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09526E78-246C-4959-BB94-F8148694ADFB}" xr6:coauthVersionLast="47" xr6:coauthVersionMax="47" xr10:uidLastSave="{00000000-0000-0000-0000-000000000000}"/>
  <bookViews>
    <workbookView xWindow="0" yWindow="1365" windowWidth="21645" windowHeight="11385" tabRatio="812" firstSheet="6" activeTab="9" xr2:uid="{00000000-000D-0000-FFFF-FFFF00000000}"/>
  </bookViews>
  <sheets>
    <sheet name="Clinical Team" sheetId="28" state="hidden" r:id="rId1"/>
    <sheet name="Flex Team Menu (2)" sheetId="31" state="hidden" r:id="rId2"/>
    <sheet name="CAF Spring 2020 October RR" sheetId="35" state="hidden" r:id="rId3"/>
    <sheet name="Flex Team Menu. 2019" sheetId="37" state="hidden" r:id="rId4"/>
    <sheet name="FY23 Fiscal Impact (2)" sheetId="49" state="hidden" r:id="rId5"/>
    <sheet name="Spring 2024 CAF Baseline" sheetId="53" state="hidden" r:id="rId6"/>
    <sheet name="Spring CAF 2024 Opt" sheetId="54" r:id="rId7"/>
    <sheet name="M2023 BLS SALARY CHART (53rd)" sheetId="52" r:id="rId8"/>
    <sheet name="M2021 BLS Chart" sheetId="44" state="hidden" r:id="rId9"/>
    <sheet name="1. Flex Team Menu. 2023" sheetId="29" r:id="rId10"/>
    <sheet name="For Reg" sheetId="51" state="hidden" r:id="rId11"/>
    <sheet name="CAF Spring 2020 " sheetId="34" state="hidden" r:id="rId12"/>
    <sheet name="Rates in Current Reg" sheetId="36" state="hidden" r:id="rId13"/>
    <sheet name="Therapeutic Mentoring" sheetId="32" state="hidden" r:id="rId14"/>
    <sheet name="Flex Team MMT" sheetId="30" state="hidden" r:id="rId15"/>
    <sheet name="SalaryMenu " sheetId="25" state="hidden" r:id="rId16"/>
    <sheet name="Fiscal impact" sheetId="26" state="hidden" r:id="rId17"/>
    <sheet name="FY16 UFR Pivot" sheetId="5" state="hidden" r:id="rId18"/>
    <sheet name="FY16 PivotData" sheetId="6" state="hidden" r:id="rId19"/>
    <sheet name="SALARIES" sheetId="24" state="hidden" r:id="rId20"/>
    <sheet name="2018 Act code 3066" sheetId="40" state="hidden" r:id="rId21"/>
    <sheet name="EXPENSES 2021" sheetId="42" state="hidden" r:id="rId22"/>
    <sheet name="Below the line (2)" sheetId="56" state="hidden" r:id="rId23"/>
    <sheet name="Rate Chart" sheetId="47" r:id="rId24"/>
    <sheet name="Flex Team Menu Enrollment Day" sheetId="33" state="hidden" r:id="rId25"/>
    <sheet name="T &amp; F - M&amp;G" sheetId="12" state="hidden" r:id="rId26"/>
    <sheet name="Staffing By Provider" sheetId="27" state="hidden" r:id="rId27"/>
    <sheet name="Sp2017 CAF" sheetId="4" state="hidden" r:id="rId28"/>
    <sheet name="DMH_DCF Models Comp" sheetId="1" state="hidden" r:id="rId29"/>
    <sheet name="Compare" sheetId="39" state="hidden" r:id="rId30"/>
    <sheet name="2019 menu" sheetId="41" state="hidden" r:id="rId31"/>
    <sheet name="Fiscal Impact FY20" sheetId="43" state="hidden" r:id="rId32"/>
    <sheet name="CAF" sheetId="45" state="hidden" r:id="rId33"/>
    <sheet name="FY23 Fiscal Impact" sheetId="50" state="hidden" r:id="rId34"/>
    <sheet name="Below the line" sheetId="46" state="hidden" r:id="rId35"/>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Key1" hidden="1">#REF!</definedName>
    <definedName name="_Sort" hidden="1">#REF!</definedName>
    <definedName name="alldata" localSheetId="32">#REF!</definedName>
    <definedName name="alldata" localSheetId="8">#REF!</definedName>
    <definedName name="alldata" localSheetId="7">#REF!</definedName>
    <definedName name="alldata" localSheetId="5">#REF!</definedName>
    <definedName name="alldata">#REF!</definedName>
    <definedName name="alled" localSheetId="32">#REF!</definedName>
    <definedName name="alled" localSheetId="8">#REF!</definedName>
    <definedName name="alled" localSheetId="7">#REF!</definedName>
    <definedName name="alled">#REF!</definedName>
    <definedName name="allstem" localSheetId="32">#REF!</definedName>
    <definedName name="allstem" localSheetId="8">#REF!</definedName>
    <definedName name="allstem" localSheetId="7">#REF!</definedName>
    <definedName name="allstem">#REF!</definedName>
    <definedName name="Area">[1]Sheet2!$A$2:$A$28</definedName>
    <definedName name="ARENEW">[2]amendA!$B$1:$U$51</definedName>
    <definedName name="asdfasd" localSheetId="32">'[3]Complete UFR List'!#REF!</definedName>
    <definedName name="asdfasd" localSheetId="8">'[3]Complete UFR List'!#REF!</definedName>
    <definedName name="asdfasd" localSheetId="7">'[3]Complete UFR List'!#REF!</definedName>
    <definedName name="asdfasd" localSheetId="5">'[3]Complete UFR List'!#REF!</definedName>
    <definedName name="asdfasd">'[3]Complete UFR List'!#REF!</definedName>
    <definedName name="asdfasd2">'[3]Complete UFR List'!#REF!</definedName>
    <definedName name="asdfasdf" localSheetId="20">#REF!</definedName>
    <definedName name="asdfasdf" localSheetId="32">#REF!</definedName>
    <definedName name="asdfasdf" localSheetId="2">#REF!</definedName>
    <definedName name="asdfasdf" localSheetId="3">#REF!</definedName>
    <definedName name="asdfasdf" localSheetId="8">'[3]Complete UFR List'!#REF!</definedName>
    <definedName name="asdfasdf" localSheetId="7">#REF!</definedName>
    <definedName name="asdfasdf" localSheetId="5">#REF!</definedName>
    <definedName name="asdfasdf">#REF!</definedName>
    <definedName name="ATTABOY">[2]amendA!$B$2:$S$2</definedName>
    <definedName name="AutoInsurance">[4]Universal!$C$19</definedName>
    <definedName name="autsupp2" localSheetId="32">#REF!</definedName>
    <definedName name="autsupp2" localSheetId="8">#REF!</definedName>
    <definedName name="autsupp2" localSheetId="7">#REF!</definedName>
    <definedName name="autsupp2">#REF!</definedName>
    <definedName name="Average" localSheetId="20">#REF!</definedName>
    <definedName name="Average" localSheetId="32">#REF!</definedName>
    <definedName name="Average" localSheetId="2">#REF!</definedName>
    <definedName name="Average" localSheetId="3">#REF!</definedName>
    <definedName name="Average" localSheetId="8">#REF!</definedName>
    <definedName name="Average" localSheetId="7">#REF!</definedName>
    <definedName name="Average">#REF!</definedName>
    <definedName name="BB6_4">#REF!</definedName>
    <definedName name="break">'[5]Tech Stuff'!$E$5</definedName>
    <definedName name="CAF_NEW" localSheetId="8">[6]RawDataCalcs!$L$70:$DB$70</definedName>
    <definedName name="CAF_NEW">[7]RawDataCalcs!$L$70:$DB$70</definedName>
    <definedName name="Cap" localSheetId="8">[8]RawDataCalcs!$L$35:$DB$35</definedName>
    <definedName name="Cap" localSheetId="7">[8]RawDataCalcs!$L$35:$DB$35</definedName>
    <definedName name="Cap">[9]RawDataCalcs!$L$70:$DB$70</definedName>
    <definedName name="capa">[10]RawDataCalcs!$L$17:$DB$17</definedName>
    <definedName name="chart">#REF!</definedName>
    <definedName name="COLA">[4]Universal!$C$12</definedName>
    <definedName name="Data" localSheetId="20">#REF!</definedName>
    <definedName name="Data" localSheetId="32">#REF!</definedName>
    <definedName name="Data" localSheetId="2">#REF!</definedName>
    <definedName name="Data" localSheetId="21">#REF!</definedName>
    <definedName name="Data" localSheetId="3">#REF!</definedName>
    <definedName name="Data" localSheetId="8">#REF!</definedName>
    <definedName name="Data" localSheetId="7">#REF!</definedName>
    <definedName name="Data">#REF!</definedName>
    <definedName name="Electricity">[4]Universal!$C$21</definedName>
    <definedName name="Fisc" localSheetId="32">'[3]Complete UFR List'!#REF!</definedName>
    <definedName name="Fisc" localSheetId="8">'[3]Complete UFR List'!#REF!</definedName>
    <definedName name="Fisc" localSheetId="7">'[3]Complete UFR List'!#REF!</definedName>
    <definedName name="Fisc" localSheetId="5">'[3]Complete UFR List'!#REF!</definedName>
    <definedName name="Fisc">'[3]Complete UFR List'!#REF!</definedName>
    <definedName name="FiveDay">[4]Universal!$C$17</definedName>
    <definedName name="Floor" localSheetId="8">[8]RawDataCalcs!$L$34:$DB$34</definedName>
    <definedName name="Floor" localSheetId="7">[8]RawDataCalcs!$L$34:$DB$34</definedName>
    <definedName name="Floor">[9]RawDataCalcs!$L$69:$DB$69</definedName>
    <definedName name="Fringe">[4]Universal!$C$8</definedName>
    <definedName name="FROM">[2]amendA!$G$7</definedName>
    <definedName name="Funds" localSheetId="8">'[11]RawDataCalcs3386&amp;3401'!$L$68:$DB$68</definedName>
    <definedName name="Funds">'[12]RawDataCalcs3386&amp;3401'!$L$68:$DB$68</definedName>
    <definedName name="GA">[4]Universal!$C$13</definedName>
    <definedName name="Gas">[4]Universal!$C$22</definedName>
    <definedName name="gk" localSheetId="9">#REF!</definedName>
    <definedName name="gk" localSheetId="20">#REF!</definedName>
    <definedName name="gk" localSheetId="32">#REF!</definedName>
    <definedName name="gk" localSheetId="11">#REF!</definedName>
    <definedName name="gk" localSheetId="2">#REF!</definedName>
    <definedName name="gk" localSheetId="0">#REF!</definedName>
    <definedName name="gk" localSheetId="21">#REF!</definedName>
    <definedName name="gk" localSheetId="16">#REF!</definedName>
    <definedName name="gk" localSheetId="1">#REF!</definedName>
    <definedName name="gk" localSheetId="24">#REF!</definedName>
    <definedName name="gk" localSheetId="3">#REF!</definedName>
    <definedName name="gk" localSheetId="14">#REF!</definedName>
    <definedName name="gk" localSheetId="8">#REF!</definedName>
    <definedName name="gk" localSheetId="7">#REF!</definedName>
    <definedName name="gk" localSheetId="15">#REF!</definedName>
    <definedName name="gk">#REF!</definedName>
    <definedName name="hhh" localSheetId="20">#REF!</definedName>
    <definedName name="hhh" localSheetId="32">#REF!</definedName>
    <definedName name="hhh" localSheetId="2">#REF!</definedName>
    <definedName name="hhh" localSheetId="21">#REF!</definedName>
    <definedName name="hhh" localSheetId="3">#REF!</definedName>
    <definedName name="hhh" localSheetId="8">#REF!</definedName>
    <definedName name="hhh" localSheetId="7">#REF!</definedName>
    <definedName name="hhh">#REF!</definedName>
    <definedName name="Holidays">[4]Universal!$C$49:$C$59</definedName>
    <definedName name="JailDAverage" localSheetId="20">#REF!</definedName>
    <definedName name="JailDAverage" localSheetId="32">#REF!</definedName>
    <definedName name="JailDAverage" localSheetId="2">#REF!</definedName>
    <definedName name="JailDAverage" localSheetId="21">#REF!</definedName>
    <definedName name="JailDAverage" localSheetId="3">#REF!</definedName>
    <definedName name="JailDAverage" localSheetId="8">#REF!</definedName>
    <definedName name="JailDAverage" localSheetId="7">#REF!</definedName>
    <definedName name="JailDAverage">#REF!</definedName>
    <definedName name="JailDCap" localSheetId="8">[13]ALLRawDataCalcs!$L$80:$DB$80</definedName>
    <definedName name="JailDCap">[14]ALLRawDataCalcs!$L$80:$DB$80</definedName>
    <definedName name="JailDFloor" localSheetId="8">[13]ALLRawDataCalcs!$L$79:$DB$79</definedName>
    <definedName name="JailDFloor">[14]ALLRawDataCalcs!$L$79:$DB$79</definedName>
    <definedName name="JailDgk" localSheetId="20">#REF!</definedName>
    <definedName name="JailDgk" localSheetId="32">#REF!</definedName>
    <definedName name="JailDgk" localSheetId="2">#REF!</definedName>
    <definedName name="JailDgk" localSheetId="21">#REF!</definedName>
    <definedName name="JailDgk" localSheetId="3">#REF!</definedName>
    <definedName name="JailDgk" localSheetId="8">#REF!</definedName>
    <definedName name="JailDgk" localSheetId="7">#REF!</definedName>
    <definedName name="JailDgk">#REF!</definedName>
    <definedName name="JailDMax" localSheetId="20">#REF!</definedName>
    <definedName name="JailDMax" localSheetId="32">#REF!</definedName>
    <definedName name="JailDMax" localSheetId="2">#REF!</definedName>
    <definedName name="JailDMax" localSheetId="21">#REF!</definedName>
    <definedName name="JailDMax" localSheetId="3">#REF!</definedName>
    <definedName name="JailDMax" localSheetId="8">#REF!</definedName>
    <definedName name="JailDMax" localSheetId="7">#REF!</definedName>
    <definedName name="JailDMax">#REF!</definedName>
    <definedName name="JailDMedian" localSheetId="20">#REF!</definedName>
    <definedName name="JailDMedian" localSheetId="32">#REF!</definedName>
    <definedName name="JailDMedian" localSheetId="2">#REF!</definedName>
    <definedName name="JailDMedian" localSheetId="21">#REF!</definedName>
    <definedName name="JailDMedian" localSheetId="3">#REF!</definedName>
    <definedName name="JailDMedian" localSheetId="8">#REF!</definedName>
    <definedName name="JailDMedian" localSheetId="7">#REF!</definedName>
    <definedName name="JailDMedian">#REF!</definedName>
    <definedName name="jm" localSheetId="32">'[3]Complete UFR List'!#REF!</definedName>
    <definedName name="jm" localSheetId="8">'[3]Complete UFR List'!#REF!</definedName>
    <definedName name="jm" localSheetId="7">'[3]Complete UFR List'!#REF!</definedName>
    <definedName name="jm">'[3]Complete UFR List'!#REF!</definedName>
    <definedName name="KARA">#REF!</definedName>
    <definedName name="kls" localSheetId="32">#REF!</definedName>
    <definedName name="kls" localSheetId="2">#REF!</definedName>
    <definedName name="kls" localSheetId="3">#REF!</definedName>
    <definedName name="kls" localSheetId="8">#REF!</definedName>
    <definedName name="kls" localSheetId="7">#REF!</definedName>
    <definedName name="kls">#REF!</definedName>
    <definedName name="ListProviders">'[15]List of Programs'!$A$24:$A$29</definedName>
    <definedName name="Max" localSheetId="20">#REF!</definedName>
    <definedName name="Max" localSheetId="32">#REF!</definedName>
    <definedName name="Max" localSheetId="2">#REF!</definedName>
    <definedName name="Max" localSheetId="21">#REF!</definedName>
    <definedName name="Max" localSheetId="3">#REF!</definedName>
    <definedName name="Max" localSheetId="8">#REF!</definedName>
    <definedName name="Max" localSheetId="7">#REF!</definedName>
    <definedName name="Max">#REF!</definedName>
    <definedName name="Median" localSheetId="20">#REF!</definedName>
    <definedName name="Median" localSheetId="32">#REF!</definedName>
    <definedName name="Median" localSheetId="2">#REF!</definedName>
    <definedName name="Median" localSheetId="21">#REF!</definedName>
    <definedName name="Median" localSheetId="3">#REF!</definedName>
    <definedName name="Median" localSheetId="8">#REF!</definedName>
    <definedName name="Median" localSheetId="7">#REF!</definedName>
    <definedName name="Median">#REF!</definedName>
    <definedName name="Min" localSheetId="20">#REF!</definedName>
    <definedName name="Min" localSheetId="32">#REF!</definedName>
    <definedName name="Min" localSheetId="2">#REF!</definedName>
    <definedName name="Min" localSheetId="21">#REF!</definedName>
    <definedName name="Min" localSheetId="3">#REF!</definedName>
    <definedName name="Min" localSheetId="8">#REF!</definedName>
    <definedName name="Min" localSheetId="7">#REF!</definedName>
    <definedName name="Min">#REF!</definedName>
    <definedName name="mr" localSheetId="32">#REF!</definedName>
    <definedName name="mr" localSheetId="8">#REF!</definedName>
    <definedName name="mr" localSheetId="7">#REF!</definedName>
    <definedName name="mr">#REF!</definedName>
    <definedName name="MT" localSheetId="32">#REF!</definedName>
    <definedName name="MT" localSheetId="2">#REF!</definedName>
    <definedName name="MT" localSheetId="3">#REF!</definedName>
    <definedName name="MT" localSheetId="8">#REF!</definedName>
    <definedName name="MT" localSheetId="7">#REF!</definedName>
    <definedName name="MT">#REF!</definedName>
    <definedName name="new" localSheetId="32">#REF!</definedName>
    <definedName name="new" localSheetId="2">#REF!</definedName>
    <definedName name="new" localSheetId="3">#REF!</definedName>
    <definedName name="new" localSheetId="8">#REF!</definedName>
    <definedName name="new" localSheetId="7">#REF!</definedName>
    <definedName name="new">#REF!</definedName>
    <definedName name="Oil">[4]Universal!$C$23</definedName>
    <definedName name="ok" localSheetId="32">#REF!</definedName>
    <definedName name="ok" localSheetId="2">#REF!</definedName>
    <definedName name="ok" localSheetId="3">#REF!</definedName>
    <definedName name="ok" localSheetId="8">#REF!</definedName>
    <definedName name="ok" localSheetId="7">#REF!</definedName>
    <definedName name="ok">#REF!</definedName>
    <definedName name="Paydays">[4]Universal!$C$33:$N$33</definedName>
    <definedName name="Phone">[4]Universal!$C$25</definedName>
    <definedName name="PivotData" localSheetId="22">#REF!</definedName>
    <definedName name="PivotData">#REF!</definedName>
    <definedName name="_xlnm.Print_Area" localSheetId="9">'1. Flex Team Menu. 2023'!$A$1:$V$48</definedName>
    <definedName name="_xlnm.Print_Area" localSheetId="0">'Clinical Team'!$B$1:$O$40</definedName>
    <definedName name="_xlnm.Print_Area" localSheetId="29">Compare!$A$1:$F$9</definedName>
    <definedName name="_xlnm.Print_Area" localSheetId="21">'EXPENSES 2021'!$C$3:$S$34</definedName>
    <definedName name="_xlnm.Print_Area" localSheetId="16">'Fiscal impact'!$A$3:$Z$34</definedName>
    <definedName name="_xlnm.Print_Area" localSheetId="31">'Fiscal Impact FY20'!$A$1:$H$61</definedName>
    <definedName name="_xlnm.Print_Area" localSheetId="1">'Flex Team Menu (2)'!$A$1:$J$16</definedName>
    <definedName name="_xlnm.Print_Area" localSheetId="24">'Flex Team Menu Enrollment Day'!$A$1:$O$41</definedName>
    <definedName name="_xlnm.Print_Area" localSheetId="3">'Flex Team Menu. 2019'!$A$1:$V$44</definedName>
    <definedName name="_xlnm.Print_Area" localSheetId="14">'Flex Team MMT'!$A$1:$W$20</definedName>
    <definedName name="_xlnm.Print_Area" localSheetId="8">'M2021 BLS Chart'!$B$1:$G$34</definedName>
    <definedName name="_xlnm.Print_Area" localSheetId="7">'M2023 BLS SALARY CHART (53rd)'!$B$1:$E$46</definedName>
    <definedName name="_xlnm.Print_Area" localSheetId="15">'SalaryMenu '!$A$1:$P$52</definedName>
    <definedName name="_xlnm.Print_Area" localSheetId="13">'Therapeutic Mentoring'!$A$1:$I$38</definedName>
    <definedName name="_xlnm.Print_Titles" localSheetId="32">CAF!$A:$A</definedName>
    <definedName name="_xlnm.Print_Titles" localSheetId="11">'CAF Spring 2020 '!$A:$A</definedName>
    <definedName name="_xlnm.Print_Titles" localSheetId="2">'CAF Spring 2020 October RR'!$A:$A</definedName>
    <definedName name="_xlnm.Print_Titles" localSheetId="27">'Sp2017 CAF'!$A:$A</definedName>
    <definedName name="_xlnm.Print_Titles" localSheetId="5">'Spring 2024 CAF Baseline'!$A:$A</definedName>
    <definedName name="_xlnm.Print_Titles" localSheetId="6">'Spring CAF 2024 Opt'!$A:$A</definedName>
    <definedName name="Program_File" localSheetId="20">#REF!</definedName>
    <definedName name="Program_File" localSheetId="32">#REF!</definedName>
    <definedName name="Program_File" localSheetId="2">#REF!</definedName>
    <definedName name="Program_File" localSheetId="21">#REF!</definedName>
    <definedName name="Program_File" localSheetId="3">#REF!</definedName>
    <definedName name="Program_File" localSheetId="8">#REF!</definedName>
    <definedName name="Program_File" localSheetId="7">#REF!</definedName>
    <definedName name="Program_File">#REF!</definedName>
    <definedName name="Programs">'[15]List of Programs'!$B$3:$B$19</definedName>
    <definedName name="PropInsurance">[4]Universal!$C$20</definedName>
    <definedName name="ProvFTE" localSheetId="32">'[16]FTE Data'!$A$3:$AW$56</definedName>
    <definedName name="ProvFTE" localSheetId="8">'[16]FTE Data'!$A$3:$AW$56</definedName>
    <definedName name="ProvFTE" localSheetId="7">'[17]FTE Data'!$A$3:$AW$56</definedName>
    <definedName name="ProvFTE" localSheetId="5">'[16]FTE Data'!$A$3:$AW$56</definedName>
    <definedName name="ProvFTE">'[18]FTE Data'!$A$3:$AW$56</definedName>
    <definedName name="PTO_Hours">[4]Universal!$F$72:$F$78</definedName>
    <definedName name="PTO_Years">[4]Universal!$B$72:$B$78</definedName>
    <definedName name="PurchasedBy" localSheetId="32">'[16]FTE Data'!$C$263:$AZ$657</definedName>
    <definedName name="PurchasedBy" localSheetId="8">'[16]FTE Data'!$C$263:$AZ$657</definedName>
    <definedName name="PurchasedBy" localSheetId="7">'[17]FTE Data'!$C$263:$AZ$657</definedName>
    <definedName name="PurchasedBy" localSheetId="5">'[16]FTE Data'!$C$263:$AZ$657</definedName>
    <definedName name="PurchasedBy">'[18]FTE Data'!$C$263:$AZ$657</definedName>
    <definedName name="REGION">[1]Sheet2!$B$1:$B$5</definedName>
    <definedName name="Relief">[4]Universal!$C$14</definedName>
    <definedName name="resmay2007" localSheetId="20">#REF!</definedName>
    <definedName name="resmay2007" localSheetId="32">#REF!</definedName>
    <definedName name="resmay2007" localSheetId="2">#REF!</definedName>
    <definedName name="resmay2007" localSheetId="21">#REF!</definedName>
    <definedName name="resmay2007" localSheetId="3">#REF!</definedName>
    <definedName name="resmay2007" localSheetId="8">#REF!</definedName>
    <definedName name="resmay2007" localSheetId="7">#REF!</definedName>
    <definedName name="resmay2007">#REF!</definedName>
    <definedName name="SevenDay">[4]Universal!$C$18</definedName>
    <definedName name="sheet1" localSheetId="32">#REF!</definedName>
    <definedName name="sheet1" localSheetId="8">#REF!</definedName>
    <definedName name="sheet1" localSheetId="7">#REF!</definedName>
    <definedName name="sheet1">#REF!</definedName>
    <definedName name="Site_list" localSheetId="32">[16]Lists!$A$2:$A$53</definedName>
    <definedName name="Site_list" localSheetId="8">[16]Lists!$A$2:$A$53</definedName>
    <definedName name="Site_list" localSheetId="7">[17]Lists!$A$2:$A$53</definedName>
    <definedName name="Site_list" localSheetId="5">[16]Lists!$A$2:$A$53</definedName>
    <definedName name="Site_list">[18]Lists!$A$2:$A$53</definedName>
    <definedName name="Source" localSheetId="20">#REF!</definedName>
    <definedName name="Source" localSheetId="32">#REF!</definedName>
    <definedName name="Source" localSheetId="2">#REF!</definedName>
    <definedName name="Source" localSheetId="21">#REF!</definedName>
    <definedName name="Source" localSheetId="3">#REF!</definedName>
    <definedName name="Source" localSheetId="8">#REF!</definedName>
    <definedName name="Source" localSheetId="7">#REF!</definedName>
    <definedName name="Source">#REF!</definedName>
    <definedName name="Source_2" localSheetId="9">#REF!</definedName>
    <definedName name="Source_2" localSheetId="20">#REF!</definedName>
    <definedName name="Source_2" localSheetId="32">#REF!</definedName>
    <definedName name="Source_2" localSheetId="11">#REF!</definedName>
    <definedName name="Source_2" localSheetId="2">#REF!</definedName>
    <definedName name="Source_2" localSheetId="0">#REF!</definedName>
    <definedName name="Source_2" localSheetId="21">#REF!</definedName>
    <definedName name="Source_2" localSheetId="16">#REF!</definedName>
    <definedName name="Source_2" localSheetId="1">#REF!</definedName>
    <definedName name="Source_2" localSheetId="24">#REF!</definedName>
    <definedName name="Source_2" localSheetId="3">#REF!</definedName>
    <definedName name="Source_2" localSheetId="14">#REF!</definedName>
    <definedName name="Source_2" localSheetId="8">#REF!</definedName>
    <definedName name="Source_2" localSheetId="7">#REF!</definedName>
    <definedName name="Source_2" localSheetId="15">#REF!</definedName>
    <definedName name="Source_2">#REF!</definedName>
    <definedName name="SourcePathAndFileName" localSheetId="20">#REF!</definedName>
    <definedName name="SourcePathAndFileName" localSheetId="32">#REF!</definedName>
    <definedName name="SourcePathAndFileName" localSheetId="2">#REF!</definedName>
    <definedName name="SourcePathAndFileName" localSheetId="21">#REF!</definedName>
    <definedName name="SourcePathAndFileName" localSheetId="3">#REF!</definedName>
    <definedName name="SourcePathAndFileName" localSheetId="8">#REF!</definedName>
    <definedName name="SourcePathAndFileName" localSheetId="7">#REF!</definedName>
    <definedName name="SourcePathAndFileName">#REF!</definedName>
    <definedName name="StaffApp">[4]Universal!$C$11</definedName>
    <definedName name="Tax">[4]Universal!$C$7</definedName>
    <definedName name="tblScheduleB_RevExpSalNRTogether" localSheetId="22">#REF!</definedName>
    <definedName name="tblScheduleB_RevExpSalNRTogether">#REF!</definedName>
    <definedName name="TO">[2]amendA!$K$7:$O$7</definedName>
    <definedName name="Total_UFR" localSheetId="32">#REF!</definedName>
    <definedName name="Total_UFR" localSheetId="2">#REF!</definedName>
    <definedName name="Total_UFR" localSheetId="3">#REF!</definedName>
    <definedName name="Total_UFR" localSheetId="8">#REF!</definedName>
    <definedName name="Total_UFR" localSheetId="7">#REF!</definedName>
    <definedName name="Total_UFR">#REF!</definedName>
    <definedName name="Total_UFRs" localSheetId="32">#REF!</definedName>
    <definedName name="Total_UFRs" localSheetId="2">#REF!</definedName>
    <definedName name="Total_UFRs" localSheetId="3">#REF!</definedName>
    <definedName name="Total_UFRs" localSheetId="8">#REF!</definedName>
    <definedName name="Total_UFRs" localSheetId="7">#REF!</definedName>
    <definedName name="Total_UFRs">#REF!</definedName>
    <definedName name="Total_UFRs_" localSheetId="32">#REF!</definedName>
    <definedName name="Total_UFRs_" localSheetId="2">#REF!</definedName>
    <definedName name="Total_UFRs_" localSheetId="3">#REF!</definedName>
    <definedName name="Total_UFRs_" localSheetId="8">#REF!</definedName>
    <definedName name="Total_UFRs_" localSheetId="7">#REF!</definedName>
    <definedName name="Total_UFRs_">#REF!</definedName>
    <definedName name="TotalDays">[4]Universal!$C$30:$N$30</definedName>
    <definedName name="UFR" localSheetId="32">'[3]Complete UFR List'!#REF!</definedName>
    <definedName name="UFR" localSheetId="3">'[3]Complete UFR List'!#REF!</definedName>
    <definedName name="UFR" localSheetId="8">'[3]Complete UFR List'!#REF!</definedName>
    <definedName name="UFR" localSheetId="7">'[3]Complete UFR List'!#REF!</definedName>
    <definedName name="UFR" localSheetId="5">'[3]Complete UFR List'!#REF!</definedName>
    <definedName name="UFR">'[3]Complete UFR List'!#REF!</definedName>
    <definedName name="UFRS" localSheetId="3">'[3]Complete UFR List'!#REF!</definedName>
    <definedName name="UFRS" localSheetId="8">'[3]Complete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7">'[3]Complete UFR List'!#REF!</definedName>
    <definedName name="wefqwerqwe" localSheetId="5">'[3]Complete UFR List'!#REF!</definedName>
    <definedName name="wefqwerqwe">'[3]Complete UFR List'!#REF!</definedName>
    <definedName name="yes" localSheetId="7">'[3]Complete UFR List'!#REF!</definedName>
    <definedName name="yes" localSheetId="5">'[3]Complete UFR List'!#REF!</definedName>
    <definedName name="yes">'[3]Complete UFR List'!#REF!</definedName>
  </definedNames>
  <calcPr calcId="191029"/>
  <pivotCaches>
    <pivotCache cacheId="0" r:id="rId5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9" l="1"/>
  <c r="I15" i="29"/>
  <c r="E14" i="29"/>
  <c r="E15" i="29"/>
  <c r="CG21" i="54" l="1"/>
  <c r="K3" i="29" l="1"/>
  <c r="AQ300" i="56" l="1"/>
  <c r="AO300" i="56"/>
  <c r="AM300" i="56"/>
  <c r="AK300" i="56"/>
  <c r="AI300" i="56"/>
  <c r="AG300" i="56"/>
  <c r="AE300" i="56"/>
  <c r="AC300" i="56"/>
  <c r="AA300" i="56"/>
  <c r="Y300" i="56"/>
  <c r="W300" i="56"/>
  <c r="U300" i="56"/>
  <c r="S300" i="56"/>
  <c r="Q300" i="56"/>
  <c r="O300" i="56"/>
  <c r="M300" i="56"/>
  <c r="K300" i="56"/>
  <c r="I300" i="56"/>
  <c r="G300" i="56"/>
  <c r="E300" i="56"/>
  <c r="AQ299" i="56"/>
  <c r="AO299" i="56"/>
  <c r="AM299" i="56"/>
  <c r="AK299" i="56"/>
  <c r="AI299" i="56"/>
  <c r="AG299" i="56"/>
  <c r="AE299" i="56"/>
  <c r="AC299" i="56"/>
  <c r="AA299" i="56"/>
  <c r="Y299" i="56"/>
  <c r="W299" i="56"/>
  <c r="U299" i="56"/>
  <c r="S299" i="56"/>
  <c r="Q299" i="56"/>
  <c r="O299" i="56"/>
  <c r="M299" i="56"/>
  <c r="K299" i="56"/>
  <c r="I299" i="56"/>
  <c r="G299" i="56"/>
  <c r="E299" i="56"/>
  <c r="AQ298" i="56"/>
  <c r="AO298" i="56"/>
  <c r="AM298" i="56"/>
  <c r="AK298" i="56"/>
  <c r="AI298" i="56"/>
  <c r="AG298" i="56"/>
  <c r="AE298" i="56"/>
  <c r="AC298" i="56"/>
  <c r="AA298" i="56"/>
  <c r="Y298" i="56"/>
  <c r="W298" i="56"/>
  <c r="U298" i="56"/>
  <c r="S298" i="56"/>
  <c r="Q298" i="56"/>
  <c r="O298" i="56"/>
  <c r="M298" i="56"/>
  <c r="K298" i="56"/>
  <c r="I298" i="56"/>
  <c r="G298" i="56"/>
  <c r="E298" i="56"/>
  <c r="AQ297" i="56"/>
  <c r="AO297" i="56"/>
  <c r="AM297" i="56"/>
  <c r="AK297" i="56"/>
  <c r="AI297" i="56"/>
  <c r="AG297" i="56"/>
  <c r="AE297" i="56"/>
  <c r="AC297" i="56"/>
  <c r="AA297" i="56"/>
  <c r="Y297" i="56"/>
  <c r="W297" i="56"/>
  <c r="U297" i="56"/>
  <c r="S297" i="56"/>
  <c r="Q297" i="56"/>
  <c r="O297" i="56"/>
  <c r="M297" i="56"/>
  <c r="K297" i="56"/>
  <c r="I297" i="56"/>
  <c r="G297" i="56"/>
  <c r="E297" i="56"/>
  <c r="AQ296" i="56"/>
  <c r="AO296" i="56"/>
  <c r="AM296" i="56"/>
  <c r="AK296" i="56"/>
  <c r="AI296" i="56"/>
  <c r="AG296" i="56"/>
  <c r="AE296" i="56"/>
  <c r="AC296" i="56"/>
  <c r="AA296" i="56"/>
  <c r="Y296" i="56"/>
  <c r="W296" i="56"/>
  <c r="U296" i="56"/>
  <c r="S296" i="56"/>
  <c r="Q296" i="56"/>
  <c r="O296" i="56"/>
  <c r="M296" i="56"/>
  <c r="K296" i="56"/>
  <c r="I296" i="56"/>
  <c r="G296" i="56"/>
  <c r="E296" i="56"/>
  <c r="AQ295" i="56"/>
  <c r="AO295" i="56"/>
  <c r="AM295" i="56"/>
  <c r="AK295" i="56"/>
  <c r="AI295" i="56"/>
  <c r="AG295" i="56"/>
  <c r="AE295" i="56"/>
  <c r="AC295" i="56"/>
  <c r="AA295" i="56"/>
  <c r="Y295" i="56"/>
  <c r="W295" i="56"/>
  <c r="U295" i="56"/>
  <c r="S295" i="56"/>
  <c r="Q295" i="56"/>
  <c r="O295" i="56"/>
  <c r="M295" i="56"/>
  <c r="K295" i="56"/>
  <c r="I295" i="56"/>
  <c r="G295" i="56"/>
  <c r="E295" i="56"/>
  <c r="AQ294" i="56"/>
  <c r="AO294" i="56"/>
  <c r="AM294" i="56"/>
  <c r="AK294" i="56"/>
  <c r="AI294" i="56"/>
  <c r="AG294" i="56"/>
  <c r="AE294" i="56"/>
  <c r="AC294" i="56"/>
  <c r="AA294" i="56"/>
  <c r="Y294" i="56"/>
  <c r="W294" i="56"/>
  <c r="U294" i="56"/>
  <c r="S294" i="56"/>
  <c r="Q294" i="56"/>
  <c r="O294" i="56"/>
  <c r="M294" i="56"/>
  <c r="K294" i="56"/>
  <c r="I294" i="56"/>
  <c r="G294" i="56"/>
  <c r="E294" i="56"/>
  <c r="AQ293" i="56"/>
  <c r="AO293" i="56"/>
  <c r="AM293" i="56"/>
  <c r="AK293" i="56"/>
  <c r="AI293" i="56"/>
  <c r="AG293" i="56"/>
  <c r="AE293" i="56"/>
  <c r="AC293" i="56"/>
  <c r="AA293" i="56"/>
  <c r="Y293" i="56"/>
  <c r="W293" i="56"/>
  <c r="U293" i="56"/>
  <c r="S293" i="56"/>
  <c r="Q293" i="56"/>
  <c r="O293" i="56"/>
  <c r="M293" i="56"/>
  <c r="K293" i="56"/>
  <c r="I293" i="56"/>
  <c r="G293" i="56"/>
  <c r="E293" i="56"/>
  <c r="AQ292" i="56"/>
  <c r="AO292" i="56"/>
  <c r="AM292" i="56"/>
  <c r="AK292" i="56"/>
  <c r="AI292" i="56"/>
  <c r="AG292" i="56"/>
  <c r="AE292" i="56"/>
  <c r="AC292" i="56"/>
  <c r="AA292" i="56"/>
  <c r="Y292" i="56"/>
  <c r="W292" i="56"/>
  <c r="U292" i="56"/>
  <c r="S292" i="56"/>
  <c r="Q292" i="56"/>
  <c r="O292" i="56"/>
  <c r="M292" i="56"/>
  <c r="K292" i="56"/>
  <c r="I292" i="56"/>
  <c r="G292" i="56"/>
  <c r="E292" i="56"/>
  <c r="AQ291" i="56"/>
  <c r="AO291" i="56"/>
  <c r="AM291" i="56"/>
  <c r="AK291" i="56"/>
  <c r="AI291" i="56"/>
  <c r="AG291" i="56"/>
  <c r="AE291" i="56"/>
  <c r="AC291" i="56"/>
  <c r="AA291" i="56"/>
  <c r="Y291" i="56"/>
  <c r="W291" i="56"/>
  <c r="U291" i="56"/>
  <c r="S291" i="56"/>
  <c r="Q291" i="56"/>
  <c r="O291" i="56"/>
  <c r="M291" i="56"/>
  <c r="K291" i="56"/>
  <c r="I291" i="56"/>
  <c r="G291" i="56"/>
  <c r="E291" i="56"/>
  <c r="AQ290" i="56"/>
  <c r="AO290" i="56"/>
  <c r="AM290" i="56"/>
  <c r="AK290" i="56"/>
  <c r="AI290" i="56"/>
  <c r="AG290" i="56"/>
  <c r="AE290" i="56"/>
  <c r="AC290" i="56"/>
  <c r="AA290" i="56"/>
  <c r="Y290" i="56"/>
  <c r="W290" i="56"/>
  <c r="U290" i="56"/>
  <c r="S290" i="56"/>
  <c r="Q290" i="56"/>
  <c r="O290" i="56"/>
  <c r="M290" i="56"/>
  <c r="K290" i="56"/>
  <c r="I290" i="56"/>
  <c r="G290" i="56"/>
  <c r="E290" i="56"/>
  <c r="AQ289" i="56"/>
  <c r="AO289" i="56"/>
  <c r="AM289" i="56"/>
  <c r="AK289" i="56"/>
  <c r="AI289" i="56"/>
  <c r="AG289" i="56"/>
  <c r="AE289" i="56"/>
  <c r="AC289" i="56"/>
  <c r="AA289" i="56"/>
  <c r="Y289" i="56"/>
  <c r="W289" i="56"/>
  <c r="U289" i="56"/>
  <c r="S289" i="56"/>
  <c r="Q289" i="56"/>
  <c r="O289" i="56"/>
  <c r="M289" i="56"/>
  <c r="K289" i="56"/>
  <c r="I289" i="56"/>
  <c r="G289" i="56"/>
  <c r="E289" i="56"/>
  <c r="AQ288" i="56"/>
  <c r="AO288" i="56"/>
  <c r="AM288" i="56"/>
  <c r="AK288" i="56"/>
  <c r="AI288" i="56"/>
  <c r="AG288" i="56"/>
  <c r="AE288" i="56"/>
  <c r="AC288" i="56"/>
  <c r="AA288" i="56"/>
  <c r="Y288" i="56"/>
  <c r="W288" i="56"/>
  <c r="U288" i="56"/>
  <c r="S288" i="56"/>
  <c r="Q288" i="56"/>
  <c r="O288" i="56"/>
  <c r="M288" i="56"/>
  <c r="K288" i="56"/>
  <c r="I288" i="56"/>
  <c r="G288" i="56"/>
  <c r="E288" i="56"/>
  <c r="AQ287" i="56"/>
  <c r="AO287" i="56"/>
  <c r="AM287" i="56"/>
  <c r="AK287" i="56"/>
  <c r="AI287" i="56"/>
  <c r="AG287" i="56"/>
  <c r="AE287" i="56"/>
  <c r="AC287" i="56"/>
  <c r="AA287" i="56"/>
  <c r="Y287" i="56"/>
  <c r="W287" i="56"/>
  <c r="U287" i="56"/>
  <c r="S287" i="56"/>
  <c r="Q287" i="56"/>
  <c r="O287" i="56"/>
  <c r="M287" i="56"/>
  <c r="K287" i="56"/>
  <c r="I287" i="56"/>
  <c r="G287" i="56"/>
  <c r="E287" i="56"/>
  <c r="AQ286" i="56"/>
  <c r="AO286" i="56"/>
  <c r="AM286" i="56"/>
  <c r="AK286" i="56"/>
  <c r="AI286" i="56"/>
  <c r="AG286" i="56"/>
  <c r="AE286" i="56"/>
  <c r="AC286" i="56"/>
  <c r="AA286" i="56"/>
  <c r="Y286" i="56"/>
  <c r="W286" i="56"/>
  <c r="U286" i="56"/>
  <c r="S286" i="56"/>
  <c r="Q286" i="56"/>
  <c r="O286" i="56"/>
  <c r="M286" i="56"/>
  <c r="K286" i="56"/>
  <c r="I286" i="56"/>
  <c r="G286" i="56"/>
  <c r="E286" i="56"/>
  <c r="AQ285" i="56"/>
  <c r="AO285" i="56"/>
  <c r="AM285" i="56"/>
  <c r="AK285" i="56"/>
  <c r="AI285" i="56"/>
  <c r="AG285" i="56"/>
  <c r="AE285" i="56"/>
  <c r="AC285" i="56"/>
  <c r="AA285" i="56"/>
  <c r="Y285" i="56"/>
  <c r="W285" i="56"/>
  <c r="U285" i="56"/>
  <c r="S285" i="56"/>
  <c r="Q285" i="56"/>
  <c r="O285" i="56"/>
  <c r="M285" i="56"/>
  <c r="K285" i="56"/>
  <c r="I285" i="56"/>
  <c r="G285" i="56"/>
  <c r="E285" i="56"/>
  <c r="AQ284" i="56"/>
  <c r="AO284" i="56"/>
  <c r="AM284" i="56"/>
  <c r="AK284" i="56"/>
  <c r="AI284" i="56"/>
  <c r="AG284" i="56"/>
  <c r="AE284" i="56"/>
  <c r="AC284" i="56"/>
  <c r="AA284" i="56"/>
  <c r="Y284" i="56"/>
  <c r="W284" i="56"/>
  <c r="U284" i="56"/>
  <c r="S284" i="56"/>
  <c r="Q284" i="56"/>
  <c r="O284" i="56"/>
  <c r="M284" i="56"/>
  <c r="K284" i="56"/>
  <c r="I284" i="56"/>
  <c r="G284" i="56"/>
  <c r="E284" i="56"/>
  <c r="AQ283" i="56"/>
  <c r="AO283" i="56"/>
  <c r="AM283" i="56"/>
  <c r="AK283" i="56"/>
  <c r="AI283" i="56"/>
  <c r="AG283" i="56"/>
  <c r="AE283" i="56"/>
  <c r="AC283" i="56"/>
  <c r="AA283" i="56"/>
  <c r="Y283" i="56"/>
  <c r="W283" i="56"/>
  <c r="U283" i="56"/>
  <c r="S283" i="56"/>
  <c r="Q283" i="56"/>
  <c r="O283" i="56"/>
  <c r="M283" i="56"/>
  <c r="K283" i="56"/>
  <c r="I283" i="56"/>
  <c r="G283" i="56"/>
  <c r="E283" i="56"/>
  <c r="AQ282" i="56"/>
  <c r="AO282" i="56"/>
  <c r="AM282" i="56"/>
  <c r="AK282" i="56"/>
  <c r="AI282" i="56"/>
  <c r="AG282" i="56"/>
  <c r="AE282" i="56"/>
  <c r="AC282" i="56"/>
  <c r="AA282" i="56"/>
  <c r="Y282" i="56"/>
  <c r="W282" i="56"/>
  <c r="U282" i="56"/>
  <c r="S282" i="56"/>
  <c r="Q282" i="56"/>
  <c r="O282" i="56"/>
  <c r="M282" i="56"/>
  <c r="K282" i="56"/>
  <c r="I282" i="56"/>
  <c r="G282" i="56"/>
  <c r="E282" i="56"/>
  <c r="AQ281" i="56"/>
  <c r="AO281" i="56"/>
  <c r="AM281" i="56"/>
  <c r="AK281" i="56"/>
  <c r="AI281" i="56"/>
  <c r="AG281" i="56"/>
  <c r="AE281" i="56"/>
  <c r="AC281" i="56"/>
  <c r="AA281" i="56"/>
  <c r="Y281" i="56"/>
  <c r="W281" i="56"/>
  <c r="U281" i="56"/>
  <c r="S281" i="56"/>
  <c r="Q281" i="56"/>
  <c r="O281" i="56"/>
  <c r="M281" i="56"/>
  <c r="K281" i="56"/>
  <c r="I281" i="56"/>
  <c r="G281" i="56"/>
  <c r="E281" i="56"/>
  <c r="AQ280" i="56"/>
  <c r="AO280" i="56"/>
  <c r="AM280" i="56"/>
  <c r="AK280" i="56"/>
  <c r="AI280" i="56"/>
  <c r="AG280" i="56"/>
  <c r="AE280" i="56"/>
  <c r="AC280" i="56"/>
  <c r="AA280" i="56"/>
  <c r="Y280" i="56"/>
  <c r="W280" i="56"/>
  <c r="U280" i="56"/>
  <c r="S280" i="56"/>
  <c r="Q280" i="56"/>
  <c r="O280" i="56"/>
  <c r="M280" i="56"/>
  <c r="K280" i="56"/>
  <c r="I280" i="56"/>
  <c r="G280" i="56"/>
  <c r="E280" i="56"/>
  <c r="AQ279" i="56"/>
  <c r="AO279" i="56"/>
  <c r="AM279" i="56"/>
  <c r="AK279" i="56"/>
  <c r="AI279" i="56"/>
  <c r="AG279" i="56"/>
  <c r="AE279" i="56"/>
  <c r="AC279" i="56"/>
  <c r="AA279" i="56"/>
  <c r="Y279" i="56"/>
  <c r="W279" i="56"/>
  <c r="U279" i="56"/>
  <c r="S279" i="56"/>
  <c r="Q279" i="56"/>
  <c r="O279" i="56"/>
  <c r="M279" i="56"/>
  <c r="K279" i="56"/>
  <c r="I279" i="56"/>
  <c r="G279" i="56"/>
  <c r="E279" i="56"/>
  <c r="AQ278" i="56"/>
  <c r="AO278" i="56"/>
  <c r="AM278" i="56"/>
  <c r="AK278" i="56"/>
  <c r="AI278" i="56"/>
  <c r="AG278" i="56"/>
  <c r="AE278" i="56"/>
  <c r="AC278" i="56"/>
  <c r="AA278" i="56"/>
  <c r="Y278" i="56"/>
  <c r="W278" i="56"/>
  <c r="U278" i="56"/>
  <c r="S278" i="56"/>
  <c r="Q278" i="56"/>
  <c r="O278" i="56"/>
  <c r="M278" i="56"/>
  <c r="K278" i="56"/>
  <c r="I278" i="56"/>
  <c r="G278" i="56"/>
  <c r="E278" i="56"/>
  <c r="AQ277" i="56"/>
  <c r="AO277" i="56"/>
  <c r="AM277" i="56"/>
  <c r="AK277" i="56"/>
  <c r="AI277" i="56"/>
  <c r="AG277" i="56"/>
  <c r="AE277" i="56"/>
  <c r="AC277" i="56"/>
  <c r="AA277" i="56"/>
  <c r="Y277" i="56"/>
  <c r="W277" i="56"/>
  <c r="U277" i="56"/>
  <c r="S277" i="56"/>
  <c r="Q277" i="56"/>
  <c r="O277" i="56"/>
  <c r="M277" i="56"/>
  <c r="K277" i="56"/>
  <c r="I277" i="56"/>
  <c r="G277" i="56"/>
  <c r="E277" i="56"/>
  <c r="AQ276" i="56"/>
  <c r="AO276" i="56"/>
  <c r="AM276" i="56"/>
  <c r="AK276" i="56"/>
  <c r="AI276" i="56"/>
  <c r="AG276" i="56"/>
  <c r="AE276" i="56"/>
  <c r="AC276" i="56"/>
  <c r="AA276" i="56"/>
  <c r="Y276" i="56"/>
  <c r="W276" i="56"/>
  <c r="U276" i="56"/>
  <c r="S276" i="56"/>
  <c r="Q276" i="56"/>
  <c r="O276" i="56"/>
  <c r="M276" i="56"/>
  <c r="K276" i="56"/>
  <c r="I276" i="56"/>
  <c r="G276" i="56"/>
  <c r="E276" i="56"/>
  <c r="AQ275" i="56"/>
  <c r="AO275" i="56"/>
  <c r="AM275" i="56"/>
  <c r="AK275" i="56"/>
  <c r="AI275" i="56"/>
  <c r="AG275" i="56"/>
  <c r="AE275" i="56"/>
  <c r="AC275" i="56"/>
  <c r="AA275" i="56"/>
  <c r="Y275" i="56"/>
  <c r="W275" i="56"/>
  <c r="U275" i="56"/>
  <c r="S275" i="56"/>
  <c r="Q275" i="56"/>
  <c r="O275" i="56"/>
  <c r="M275" i="56"/>
  <c r="K275" i="56"/>
  <c r="I275" i="56"/>
  <c r="G275" i="56"/>
  <c r="E275" i="56"/>
  <c r="AQ274" i="56"/>
  <c r="AO274" i="56"/>
  <c r="AM274" i="56"/>
  <c r="AK274" i="56"/>
  <c r="AI274" i="56"/>
  <c r="AG274" i="56"/>
  <c r="AE274" i="56"/>
  <c r="AC274" i="56"/>
  <c r="AA274" i="56"/>
  <c r="Y274" i="56"/>
  <c r="W274" i="56"/>
  <c r="U274" i="56"/>
  <c r="S274" i="56"/>
  <c r="Q274" i="56"/>
  <c r="O274" i="56"/>
  <c r="M274" i="56"/>
  <c r="K274" i="56"/>
  <c r="I274" i="56"/>
  <c r="G274" i="56"/>
  <c r="E274" i="56"/>
  <c r="AQ273" i="56"/>
  <c r="AO273" i="56"/>
  <c r="AM273" i="56"/>
  <c r="AK273" i="56"/>
  <c r="AI273" i="56"/>
  <c r="AG273" i="56"/>
  <c r="AE273" i="56"/>
  <c r="AC273" i="56"/>
  <c r="AA273" i="56"/>
  <c r="Y273" i="56"/>
  <c r="W273" i="56"/>
  <c r="U273" i="56"/>
  <c r="S273" i="56"/>
  <c r="Q273" i="56"/>
  <c r="O273" i="56"/>
  <c r="M273" i="56"/>
  <c r="K273" i="56"/>
  <c r="I273" i="56"/>
  <c r="G273" i="56"/>
  <c r="E273" i="56"/>
  <c r="AQ272" i="56"/>
  <c r="AO272" i="56"/>
  <c r="AM272" i="56"/>
  <c r="AK272" i="56"/>
  <c r="AI272" i="56"/>
  <c r="AG272" i="56"/>
  <c r="AE272" i="56"/>
  <c r="AC272" i="56"/>
  <c r="AA272" i="56"/>
  <c r="Y272" i="56"/>
  <c r="W272" i="56"/>
  <c r="U272" i="56"/>
  <c r="S272" i="56"/>
  <c r="Q272" i="56"/>
  <c r="O272" i="56"/>
  <c r="M272" i="56"/>
  <c r="K272" i="56"/>
  <c r="I272" i="56"/>
  <c r="G272" i="56"/>
  <c r="E272" i="56"/>
  <c r="AQ271" i="56"/>
  <c r="AO271" i="56"/>
  <c r="AM271" i="56"/>
  <c r="AK271" i="56"/>
  <c r="AI271" i="56"/>
  <c r="AG271" i="56"/>
  <c r="AE271" i="56"/>
  <c r="AC271" i="56"/>
  <c r="AA271" i="56"/>
  <c r="Y271" i="56"/>
  <c r="W271" i="56"/>
  <c r="U271" i="56"/>
  <c r="S271" i="56"/>
  <c r="Q271" i="56"/>
  <c r="O271" i="56"/>
  <c r="M271" i="56"/>
  <c r="K271" i="56"/>
  <c r="I271" i="56"/>
  <c r="G271" i="56"/>
  <c r="E271" i="56"/>
  <c r="AQ270" i="56"/>
  <c r="AO270" i="56"/>
  <c r="AM270" i="56"/>
  <c r="AK270" i="56"/>
  <c r="AI270" i="56"/>
  <c r="AG270" i="56"/>
  <c r="AE270" i="56"/>
  <c r="AC270" i="56"/>
  <c r="AA270" i="56"/>
  <c r="Y270" i="56"/>
  <c r="W270" i="56"/>
  <c r="U270" i="56"/>
  <c r="S270" i="56"/>
  <c r="Q270" i="56"/>
  <c r="O270" i="56"/>
  <c r="M270" i="56"/>
  <c r="K270" i="56"/>
  <c r="I270" i="56"/>
  <c r="G270" i="56"/>
  <c r="E270" i="56"/>
  <c r="AQ269" i="56"/>
  <c r="AO269" i="56"/>
  <c r="AM269" i="56"/>
  <c r="AK269" i="56"/>
  <c r="AI269" i="56"/>
  <c r="AG269" i="56"/>
  <c r="AE269" i="56"/>
  <c r="AC269" i="56"/>
  <c r="AA269" i="56"/>
  <c r="Y269" i="56"/>
  <c r="W269" i="56"/>
  <c r="U269" i="56"/>
  <c r="S269" i="56"/>
  <c r="Q269" i="56"/>
  <c r="O269" i="56"/>
  <c r="M269" i="56"/>
  <c r="K269" i="56"/>
  <c r="I269" i="56"/>
  <c r="G269" i="56"/>
  <c r="E269" i="56"/>
  <c r="AQ268" i="56"/>
  <c r="AO268" i="56"/>
  <c r="AM268" i="56"/>
  <c r="AK268" i="56"/>
  <c r="AI268" i="56"/>
  <c r="AG268" i="56"/>
  <c r="AE268" i="56"/>
  <c r="AC268" i="56"/>
  <c r="AA268" i="56"/>
  <c r="Y268" i="56"/>
  <c r="W268" i="56"/>
  <c r="U268" i="56"/>
  <c r="S268" i="56"/>
  <c r="Q268" i="56"/>
  <c r="O268" i="56"/>
  <c r="M268" i="56"/>
  <c r="K268" i="56"/>
  <c r="I268" i="56"/>
  <c r="G268" i="56"/>
  <c r="E268" i="56"/>
  <c r="AQ267" i="56"/>
  <c r="AO267" i="56"/>
  <c r="AM267" i="56"/>
  <c r="AK267" i="56"/>
  <c r="AI267" i="56"/>
  <c r="AG267" i="56"/>
  <c r="AE267" i="56"/>
  <c r="AC267" i="56"/>
  <c r="AA267" i="56"/>
  <c r="Y267" i="56"/>
  <c r="W267" i="56"/>
  <c r="U267" i="56"/>
  <c r="S267" i="56"/>
  <c r="Q267" i="56"/>
  <c r="O267" i="56"/>
  <c r="M267" i="56"/>
  <c r="K267" i="56"/>
  <c r="I267" i="56"/>
  <c r="G267" i="56"/>
  <c r="E267" i="56"/>
  <c r="AQ266" i="56"/>
  <c r="AO266" i="56"/>
  <c r="AM266" i="56"/>
  <c r="AK266" i="56"/>
  <c r="AI266" i="56"/>
  <c r="AG266" i="56"/>
  <c r="AE266" i="56"/>
  <c r="AC266" i="56"/>
  <c r="AA266" i="56"/>
  <c r="Y266" i="56"/>
  <c r="W266" i="56"/>
  <c r="U266" i="56"/>
  <c r="S266" i="56"/>
  <c r="Q266" i="56"/>
  <c r="O266" i="56"/>
  <c r="M266" i="56"/>
  <c r="K266" i="56"/>
  <c r="I266" i="56"/>
  <c r="G266" i="56"/>
  <c r="E266" i="56"/>
  <c r="AQ265" i="56"/>
  <c r="AO265" i="56"/>
  <c r="AM265" i="56"/>
  <c r="AK265" i="56"/>
  <c r="AI265" i="56"/>
  <c r="AG265" i="56"/>
  <c r="AE265" i="56"/>
  <c r="AC265" i="56"/>
  <c r="AA265" i="56"/>
  <c r="Y265" i="56"/>
  <c r="W265" i="56"/>
  <c r="U265" i="56"/>
  <c r="S265" i="56"/>
  <c r="Q265" i="56"/>
  <c r="O265" i="56"/>
  <c r="M265" i="56"/>
  <c r="K265" i="56"/>
  <c r="I265" i="56"/>
  <c r="G265" i="56"/>
  <c r="E265" i="56"/>
  <c r="AQ264" i="56"/>
  <c r="AO264" i="56"/>
  <c r="AM264" i="56"/>
  <c r="AK264" i="56"/>
  <c r="AI264" i="56"/>
  <c r="AG264" i="56"/>
  <c r="AE264" i="56"/>
  <c r="AC264" i="56"/>
  <c r="AA264" i="56"/>
  <c r="Y264" i="56"/>
  <c r="W264" i="56"/>
  <c r="U264" i="56"/>
  <c r="S264" i="56"/>
  <c r="Q264" i="56"/>
  <c r="O264" i="56"/>
  <c r="M264" i="56"/>
  <c r="K264" i="56"/>
  <c r="I264" i="56"/>
  <c r="G264" i="56"/>
  <c r="E264" i="56"/>
  <c r="AQ263" i="56"/>
  <c r="AO263" i="56"/>
  <c r="AM263" i="56"/>
  <c r="AK263" i="56"/>
  <c r="AI263" i="56"/>
  <c r="AG263" i="56"/>
  <c r="AE263" i="56"/>
  <c r="AC263" i="56"/>
  <c r="AA263" i="56"/>
  <c r="Y263" i="56"/>
  <c r="W263" i="56"/>
  <c r="U263" i="56"/>
  <c r="S263" i="56"/>
  <c r="Q263" i="56"/>
  <c r="O263" i="56"/>
  <c r="M263" i="56"/>
  <c r="K263" i="56"/>
  <c r="I263" i="56"/>
  <c r="G263" i="56"/>
  <c r="E263" i="56"/>
  <c r="AQ262" i="56"/>
  <c r="AO262" i="56"/>
  <c r="AM262" i="56"/>
  <c r="AK262" i="56"/>
  <c r="AI262" i="56"/>
  <c r="AG262" i="56"/>
  <c r="AE262" i="56"/>
  <c r="AC262" i="56"/>
  <c r="AA262" i="56"/>
  <c r="Y262" i="56"/>
  <c r="W262" i="56"/>
  <c r="U262" i="56"/>
  <c r="S262" i="56"/>
  <c r="Q262" i="56"/>
  <c r="O262" i="56"/>
  <c r="M262" i="56"/>
  <c r="K262" i="56"/>
  <c r="I262" i="56"/>
  <c r="G262" i="56"/>
  <c r="E262" i="56"/>
  <c r="AQ261" i="56"/>
  <c r="AO261" i="56"/>
  <c r="AM261" i="56"/>
  <c r="AK261" i="56"/>
  <c r="AI261" i="56"/>
  <c r="AG261" i="56"/>
  <c r="AE261" i="56"/>
  <c r="AC261" i="56"/>
  <c r="AA261" i="56"/>
  <c r="Y261" i="56"/>
  <c r="W261" i="56"/>
  <c r="U261" i="56"/>
  <c r="S261" i="56"/>
  <c r="Q261" i="56"/>
  <c r="O261" i="56"/>
  <c r="M261" i="56"/>
  <c r="K261" i="56"/>
  <c r="I261" i="56"/>
  <c r="G261" i="56"/>
  <c r="E261" i="56"/>
  <c r="AQ260" i="56"/>
  <c r="AO260" i="56"/>
  <c r="AM260" i="56"/>
  <c r="AK260" i="56"/>
  <c r="AI260" i="56"/>
  <c r="AG260" i="56"/>
  <c r="AE260" i="56"/>
  <c r="AC260" i="56"/>
  <c r="AA260" i="56"/>
  <c r="Y260" i="56"/>
  <c r="W260" i="56"/>
  <c r="U260" i="56"/>
  <c r="S260" i="56"/>
  <c r="Q260" i="56"/>
  <c r="O260" i="56"/>
  <c r="M260" i="56"/>
  <c r="K260" i="56"/>
  <c r="I260" i="56"/>
  <c r="G260" i="56"/>
  <c r="E260" i="56"/>
  <c r="AQ259" i="56"/>
  <c r="AO259" i="56"/>
  <c r="AM259" i="56"/>
  <c r="AK259" i="56"/>
  <c r="AI259" i="56"/>
  <c r="AG259" i="56"/>
  <c r="AE259" i="56"/>
  <c r="AC259" i="56"/>
  <c r="AA259" i="56"/>
  <c r="Y259" i="56"/>
  <c r="W259" i="56"/>
  <c r="U259" i="56"/>
  <c r="S259" i="56"/>
  <c r="Q259" i="56"/>
  <c r="O259" i="56"/>
  <c r="M259" i="56"/>
  <c r="K259" i="56"/>
  <c r="I259" i="56"/>
  <c r="G259" i="56"/>
  <c r="E259" i="56"/>
  <c r="AQ258" i="56"/>
  <c r="AO258" i="56"/>
  <c r="AM258" i="56"/>
  <c r="AK258" i="56"/>
  <c r="AI258" i="56"/>
  <c r="AG258" i="56"/>
  <c r="AE258" i="56"/>
  <c r="AC258" i="56"/>
  <c r="AA258" i="56"/>
  <c r="Y258" i="56"/>
  <c r="W258" i="56"/>
  <c r="U258" i="56"/>
  <c r="S258" i="56"/>
  <c r="Q258" i="56"/>
  <c r="O258" i="56"/>
  <c r="M258" i="56"/>
  <c r="K258" i="56"/>
  <c r="I258" i="56"/>
  <c r="G258" i="56"/>
  <c r="E258" i="56"/>
  <c r="AQ257" i="56"/>
  <c r="AO257" i="56"/>
  <c r="AM257" i="56"/>
  <c r="AK257" i="56"/>
  <c r="AI257" i="56"/>
  <c r="AG257" i="56"/>
  <c r="AE257" i="56"/>
  <c r="AC257" i="56"/>
  <c r="AA257" i="56"/>
  <c r="Y257" i="56"/>
  <c r="W257" i="56"/>
  <c r="U257" i="56"/>
  <c r="S257" i="56"/>
  <c r="Q257" i="56"/>
  <c r="O257" i="56"/>
  <c r="M257" i="56"/>
  <c r="K257" i="56"/>
  <c r="I257" i="56"/>
  <c r="G257" i="56"/>
  <c r="E257" i="56"/>
  <c r="AQ256" i="56"/>
  <c r="AO256" i="56"/>
  <c r="AM256" i="56"/>
  <c r="AK256" i="56"/>
  <c r="AI256" i="56"/>
  <c r="AG256" i="56"/>
  <c r="AE256" i="56"/>
  <c r="AC256" i="56"/>
  <c r="AA256" i="56"/>
  <c r="Y256" i="56"/>
  <c r="W256" i="56"/>
  <c r="U256" i="56"/>
  <c r="S256" i="56"/>
  <c r="Q256" i="56"/>
  <c r="O256" i="56"/>
  <c r="M256" i="56"/>
  <c r="K256" i="56"/>
  <c r="I256" i="56"/>
  <c r="G256" i="56"/>
  <c r="E256" i="56"/>
  <c r="AQ255" i="56"/>
  <c r="AO255" i="56"/>
  <c r="AM255" i="56"/>
  <c r="AK255" i="56"/>
  <c r="AI255" i="56"/>
  <c r="AG255" i="56"/>
  <c r="AE255" i="56"/>
  <c r="AC255" i="56"/>
  <c r="AA255" i="56"/>
  <c r="Y255" i="56"/>
  <c r="W255" i="56"/>
  <c r="U255" i="56"/>
  <c r="S255" i="56"/>
  <c r="Q255" i="56"/>
  <c r="O255" i="56"/>
  <c r="M255" i="56"/>
  <c r="K255" i="56"/>
  <c r="I255" i="56"/>
  <c r="G255" i="56"/>
  <c r="E255" i="56"/>
  <c r="AQ254" i="56"/>
  <c r="AO254" i="56"/>
  <c r="AM254" i="56"/>
  <c r="AK254" i="56"/>
  <c r="AI254" i="56"/>
  <c r="AG254" i="56"/>
  <c r="AE254" i="56"/>
  <c r="AC254" i="56"/>
  <c r="AA254" i="56"/>
  <c r="Y254" i="56"/>
  <c r="W254" i="56"/>
  <c r="U254" i="56"/>
  <c r="S254" i="56"/>
  <c r="Q254" i="56"/>
  <c r="O254" i="56"/>
  <c r="M254" i="56"/>
  <c r="K254" i="56"/>
  <c r="I254" i="56"/>
  <c r="G254" i="56"/>
  <c r="E254" i="56"/>
  <c r="AQ253" i="56"/>
  <c r="AO253" i="56"/>
  <c r="AM253" i="56"/>
  <c r="AK253" i="56"/>
  <c r="AI253" i="56"/>
  <c r="AG253" i="56"/>
  <c r="AE253" i="56"/>
  <c r="AC253" i="56"/>
  <c r="AA253" i="56"/>
  <c r="Y253" i="56"/>
  <c r="W253" i="56"/>
  <c r="U253" i="56"/>
  <c r="S253" i="56"/>
  <c r="Q253" i="56"/>
  <c r="O253" i="56"/>
  <c r="M253" i="56"/>
  <c r="K253" i="56"/>
  <c r="I253" i="56"/>
  <c r="G253" i="56"/>
  <c r="E253" i="56"/>
  <c r="AQ252" i="56"/>
  <c r="AO252" i="56"/>
  <c r="AM252" i="56"/>
  <c r="AK252" i="56"/>
  <c r="AI252" i="56"/>
  <c r="AG252" i="56"/>
  <c r="AE252" i="56"/>
  <c r="AC252" i="56"/>
  <c r="AA252" i="56"/>
  <c r="Y252" i="56"/>
  <c r="W252" i="56"/>
  <c r="U252" i="56"/>
  <c r="S252" i="56"/>
  <c r="Q252" i="56"/>
  <c r="O252" i="56"/>
  <c r="M252" i="56"/>
  <c r="K252" i="56"/>
  <c r="I252" i="56"/>
  <c r="G252" i="56"/>
  <c r="E252" i="56"/>
  <c r="AQ251" i="56"/>
  <c r="AO251" i="56"/>
  <c r="AM251" i="56"/>
  <c r="AK251" i="56"/>
  <c r="AI251" i="56"/>
  <c r="AG251" i="56"/>
  <c r="AE251" i="56"/>
  <c r="AC251" i="56"/>
  <c r="AA251" i="56"/>
  <c r="Y251" i="56"/>
  <c r="W251" i="56"/>
  <c r="U251" i="56"/>
  <c r="S251" i="56"/>
  <c r="Q251" i="56"/>
  <c r="O251" i="56"/>
  <c r="M251" i="56"/>
  <c r="K251" i="56"/>
  <c r="I251" i="56"/>
  <c r="G251" i="56"/>
  <c r="E251" i="56"/>
  <c r="AQ250" i="56"/>
  <c r="AO250" i="56"/>
  <c r="AM250" i="56"/>
  <c r="AK250" i="56"/>
  <c r="AI250" i="56"/>
  <c r="AG250" i="56"/>
  <c r="AE250" i="56"/>
  <c r="AC250" i="56"/>
  <c r="AA250" i="56"/>
  <c r="Y250" i="56"/>
  <c r="W250" i="56"/>
  <c r="U250" i="56"/>
  <c r="S250" i="56"/>
  <c r="Q250" i="56"/>
  <c r="O250" i="56"/>
  <c r="M250" i="56"/>
  <c r="K250" i="56"/>
  <c r="I250" i="56"/>
  <c r="G250" i="56"/>
  <c r="E250" i="56"/>
  <c r="AQ249" i="56"/>
  <c r="AO249" i="56"/>
  <c r="AM249" i="56"/>
  <c r="AK249" i="56"/>
  <c r="AI249" i="56"/>
  <c r="AG249" i="56"/>
  <c r="AE249" i="56"/>
  <c r="AC249" i="56"/>
  <c r="AA249" i="56"/>
  <c r="Y249" i="56"/>
  <c r="W249" i="56"/>
  <c r="U249" i="56"/>
  <c r="S249" i="56"/>
  <c r="Q249" i="56"/>
  <c r="O249" i="56"/>
  <c r="M249" i="56"/>
  <c r="K249" i="56"/>
  <c r="I249" i="56"/>
  <c r="G249" i="56"/>
  <c r="E249" i="56"/>
  <c r="AQ248" i="56"/>
  <c r="AO248" i="56"/>
  <c r="AM248" i="56"/>
  <c r="AK248" i="56"/>
  <c r="AI248" i="56"/>
  <c r="AG248" i="56"/>
  <c r="AE248" i="56"/>
  <c r="AC248" i="56"/>
  <c r="AA248" i="56"/>
  <c r="Y248" i="56"/>
  <c r="W248" i="56"/>
  <c r="U248" i="56"/>
  <c r="S248" i="56"/>
  <c r="Q248" i="56"/>
  <c r="O248" i="56"/>
  <c r="M248" i="56"/>
  <c r="K248" i="56"/>
  <c r="I248" i="56"/>
  <c r="G248" i="56"/>
  <c r="E248" i="56"/>
  <c r="AQ247" i="56"/>
  <c r="AO247" i="56"/>
  <c r="AM247" i="56"/>
  <c r="AK247" i="56"/>
  <c r="AI247" i="56"/>
  <c r="AG247" i="56"/>
  <c r="AE247" i="56"/>
  <c r="AC247" i="56"/>
  <c r="AA247" i="56"/>
  <c r="Y247" i="56"/>
  <c r="W247" i="56"/>
  <c r="U247" i="56"/>
  <c r="S247" i="56"/>
  <c r="Q247" i="56"/>
  <c r="O247" i="56"/>
  <c r="M247" i="56"/>
  <c r="K247" i="56"/>
  <c r="I247" i="56"/>
  <c r="G247" i="56"/>
  <c r="E247" i="56"/>
  <c r="AQ246" i="56"/>
  <c r="AO246" i="56"/>
  <c r="AM246" i="56"/>
  <c r="AK246" i="56"/>
  <c r="AI246" i="56"/>
  <c r="AG246" i="56"/>
  <c r="AE246" i="56"/>
  <c r="AC246" i="56"/>
  <c r="AA246" i="56"/>
  <c r="Y246" i="56"/>
  <c r="W246" i="56"/>
  <c r="U246" i="56"/>
  <c r="S246" i="56"/>
  <c r="Q246" i="56"/>
  <c r="O246" i="56"/>
  <c r="M246" i="56"/>
  <c r="K246" i="56"/>
  <c r="I246" i="56"/>
  <c r="G246" i="56"/>
  <c r="E246" i="56"/>
  <c r="AQ245" i="56"/>
  <c r="AO245" i="56"/>
  <c r="AM245" i="56"/>
  <c r="AK245" i="56"/>
  <c r="AI245" i="56"/>
  <c r="AG245" i="56"/>
  <c r="AE245" i="56"/>
  <c r="AC245" i="56"/>
  <c r="AA245" i="56"/>
  <c r="Y245" i="56"/>
  <c r="W245" i="56"/>
  <c r="U245" i="56"/>
  <c r="S245" i="56"/>
  <c r="Q245" i="56"/>
  <c r="O245" i="56"/>
  <c r="M245" i="56"/>
  <c r="K245" i="56"/>
  <c r="I245" i="56"/>
  <c r="G245" i="56"/>
  <c r="E245" i="56"/>
  <c r="AQ244" i="56"/>
  <c r="AO244" i="56"/>
  <c r="AM244" i="56"/>
  <c r="AK244" i="56"/>
  <c r="AI244" i="56"/>
  <c r="AG244" i="56"/>
  <c r="AE244" i="56"/>
  <c r="AC244" i="56"/>
  <c r="AA244" i="56"/>
  <c r="Y244" i="56"/>
  <c r="W244" i="56"/>
  <c r="U244" i="56"/>
  <c r="S244" i="56"/>
  <c r="Q244" i="56"/>
  <c r="O244" i="56"/>
  <c r="M244" i="56"/>
  <c r="K244" i="56"/>
  <c r="I244" i="56"/>
  <c r="G244" i="56"/>
  <c r="E244" i="56"/>
  <c r="AQ243" i="56"/>
  <c r="AO243" i="56"/>
  <c r="AM243" i="56"/>
  <c r="AK243" i="56"/>
  <c r="AI243" i="56"/>
  <c r="AG243" i="56"/>
  <c r="AE243" i="56"/>
  <c r="AC243" i="56"/>
  <c r="AA243" i="56"/>
  <c r="Y243" i="56"/>
  <c r="W243" i="56"/>
  <c r="U243" i="56"/>
  <c r="S243" i="56"/>
  <c r="Q243" i="56"/>
  <c r="O243" i="56"/>
  <c r="M243" i="56"/>
  <c r="K243" i="56"/>
  <c r="I243" i="56"/>
  <c r="G243" i="56"/>
  <c r="E243" i="56"/>
  <c r="AQ242" i="56"/>
  <c r="AO242" i="56"/>
  <c r="AM242" i="56"/>
  <c r="AK242" i="56"/>
  <c r="AI242" i="56"/>
  <c r="AG242" i="56"/>
  <c r="AE242" i="56"/>
  <c r="AC242" i="56"/>
  <c r="AA242" i="56"/>
  <c r="Y242" i="56"/>
  <c r="W242" i="56"/>
  <c r="U242" i="56"/>
  <c r="S242" i="56"/>
  <c r="Q242" i="56"/>
  <c r="O242" i="56"/>
  <c r="M242" i="56"/>
  <c r="K242" i="56"/>
  <c r="I242" i="56"/>
  <c r="G242" i="56"/>
  <c r="E242" i="56"/>
  <c r="AQ241" i="56"/>
  <c r="AO241" i="56"/>
  <c r="AM241" i="56"/>
  <c r="AK241" i="56"/>
  <c r="AI241" i="56"/>
  <c r="AG241" i="56"/>
  <c r="AE241" i="56"/>
  <c r="AC241" i="56"/>
  <c r="AA241" i="56"/>
  <c r="Y241" i="56"/>
  <c r="W241" i="56"/>
  <c r="U241" i="56"/>
  <c r="S241" i="56"/>
  <c r="Q241" i="56"/>
  <c r="O241" i="56"/>
  <c r="M241" i="56"/>
  <c r="K241" i="56"/>
  <c r="I241" i="56"/>
  <c r="G241" i="56"/>
  <c r="E241" i="56"/>
  <c r="AQ240" i="56"/>
  <c r="AO240" i="56"/>
  <c r="AM240" i="56"/>
  <c r="AK240" i="56"/>
  <c r="AI240" i="56"/>
  <c r="AG240" i="56"/>
  <c r="AE240" i="56"/>
  <c r="AC240" i="56"/>
  <c r="AA240" i="56"/>
  <c r="Y240" i="56"/>
  <c r="W240" i="56"/>
  <c r="U240" i="56"/>
  <c r="S240" i="56"/>
  <c r="Q240" i="56"/>
  <c r="O240" i="56"/>
  <c r="M240" i="56"/>
  <c r="K240" i="56"/>
  <c r="I240" i="56"/>
  <c r="G240" i="56"/>
  <c r="E240" i="56"/>
  <c r="AQ239" i="56"/>
  <c r="AO239" i="56"/>
  <c r="AM239" i="56"/>
  <c r="AK239" i="56"/>
  <c r="AI239" i="56"/>
  <c r="AG239" i="56"/>
  <c r="AE239" i="56"/>
  <c r="AC239" i="56"/>
  <c r="AA239" i="56"/>
  <c r="Y239" i="56"/>
  <c r="W239" i="56"/>
  <c r="U239" i="56"/>
  <c r="S239" i="56"/>
  <c r="Q239" i="56"/>
  <c r="O239" i="56"/>
  <c r="M239" i="56"/>
  <c r="K239" i="56"/>
  <c r="I239" i="56"/>
  <c r="G239" i="56"/>
  <c r="E239" i="56"/>
  <c r="AQ238" i="56"/>
  <c r="AO238" i="56"/>
  <c r="AM238" i="56"/>
  <c r="AK238" i="56"/>
  <c r="AI238" i="56"/>
  <c r="AG238" i="56"/>
  <c r="AE238" i="56"/>
  <c r="AC238" i="56"/>
  <c r="AA238" i="56"/>
  <c r="Y238" i="56"/>
  <c r="W238" i="56"/>
  <c r="U238" i="56"/>
  <c r="S238" i="56"/>
  <c r="Q238" i="56"/>
  <c r="O238" i="56"/>
  <c r="M238" i="56"/>
  <c r="K238" i="56"/>
  <c r="I238" i="56"/>
  <c r="G238" i="56"/>
  <c r="E238" i="56"/>
  <c r="AQ237" i="56"/>
  <c r="AO237" i="56"/>
  <c r="AM237" i="56"/>
  <c r="AK237" i="56"/>
  <c r="AI237" i="56"/>
  <c r="AG237" i="56"/>
  <c r="AE237" i="56"/>
  <c r="AC237" i="56"/>
  <c r="AA237" i="56"/>
  <c r="Y237" i="56"/>
  <c r="W237" i="56"/>
  <c r="U237" i="56"/>
  <c r="S237" i="56"/>
  <c r="Q237" i="56"/>
  <c r="O237" i="56"/>
  <c r="M237" i="56"/>
  <c r="K237" i="56"/>
  <c r="I237" i="56"/>
  <c r="G237" i="56"/>
  <c r="E237" i="56"/>
  <c r="AQ236" i="56"/>
  <c r="AO236" i="56"/>
  <c r="AM236" i="56"/>
  <c r="AK236" i="56"/>
  <c r="AI236" i="56"/>
  <c r="AG236" i="56"/>
  <c r="AE236" i="56"/>
  <c r="AC236" i="56"/>
  <c r="AA236" i="56"/>
  <c r="Y236" i="56"/>
  <c r="W236" i="56"/>
  <c r="U236" i="56"/>
  <c r="S236" i="56"/>
  <c r="Q236" i="56"/>
  <c r="O236" i="56"/>
  <c r="M236" i="56"/>
  <c r="K236" i="56"/>
  <c r="I236" i="56"/>
  <c r="G236" i="56"/>
  <c r="E236" i="56"/>
  <c r="AQ235" i="56"/>
  <c r="AO235" i="56"/>
  <c r="AM235" i="56"/>
  <c r="AK235" i="56"/>
  <c r="AI235" i="56"/>
  <c r="AG235" i="56"/>
  <c r="AE235" i="56"/>
  <c r="AC235" i="56"/>
  <c r="AA235" i="56"/>
  <c r="Y235" i="56"/>
  <c r="W235" i="56"/>
  <c r="U235" i="56"/>
  <c r="S235" i="56"/>
  <c r="Q235" i="56"/>
  <c r="O235" i="56"/>
  <c r="M235" i="56"/>
  <c r="K235" i="56"/>
  <c r="I235" i="56"/>
  <c r="G235" i="56"/>
  <c r="E235" i="56"/>
  <c r="AQ234" i="56"/>
  <c r="AO234" i="56"/>
  <c r="AM234" i="56"/>
  <c r="AK234" i="56"/>
  <c r="AI234" i="56"/>
  <c r="AG234" i="56"/>
  <c r="AE234" i="56"/>
  <c r="AC234" i="56"/>
  <c r="AA234" i="56"/>
  <c r="Y234" i="56"/>
  <c r="W234" i="56"/>
  <c r="U234" i="56"/>
  <c r="S234" i="56"/>
  <c r="Q234" i="56"/>
  <c r="O234" i="56"/>
  <c r="M234" i="56"/>
  <c r="K234" i="56"/>
  <c r="I234" i="56"/>
  <c r="G234" i="56"/>
  <c r="E234" i="56"/>
  <c r="AQ233" i="56"/>
  <c r="AO233" i="56"/>
  <c r="AM233" i="56"/>
  <c r="AK233" i="56"/>
  <c r="AI233" i="56"/>
  <c r="AG233" i="56"/>
  <c r="AE233" i="56"/>
  <c r="AC233" i="56"/>
  <c r="AA233" i="56"/>
  <c r="Y233" i="56"/>
  <c r="W233" i="56"/>
  <c r="U233" i="56"/>
  <c r="S233" i="56"/>
  <c r="Q233" i="56"/>
  <c r="O233" i="56"/>
  <c r="M233" i="56"/>
  <c r="K233" i="56"/>
  <c r="I233" i="56"/>
  <c r="G233" i="56"/>
  <c r="E233" i="56"/>
  <c r="AQ232" i="56"/>
  <c r="AO232" i="56"/>
  <c r="AM232" i="56"/>
  <c r="AK232" i="56"/>
  <c r="AI232" i="56"/>
  <c r="AG232" i="56"/>
  <c r="AE232" i="56"/>
  <c r="AC232" i="56"/>
  <c r="AA232" i="56"/>
  <c r="Y232" i="56"/>
  <c r="W232" i="56"/>
  <c r="U232" i="56"/>
  <c r="S232" i="56"/>
  <c r="Q232" i="56"/>
  <c r="O232" i="56"/>
  <c r="M232" i="56"/>
  <c r="K232" i="56"/>
  <c r="I232" i="56"/>
  <c r="G232" i="56"/>
  <c r="E232" i="56"/>
  <c r="AQ231" i="56"/>
  <c r="AO231" i="56"/>
  <c r="AM231" i="56"/>
  <c r="AK231" i="56"/>
  <c r="AI231" i="56"/>
  <c r="AG231" i="56"/>
  <c r="AE231" i="56"/>
  <c r="AC231" i="56"/>
  <c r="AA231" i="56"/>
  <c r="Y231" i="56"/>
  <c r="W231" i="56"/>
  <c r="U231" i="56"/>
  <c r="S231" i="56"/>
  <c r="Q231" i="56"/>
  <c r="O231" i="56"/>
  <c r="M231" i="56"/>
  <c r="K231" i="56"/>
  <c r="I231" i="56"/>
  <c r="G231" i="56"/>
  <c r="E231" i="56"/>
  <c r="AQ230" i="56"/>
  <c r="AO230" i="56"/>
  <c r="AM230" i="56"/>
  <c r="AK230" i="56"/>
  <c r="AI230" i="56"/>
  <c r="AG230" i="56"/>
  <c r="AE230" i="56"/>
  <c r="AC230" i="56"/>
  <c r="AA230" i="56"/>
  <c r="Y230" i="56"/>
  <c r="W230" i="56"/>
  <c r="U230" i="56"/>
  <c r="S230" i="56"/>
  <c r="Q230" i="56"/>
  <c r="O230" i="56"/>
  <c r="M230" i="56"/>
  <c r="K230" i="56"/>
  <c r="I230" i="56"/>
  <c r="G230" i="56"/>
  <c r="E230" i="56"/>
  <c r="AQ229" i="56"/>
  <c r="AO229" i="56"/>
  <c r="AM229" i="56"/>
  <c r="AK229" i="56"/>
  <c r="AI229" i="56"/>
  <c r="AG229" i="56"/>
  <c r="AE229" i="56"/>
  <c r="AC229" i="56"/>
  <c r="AA229" i="56"/>
  <c r="Y229" i="56"/>
  <c r="W229" i="56"/>
  <c r="U229" i="56"/>
  <c r="S229" i="56"/>
  <c r="Q229" i="56"/>
  <c r="O229" i="56"/>
  <c r="M229" i="56"/>
  <c r="K229" i="56"/>
  <c r="I229" i="56"/>
  <c r="G229" i="56"/>
  <c r="E229" i="56"/>
  <c r="AQ228" i="56"/>
  <c r="AO228" i="56"/>
  <c r="AM228" i="56"/>
  <c r="AK228" i="56"/>
  <c r="AI228" i="56"/>
  <c r="AG228" i="56"/>
  <c r="AE228" i="56"/>
  <c r="AC228" i="56"/>
  <c r="AA228" i="56"/>
  <c r="Y228" i="56"/>
  <c r="W228" i="56"/>
  <c r="U228" i="56"/>
  <c r="S228" i="56"/>
  <c r="Q228" i="56"/>
  <c r="O228" i="56"/>
  <c r="M228" i="56"/>
  <c r="K228" i="56"/>
  <c r="I228" i="56"/>
  <c r="G228" i="56"/>
  <c r="E228" i="56"/>
  <c r="AQ227" i="56"/>
  <c r="AO227" i="56"/>
  <c r="AM227" i="56"/>
  <c r="AK227" i="56"/>
  <c r="AI227" i="56"/>
  <c r="AG227" i="56"/>
  <c r="AE227" i="56"/>
  <c r="AC227" i="56"/>
  <c r="AA227" i="56"/>
  <c r="Y227" i="56"/>
  <c r="W227" i="56"/>
  <c r="U227" i="56"/>
  <c r="S227" i="56"/>
  <c r="Q227" i="56"/>
  <c r="O227" i="56"/>
  <c r="M227" i="56"/>
  <c r="K227" i="56"/>
  <c r="I227" i="56"/>
  <c r="G227" i="56"/>
  <c r="E227" i="56"/>
  <c r="AQ226" i="56"/>
  <c r="AO226" i="56"/>
  <c r="AM226" i="56"/>
  <c r="AK226" i="56"/>
  <c r="AI226" i="56"/>
  <c r="AG226" i="56"/>
  <c r="AE226" i="56"/>
  <c r="AC226" i="56"/>
  <c r="AA226" i="56"/>
  <c r="Y226" i="56"/>
  <c r="W226" i="56"/>
  <c r="U226" i="56"/>
  <c r="S226" i="56"/>
  <c r="Q226" i="56"/>
  <c r="O226" i="56"/>
  <c r="M226" i="56"/>
  <c r="K226" i="56"/>
  <c r="I226" i="56"/>
  <c r="G226" i="56"/>
  <c r="E226" i="56"/>
  <c r="AQ225" i="56"/>
  <c r="AO225" i="56"/>
  <c r="AM225" i="56"/>
  <c r="AK225" i="56"/>
  <c r="AI225" i="56"/>
  <c r="AG225" i="56"/>
  <c r="AE225" i="56"/>
  <c r="AC225" i="56"/>
  <c r="AA225" i="56"/>
  <c r="Y225" i="56"/>
  <c r="W225" i="56"/>
  <c r="U225" i="56"/>
  <c r="S225" i="56"/>
  <c r="Q225" i="56"/>
  <c r="O225" i="56"/>
  <c r="M225" i="56"/>
  <c r="K225" i="56"/>
  <c r="I225" i="56"/>
  <c r="G225" i="56"/>
  <c r="E225" i="56"/>
  <c r="AQ224" i="56"/>
  <c r="AO224" i="56"/>
  <c r="AM224" i="56"/>
  <c r="AK224" i="56"/>
  <c r="AI224" i="56"/>
  <c r="AG224" i="56"/>
  <c r="AE224" i="56"/>
  <c r="AC224" i="56"/>
  <c r="AA224" i="56"/>
  <c r="Y224" i="56"/>
  <c r="W224" i="56"/>
  <c r="U224" i="56"/>
  <c r="S224" i="56"/>
  <c r="Q224" i="56"/>
  <c r="O224" i="56"/>
  <c r="M224" i="56"/>
  <c r="K224" i="56"/>
  <c r="I224" i="56"/>
  <c r="G224" i="56"/>
  <c r="E224" i="56"/>
  <c r="AQ223" i="56"/>
  <c r="AO223" i="56"/>
  <c r="AM223" i="56"/>
  <c r="AK223" i="56"/>
  <c r="AI223" i="56"/>
  <c r="AG223" i="56"/>
  <c r="AE223" i="56"/>
  <c r="AC223" i="56"/>
  <c r="AA223" i="56"/>
  <c r="Y223" i="56"/>
  <c r="W223" i="56"/>
  <c r="U223" i="56"/>
  <c r="S223" i="56"/>
  <c r="Q223" i="56"/>
  <c r="O223" i="56"/>
  <c r="M223" i="56"/>
  <c r="K223" i="56"/>
  <c r="I223" i="56"/>
  <c r="G223" i="56"/>
  <c r="E223" i="56"/>
  <c r="AQ222" i="56"/>
  <c r="AO222" i="56"/>
  <c r="AM222" i="56"/>
  <c r="AK222" i="56"/>
  <c r="AI222" i="56"/>
  <c r="AG222" i="56"/>
  <c r="AE222" i="56"/>
  <c r="AC222" i="56"/>
  <c r="AA222" i="56"/>
  <c r="Y222" i="56"/>
  <c r="W222" i="56"/>
  <c r="U222" i="56"/>
  <c r="S222" i="56"/>
  <c r="Q222" i="56"/>
  <c r="O222" i="56"/>
  <c r="M222" i="56"/>
  <c r="K222" i="56"/>
  <c r="I222" i="56"/>
  <c r="G222" i="56"/>
  <c r="E222" i="56"/>
  <c r="AQ221" i="56"/>
  <c r="AO221" i="56"/>
  <c r="AM221" i="56"/>
  <c r="AK221" i="56"/>
  <c r="AI221" i="56"/>
  <c r="AG221" i="56"/>
  <c r="AE221" i="56"/>
  <c r="AC221" i="56"/>
  <c r="AA221" i="56"/>
  <c r="Y221" i="56"/>
  <c r="W221" i="56"/>
  <c r="U221" i="56"/>
  <c r="S221" i="56"/>
  <c r="Q221" i="56"/>
  <c r="O221" i="56"/>
  <c r="M221" i="56"/>
  <c r="K221" i="56"/>
  <c r="I221" i="56"/>
  <c r="G221" i="56"/>
  <c r="E221" i="56"/>
  <c r="AQ220" i="56"/>
  <c r="AO220" i="56"/>
  <c r="AM220" i="56"/>
  <c r="AK220" i="56"/>
  <c r="AI220" i="56"/>
  <c r="AG220" i="56"/>
  <c r="AE220" i="56"/>
  <c r="AC220" i="56"/>
  <c r="AA220" i="56"/>
  <c r="Y220" i="56"/>
  <c r="W220" i="56"/>
  <c r="U220" i="56"/>
  <c r="S220" i="56"/>
  <c r="Q220" i="56"/>
  <c r="O220" i="56"/>
  <c r="M220" i="56"/>
  <c r="K220" i="56"/>
  <c r="I220" i="56"/>
  <c r="G220" i="56"/>
  <c r="E220" i="56"/>
  <c r="AQ219" i="56"/>
  <c r="AO219" i="56"/>
  <c r="AM219" i="56"/>
  <c r="AK219" i="56"/>
  <c r="AI219" i="56"/>
  <c r="AG219" i="56"/>
  <c r="AE219" i="56"/>
  <c r="AC219" i="56"/>
  <c r="AA219" i="56"/>
  <c r="Y219" i="56"/>
  <c r="W219" i="56"/>
  <c r="U219" i="56"/>
  <c r="S219" i="56"/>
  <c r="Q219" i="56"/>
  <c r="O219" i="56"/>
  <c r="M219" i="56"/>
  <c r="K219" i="56"/>
  <c r="I219" i="56"/>
  <c r="G219" i="56"/>
  <c r="E219" i="56"/>
  <c r="AQ218" i="56"/>
  <c r="AO218" i="56"/>
  <c r="AM218" i="56"/>
  <c r="AK218" i="56"/>
  <c r="AI218" i="56"/>
  <c r="AG218" i="56"/>
  <c r="AE218" i="56"/>
  <c r="AC218" i="56"/>
  <c r="AA218" i="56"/>
  <c r="Y218" i="56"/>
  <c r="W218" i="56"/>
  <c r="U218" i="56"/>
  <c r="S218" i="56"/>
  <c r="Q218" i="56"/>
  <c r="O218" i="56"/>
  <c r="M218" i="56"/>
  <c r="K218" i="56"/>
  <c r="I218" i="56"/>
  <c r="G218" i="56"/>
  <c r="E218" i="56"/>
  <c r="AQ217" i="56"/>
  <c r="AO217" i="56"/>
  <c r="AM217" i="56"/>
  <c r="AK217" i="56"/>
  <c r="AI217" i="56"/>
  <c r="AG217" i="56"/>
  <c r="AE217" i="56"/>
  <c r="AC217" i="56"/>
  <c r="AA217" i="56"/>
  <c r="Y217" i="56"/>
  <c r="W217" i="56"/>
  <c r="U217" i="56"/>
  <c r="S217" i="56"/>
  <c r="Q217" i="56"/>
  <c r="O217" i="56"/>
  <c r="M217" i="56"/>
  <c r="K217" i="56"/>
  <c r="I217" i="56"/>
  <c r="G217" i="56"/>
  <c r="E217" i="56"/>
  <c r="AQ216" i="56"/>
  <c r="AO216" i="56"/>
  <c r="AM216" i="56"/>
  <c r="AK216" i="56"/>
  <c r="AI216" i="56"/>
  <c r="AG216" i="56"/>
  <c r="AE216" i="56"/>
  <c r="AC216" i="56"/>
  <c r="AA216" i="56"/>
  <c r="Y216" i="56"/>
  <c r="W216" i="56"/>
  <c r="U216" i="56"/>
  <c r="S216" i="56"/>
  <c r="Q216" i="56"/>
  <c r="O216" i="56"/>
  <c r="M216" i="56"/>
  <c r="K216" i="56"/>
  <c r="I216" i="56"/>
  <c r="G216" i="56"/>
  <c r="E216" i="56"/>
  <c r="AQ215" i="56"/>
  <c r="AO215" i="56"/>
  <c r="AM215" i="56"/>
  <c r="AK215" i="56"/>
  <c r="AI215" i="56"/>
  <c r="AG215" i="56"/>
  <c r="AE215" i="56"/>
  <c r="AC215" i="56"/>
  <c r="AA215" i="56"/>
  <c r="Y215" i="56"/>
  <c r="W215" i="56"/>
  <c r="U215" i="56"/>
  <c r="S215" i="56"/>
  <c r="Q215" i="56"/>
  <c r="O215" i="56"/>
  <c r="M215" i="56"/>
  <c r="K215" i="56"/>
  <c r="I215" i="56"/>
  <c r="G215" i="56"/>
  <c r="E215" i="56"/>
  <c r="AQ214" i="56"/>
  <c r="AO214" i="56"/>
  <c r="AM214" i="56"/>
  <c r="AK214" i="56"/>
  <c r="AI214" i="56"/>
  <c r="AG214" i="56"/>
  <c r="AE214" i="56"/>
  <c r="AC214" i="56"/>
  <c r="AA214" i="56"/>
  <c r="Y214" i="56"/>
  <c r="W214" i="56"/>
  <c r="U214" i="56"/>
  <c r="S214" i="56"/>
  <c r="Q214" i="56"/>
  <c r="O214" i="56"/>
  <c r="M214" i="56"/>
  <c r="K214" i="56"/>
  <c r="I214" i="56"/>
  <c r="G214" i="56"/>
  <c r="E214" i="56"/>
  <c r="AQ213" i="56"/>
  <c r="AO213" i="56"/>
  <c r="AM213" i="56"/>
  <c r="AK213" i="56"/>
  <c r="AI213" i="56"/>
  <c r="AG213" i="56"/>
  <c r="AE213" i="56"/>
  <c r="AC213" i="56"/>
  <c r="AA213" i="56"/>
  <c r="Y213" i="56"/>
  <c r="W213" i="56"/>
  <c r="U213" i="56"/>
  <c r="S213" i="56"/>
  <c r="Q213" i="56"/>
  <c r="O213" i="56"/>
  <c r="M213" i="56"/>
  <c r="K213" i="56"/>
  <c r="I213" i="56"/>
  <c r="G213" i="56"/>
  <c r="E213" i="56"/>
  <c r="AQ212" i="56"/>
  <c r="AO212" i="56"/>
  <c r="AM212" i="56"/>
  <c r="AK212" i="56"/>
  <c r="AI212" i="56"/>
  <c r="AG212" i="56"/>
  <c r="AE212" i="56"/>
  <c r="AC212" i="56"/>
  <c r="AA212" i="56"/>
  <c r="Y212" i="56"/>
  <c r="W212" i="56"/>
  <c r="U212" i="56"/>
  <c r="S212" i="56"/>
  <c r="Q212" i="56"/>
  <c r="O212" i="56"/>
  <c r="M212" i="56"/>
  <c r="K212" i="56"/>
  <c r="I212" i="56"/>
  <c r="G212" i="56"/>
  <c r="E212" i="56"/>
  <c r="AQ211" i="56"/>
  <c r="AO211" i="56"/>
  <c r="AM211" i="56"/>
  <c r="AK211" i="56"/>
  <c r="AI211" i="56"/>
  <c r="AG211" i="56"/>
  <c r="AE211" i="56"/>
  <c r="AC211" i="56"/>
  <c r="AA211" i="56"/>
  <c r="Y211" i="56"/>
  <c r="W211" i="56"/>
  <c r="U211" i="56"/>
  <c r="S211" i="56"/>
  <c r="Q211" i="56"/>
  <c r="O211" i="56"/>
  <c r="M211" i="56"/>
  <c r="K211" i="56"/>
  <c r="I211" i="56"/>
  <c r="G211" i="56"/>
  <c r="E211" i="56"/>
  <c r="AQ210" i="56"/>
  <c r="AO210" i="56"/>
  <c r="AM210" i="56"/>
  <c r="AK210" i="56"/>
  <c r="AI210" i="56"/>
  <c r="AG210" i="56"/>
  <c r="AE210" i="56"/>
  <c r="AC210" i="56"/>
  <c r="AA210" i="56"/>
  <c r="Y210" i="56"/>
  <c r="W210" i="56"/>
  <c r="U210" i="56"/>
  <c r="S210" i="56"/>
  <c r="Q210" i="56"/>
  <c r="O210" i="56"/>
  <c r="M210" i="56"/>
  <c r="K210" i="56"/>
  <c r="I210" i="56"/>
  <c r="G210" i="56"/>
  <c r="E210" i="56"/>
  <c r="AQ209" i="56"/>
  <c r="AO209" i="56"/>
  <c r="AM209" i="56"/>
  <c r="AK209" i="56"/>
  <c r="AI209" i="56"/>
  <c r="AG209" i="56"/>
  <c r="AE209" i="56"/>
  <c r="AC209" i="56"/>
  <c r="AA209" i="56"/>
  <c r="Y209" i="56"/>
  <c r="W209" i="56"/>
  <c r="U209" i="56"/>
  <c r="S209" i="56"/>
  <c r="Q209" i="56"/>
  <c r="O209" i="56"/>
  <c r="M209" i="56"/>
  <c r="K209" i="56"/>
  <c r="I209" i="56"/>
  <c r="G209" i="56"/>
  <c r="E209" i="56"/>
  <c r="AQ208" i="56"/>
  <c r="AO208" i="56"/>
  <c r="AM208" i="56"/>
  <c r="AK208" i="56"/>
  <c r="AI208" i="56"/>
  <c r="AG208" i="56"/>
  <c r="AE208" i="56"/>
  <c r="AC208" i="56"/>
  <c r="AA208" i="56"/>
  <c r="Y208" i="56"/>
  <c r="W208" i="56"/>
  <c r="U208" i="56"/>
  <c r="S208" i="56"/>
  <c r="Q208" i="56"/>
  <c r="O208" i="56"/>
  <c r="M208" i="56"/>
  <c r="K208" i="56"/>
  <c r="I208" i="56"/>
  <c r="G208" i="56"/>
  <c r="E208" i="56"/>
  <c r="AQ207" i="56"/>
  <c r="AO207" i="56"/>
  <c r="AM207" i="56"/>
  <c r="AK207" i="56"/>
  <c r="AI207" i="56"/>
  <c r="AG207" i="56"/>
  <c r="AE207" i="56"/>
  <c r="AC207" i="56"/>
  <c r="AA207" i="56"/>
  <c r="Y207" i="56"/>
  <c r="W207" i="56"/>
  <c r="U207" i="56"/>
  <c r="S207" i="56"/>
  <c r="Q207" i="56"/>
  <c r="O207" i="56"/>
  <c r="M207" i="56"/>
  <c r="K207" i="56"/>
  <c r="I207" i="56"/>
  <c r="G207" i="56"/>
  <c r="E207" i="56"/>
  <c r="AQ206" i="56"/>
  <c r="AO206" i="56"/>
  <c r="AM206" i="56"/>
  <c r="AK206" i="56"/>
  <c r="AI206" i="56"/>
  <c r="AG206" i="56"/>
  <c r="AE206" i="56"/>
  <c r="AC206" i="56"/>
  <c r="AA206" i="56"/>
  <c r="Y206" i="56"/>
  <c r="W206" i="56"/>
  <c r="U206" i="56"/>
  <c r="S206" i="56"/>
  <c r="Q206" i="56"/>
  <c r="O206" i="56"/>
  <c r="M206" i="56"/>
  <c r="K206" i="56"/>
  <c r="I206" i="56"/>
  <c r="G206" i="56"/>
  <c r="E206" i="56"/>
  <c r="AQ205" i="56"/>
  <c r="AO205" i="56"/>
  <c r="AM205" i="56"/>
  <c r="AK205" i="56"/>
  <c r="AI205" i="56"/>
  <c r="AG205" i="56"/>
  <c r="AE205" i="56"/>
  <c r="AC205" i="56"/>
  <c r="AA205" i="56"/>
  <c r="Y205" i="56"/>
  <c r="W205" i="56"/>
  <c r="U205" i="56"/>
  <c r="S205" i="56"/>
  <c r="Q205" i="56"/>
  <c r="O205" i="56"/>
  <c r="M205" i="56"/>
  <c r="K205" i="56"/>
  <c r="I205" i="56"/>
  <c r="G205" i="56"/>
  <c r="E205" i="56"/>
  <c r="AQ204" i="56"/>
  <c r="AO204" i="56"/>
  <c r="AM204" i="56"/>
  <c r="AK204" i="56"/>
  <c r="AI204" i="56"/>
  <c r="AG204" i="56"/>
  <c r="AE204" i="56"/>
  <c r="AC204" i="56"/>
  <c r="AA204" i="56"/>
  <c r="Y204" i="56"/>
  <c r="W204" i="56"/>
  <c r="U204" i="56"/>
  <c r="S204" i="56"/>
  <c r="Q204" i="56"/>
  <c r="O204" i="56"/>
  <c r="M204" i="56"/>
  <c r="K204" i="56"/>
  <c r="I204" i="56"/>
  <c r="G204" i="56"/>
  <c r="E204" i="56"/>
  <c r="AQ203" i="56"/>
  <c r="AO203" i="56"/>
  <c r="AM203" i="56"/>
  <c r="AK203" i="56"/>
  <c r="AI203" i="56"/>
  <c r="AG203" i="56"/>
  <c r="AE203" i="56"/>
  <c r="AC203" i="56"/>
  <c r="AA203" i="56"/>
  <c r="Y203" i="56"/>
  <c r="W203" i="56"/>
  <c r="U203" i="56"/>
  <c r="S203" i="56"/>
  <c r="Q203" i="56"/>
  <c r="O203" i="56"/>
  <c r="M203" i="56"/>
  <c r="K203" i="56"/>
  <c r="I203" i="56"/>
  <c r="G203" i="56"/>
  <c r="E203" i="56"/>
  <c r="AQ202" i="56"/>
  <c r="AO202" i="56"/>
  <c r="AM202" i="56"/>
  <c r="AK202" i="56"/>
  <c r="AI202" i="56"/>
  <c r="AG202" i="56"/>
  <c r="AE202" i="56"/>
  <c r="AC202" i="56"/>
  <c r="AA202" i="56"/>
  <c r="Y202" i="56"/>
  <c r="W202" i="56"/>
  <c r="U202" i="56"/>
  <c r="S202" i="56"/>
  <c r="Q202" i="56"/>
  <c r="O202" i="56"/>
  <c r="M202" i="56"/>
  <c r="K202" i="56"/>
  <c r="I202" i="56"/>
  <c r="G202" i="56"/>
  <c r="E202" i="56"/>
  <c r="AQ201" i="56"/>
  <c r="AO201" i="56"/>
  <c r="AM201" i="56"/>
  <c r="AK201" i="56"/>
  <c r="AI201" i="56"/>
  <c r="AG201" i="56"/>
  <c r="AE201" i="56"/>
  <c r="AC201" i="56"/>
  <c r="AA201" i="56"/>
  <c r="Y201" i="56"/>
  <c r="W201" i="56"/>
  <c r="U201" i="56"/>
  <c r="S201" i="56"/>
  <c r="Q201" i="56"/>
  <c r="O201" i="56"/>
  <c r="M201" i="56"/>
  <c r="K201" i="56"/>
  <c r="I201" i="56"/>
  <c r="G201" i="56"/>
  <c r="E201" i="56"/>
  <c r="AQ200" i="56"/>
  <c r="AO200" i="56"/>
  <c r="AM200" i="56"/>
  <c r="AK200" i="56"/>
  <c r="AI200" i="56"/>
  <c r="AG200" i="56"/>
  <c r="AE200" i="56"/>
  <c r="AC200" i="56"/>
  <c r="AA200" i="56"/>
  <c r="Y200" i="56"/>
  <c r="W200" i="56"/>
  <c r="U200" i="56"/>
  <c r="S200" i="56"/>
  <c r="Q200" i="56"/>
  <c r="O200" i="56"/>
  <c r="M200" i="56"/>
  <c r="K200" i="56"/>
  <c r="I200" i="56"/>
  <c r="G200" i="56"/>
  <c r="E200" i="56"/>
  <c r="AQ199" i="56"/>
  <c r="AO199" i="56"/>
  <c r="AM199" i="56"/>
  <c r="AK199" i="56"/>
  <c r="AI199" i="56"/>
  <c r="AG199" i="56"/>
  <c r="AE199" i="56"/>
  <c r="AC199" i="56"/>
  <c r="AA199" i="56"/>
  <c r="Y199" i="56"/>
  <c r="W199" i="56"/>
  <c r="U199" i="56"/>
  <c r="S199" i="56"/>
  <c r="Q199" i="56"/>
  <c r="O199" i="56"/>
  <c r="M199" i="56"/>
  <c r="K199" i="56"/>
  <c r="I199" i="56"/>
  <c r="G199" i="56"/>
  <c r="E199" i="56"/>
  <c r="AQ198" i="56"/>
  <c r="AO198" i="56"/>
  <c r="AM198" i="56"/>
  <c r="AK198" i="56"/>
  <c r="AI198" i="56"/>
  <c r="AG198" i="56"/>
  <c r="AE198" i="56"/>
  <c r="AC198" i="56"/>
  <c r="AA198" i="56"/>
  <c r="Y198" i="56"/>
  <c r="W198" i="56"/>
  <c r="U198" i="56"/>
  <c r="S198" i="56"/>
  <c r="Q198" i="56"/>
  <c r="O198" i="56"/>
  <c r="M198" i="56"/>
  <c r="K198" i="56"/>
  <c r="I198" i="56"/>
  <c r="G198" i="56"/>
  <c r="E198" i="56"/>
  <c r="AQ197" i="56"/>
  <c r="AO197" i="56"/>
  <c r="AM197" i="56"/>
  <c r="AK197" i="56"/>
  <c r="AI197" i="56"/>
  <c r="AG197" i="56"/>
  <c r="AE197" i="56"/>
  <c r="AC197" i="56"/>
  <c r="AA197" i="56"/>
  <c r="Y197" i="56"/>
  <c r="W197" i="56"/>
  <c r="U197" i="56"/>
  <c r="S197" i="56"/>
  <c r="Q197" i="56"/>
  <c r="O197" i="56"/>
  <c r="M197" i="56"/>
  <c r="K197" i="56"/>
  <c r="I197" i="56"/>
  <c r="G197" i="56"/>
  <c r="E197" i="56"/>
  <c r="AQ196" i="56"/>
  <c r="AO196" i="56"/>
  <c r="AM196" i="56"/>
  <c r="AK196" i="56"/>
  <c r="AI196" i="56"/>
  <c r="AG196" i="56"/>
  <c r="AE196" i="56"/>
  <c r="AC196" i="56"/>
  <c r="AA196" i="56"/>
  <c r="Y196" i="56"/>
  <c r="W196" i="56"/>
  <c r="U196" i="56"/>
  <c r="S196" i="56"/>
  <c r="Q196" i="56"/>
  <c r="O196" i="56"/>
  <c r="M196" i="56"/>
  <c r="K196" i="56"/>
  <c r="I196" i="56"/>
  <c r="G196" i="56"/>
  <c r="E196" i="56"/>
  <c r="AQ195" i="56"/>
  <c r="AO195" i="56"/>
  <c r="AM195" i="56"/>
  <c r="AK195" i="56"/>
  <c r="AI195" i="56"/>
  <c r="AG195" i="56"/>
  <c r="AE195" i="56"/>
  <c r="AC195" i="56"/>
  <c r="AA195" i="56"/>
  <c r="Y195" i="56"/>
  <c r="W195" i="56"/>
  <c r="U195" i="56"/>
  <c r="S195" i="56"/>
  <c r="Q195" i="56"/>
  <c r="O195" i="56"/>
  <c r="M195" i="56"/>
  <c r="K195" i="56"/>
  <c r="I195" i="56"/>
  <c r="G195" i="56"/>
  <c r="E195" i="56"/>
  <c r="AQ194" i="56"/>
  <c r="AO194" i="56"/>
  <c r="AM194" i="56"/>
  <c r="AK194" i="56"/>
  <c r="AI194" i="56"/>
  <c r="AG194" i="56"/>
  <c r="AE194" i="56"/>
  <c r="AC194" i="56"/>
  <c r="AA194" i="56"/>
  <c r="Y194" i="56"/>
  <c r="W194" i="56"/>
  <c r="U194" i="56"/>
  <c r="S194" i="56"/>
  <c r="Q194" i="56"/>
  <c r="O194" i="56"/>
  <c r="M194" i="56"/>
  <c r="K194" i="56"/>
  <c r="I194" i="56"/>
  <c r="G194" i="56"/>
  <c r="E194" i="56"/>
  <c r="AQ193" i="56"/>
  <c r="AO193" i="56"/>
  <c r="AM193" i="56"/>
  <c r="AK193" i="56"/>
  <c r="AI193" i="56"/>
  <c r="AG193" i="56"/>
  <c r="AE193" i="56"/>
  <c r="AC193" i="56"/>
  <c r="AA193" i="56"/>
  <c r="Y193" i="56"/>
  <c r="W193" i="56"/>
  <c r="U193" i="56"/>
  <c r="S193" i="56"/>
  <c r="Q193" i="56"/>
  <c r="O193" i="56"/>
  <c r="M193" i="56"/>
  <c r="K193" i="56"/>
  <c r="I193" i="56"/>
  <c r="G193" i="56"/>
  <c r="E193" i="56"/>
  <c r="AQ192" i="56"/>
  <c r="AO192" i="56"/>
  <c r="AM192" i="56"/>
  <c r="AK192" i="56"/>
  <c r="AI192" i="56"/>
  <c r="AG192" i="56"/>
  <c r="AE192" i="56"/>
  <c r="AC192" i="56"/>
  <c r="AA192" i="56"/>
  <c r="Y192" i="56"/>
  <c r="W192" i="56"/>
  <c r="U192" i="56"/>
  <c r="S192" i="56"/>
  <c r="Q192" i="56"/>
  <c r="O192" i="56"/>
  <c r="M192" i="56"/>
  <c r="K192" i="56"/>
  <c r="I192" i="56"/>
  <c r="G192" i="56"/>
  <c r="E192" i="56"/>
  <c r="AQ191" i="56"/>
  <c r="AO191" i="56"/>
  <c r="AM191" i="56"/>
  <c r="AK191" i="56"/>
  <c r="AI191" i="56"/>
  <c r="AG191" i="56"/>
  <c r="AE191" i="56"/>
  <c r="AC191" i="56"/>
  <c r="AA191" i="56"/>
  <c r="Y191" i="56"/>
  <c r="W191" i="56"/>
  <c r="U191" i="56"/>
  <c r="S191" i="56"/>
  <c r="Q191" i="56"/>
  <c r="O191" i="56"/>
  <c r="M191" i="56"/>
  <c r="K191" i="56"/>
  <c r="I191" i="56"/>
  <c r="G191" i="56"/>
  <c r="E191" i="56"/>
  <c r="AQ190" i="56"/>
  <c r="AO190" i="56"/>
  <c r="AM190" i="56"/>
  <c r="AK190" i="56"/>
  <c r="AI190" i="56"/>
  <c r="AG190" i="56"/>
  <c r="AE190" i="56"/>
  <c r="AC190" i="56"/>
  <c r="AA190" i="56"/>
  <c r="Y190" i="56"/>
  <c r="W190" i="56"/>
  <c r="U190" i="56"/>
  <c r="S190" i="56"/>
  <c r="Q190" i="56"/>
  <c r="O190" i="56"/>
  <c r="M190" i="56"/>
  <c r="K190" i="56"/>
  <c r="I190" i="56"/>
  <c r="G190" i="56"/>
  <c r="E190" i="56"/>
  <c r="AQ189" i="56"/>
  <c r="AO189" i="56"/>
  <c r="AM189" i="56"/>
  <c r="AK189" i="56"/>
  <c r="AI189" i="56"/>
  <c r="AG189" i="56"/>
  <c r="AE189" i="56"/>
  <c r="AC189" i="56"/>
  <c r="AA189" i="56"/>
  <c r="Y189" i="56"/>
  <c r="W189" i="56"/>
  <c r="U189" i="56"/>
  <c r="S189" i="56"/>
  <c r="Q189" i="56"/>
  <c r="O189" i="56"/>
  <c r="M189" i="56"/>
  <c r="K189" i="56"/>
  <c r="I189" i="56"/>
  <c r="G189" i="56"/>
  <c r="E189" i="56"/>
  <c r="AQ188" i="56"/>
  <c r="AO188" i="56"/>
  <c r="AM188" i="56"/>
  <c r="AK188" i="56"/>
  <c r="AI188" i="56"/>
  <c r="AG188" i="56"/>
  <c r="AE188" i="56"/>
  <c r="AC188" i="56"/>
  <c r="AA188" i="56"/>
  <c r="Y188" i="56"/>
  <c r="W188" i="56"/>
  <c r="U188" i="56"/>
  <c r="S188" i="56"/>
  <c r="Q188" i="56"/>
  <c r="O188" i="56"/>
  <c r="M188" i="56"/>
  <c r="K188" i="56"/>
  <c r="I188" i="56"/>
  <c r="G188" i="56"/>
  <c r="E188" i="56"/>
  <c r="AQ187" i="56"/>
  <c r="AO187" i="56"/>
  <c r="AM187" i="56"/>
  <c r="AK187" i="56"/>
  <c r="AI187" i="56"/>
  <c r="AG187" i="56"/>
  <c r="AE187" i="56"/>
  <c r="AC187" i="56"/>
  <c r="AA187" i="56"/>
  <c r="Y187" i="56"/>
  <c r="W187" i="56"/>
  <c r="U187" i="56"/>
  <c r="S187" i="56"/>
  <c r="Q187" i="56"/>
  <c r="O187" i="56"/>
  <c r="M187" i="56"/>
  <c r="K187" i="56"/>
  <c r="I187" i="56"/>
  <c r="G187" i="56"/>
  <c r="E187" i="56"/>
  <c r="AQ186" i="56"/>
  <c r="AO186" i="56"/>
  <c r="AM186" i="56"/>
  <c r="AK186" i="56"/>
  <c r="AI186" i="56"/>
  <c r="AG186" i="56"/>
  <c r="AE186" i="56"/>
  <c r="AC186" i="56"/>
  <c r="AA186" i="56"/>
  <c r="Y186" i="56"/>
  <c r="W186" i="56"/>
  <c r="U186" i="56"/>
  <c r="S186" i="56"/>
  <c r="Q186" i="56"/>
  <c r="O186" i="56"/>
  <c r="M186" i="56"/>
  <c r="K186" i="56"/>
  <c r="I186" i="56"/>
  <c r="G186" i="56"/>
  <c r="E186" i="56"/>
  <c r="AQ185" i="56"/>
  <c r="AO185" i="56"/>
  <c r="AM185" i="56"/>
  <c r="AK185" i="56"/>
  <c r="AI185" i="56"/>
  <c r="AG185" i="56"/>
  <c r="AE185" i="56"/>
  <c r="AC185" i="56"/>
  <c r="AA185" i="56"/>
  <c r="Y185" i="56"/>
  <c r="W185" i="56"/>
  <c r="U185" i="56"/>
  <c r="S185" i="56"/>
  <c r="Q185" i="56"/>
  <c r="O185" i="56"/>
  <c r="M185" i="56"/>
  <c r="K185" i="56"/>
  <c r="I185" i="56"/>
  <c r="G185" i="56"/>
  <c r="E185" i="56"/>
  <c r="AQ184" i="56"/>
  <c r="AO184" i="56"/>
  <c r="AM184" i="56"/>
  <c r="AK184" i="56"/>
  <c r="AI184" i="56"/>
  <c r="AG184" i="56"/>
  <c r="AE184" i="56"/>
  <c r="AC184" i="56"/>
  <c r="AA184" i="56"/>
  <c r="Y184" i="56"/>
  <c r="W184" i="56"/>
  <c r="U184" i="56"/>
  <c r="S184" i="56"/>
  <c r="Q184" i="56"/>
  <c r="O184" i="56"/>
  <c r="M184" i="56"/>
  <c r="K184" i="56"/>
  <c r="I184" i="56"/>
  <c r="G184" i="56"/>
  <c r="E184" i="56"/>
  <c r="AQ183" i="56"/>
  <c r="AO183" i="56"/>
  <c r="AM183" i="56"/>
  <c r="AK183" i="56"/>
  <c r="AI183" i="56"/>
  <c r="AG183" i="56"/>
  <c r="AE183" i="56"/>
  <c r="AC183" i="56"/>
  <c r="AA183" i="56"/>
  <c r="Y183" i="56"/>
  <c r="W183" i="56"/>
  <c r="U183" i="56"/>
  <c r="S183" i="56"/>
  <c r="Q183" i="56"/>
  <c r="O183" i="56"/>
  <c r="M183" i="56"/>
  <c r="K183" i="56"/>
  <c r="I183" i="56"/>
  <c r="G183" i="56"/>
  <c r="E183" i="56"/>
  <c r="AQ182" i="56"/>
  <c r="AO182" i="56"/>
  <c r="AM182" i="56"/>
  <c r="AK182" i="56"/>
  <c r="AI182" i="56"/>
  <c r="AG182" i="56"/>
  <c r="AE182" i="56"/>
  <c r="AC182" i="56"/>
  <c r="AA182" i="56"/>
  <c r="Y182" i="56"/>
  <c r="W182" i="56"/>
  <c r="U182" i="56"/>
  <c r="S182" i="56"/>
  <c r="Q182" i="56"/>
  <c r="O182" i="56"/>
  <c r="M182" i="56"/>
  <c r="K182" i="56"/>
  <c r="I182" i="56"/>
  <c r="G182" i="56"/>
  <c r="E182" i="56"/>
  <c r="AQ181" i="56"/>
  <c r="AO181" i="56"/>
  <c r="AM181" i="56"/>
  <c r="AK181" i="56"/>
  <c r="AI181" i="56"/>
  <c r="AG181" i="56"/>
  <c r="AE181" i="56"/>
  <c r="AC181" i="56"/>
  <c r="AA181" i="56"/>
  <c r="Y181" i="56"/>
  <c r="W181" i="56"/>
  <c r="U181" i="56"/>
  <c r="S181" i="56"/>
  <c r="Q181" i="56"/>
  <c r="O181" i="56"/>
  <c r="M181" i="56"/>
  <c r="K181" i="56"/>
  <c r="I181" i="56"/>
  <c r="G181" i="56"/>
  <c r="E181" i="56"/>
  <c r="AQ180" i="56"/>
  <c r="AO180" i="56"/>
  <c r="AM180" i="56"/>
  <c r="AK180" i="56"/>
  <c r="AI180" i="56"/>
  <c r="AG180" i="56"/>
  <c r="AE180" i="56"/>
  <c r="AC180" i="56"/>
  <c r="AA180" i="56"/>
  <c r="Y180" i="56"/>
  <c r="W180" i="56"/>
  <c r="U180" i="56"/>
  <c r="S180" i="56"/>
  <c r="Q180" i="56"/>
  <c r="O180" i="56"/>
  <c r="M180" i="56"/>
  <c r="K180" i="56"/>
  <c r="I180" i="56"/>
  <c r="G180" i="56"/>
  <c r="E180" i="56"/>
  <c r="AQ179" i="56"/>
  <c r="AO179" i="56"/>
  <c r="AM179" i="56"/>
  <c r="AK179" i="56"/>
  <c r="AI179" i="56"/>
  <c r="AG179" i="56"/>
  <c r="AE179" i="56"/>
  <c r="AC179" i="56"/>
  <c r="AA179" i="56"/>
  <c r="Y179" i="56"/>
  <c r="W179" i="56"/>
  <c r="U179" i="56"/>
  <c r="S179" i="56"/>
  <c r="Q179" i="56"/>
  <c r="O179" i="56"/>
  <c r="M179" i="56"/>
  <c r="K179" i="56"/>
  <c r="I179" i="56"/>
  <c r="G179" i="56"/>
  <c r="E179" i="56"/>
  <c r="AQ178" i="56"/>
  <c r="AO178" i="56"/>
  <c r="AM178" i="56"/>
  <c r="AK178" i="56"/>
  <c r="AI178" i="56"/>
  <c r="AG178" i="56"/>
  <c r="AE178" i="56"/>
  <c r="AC178" i="56"/>
  <c r="AA178" i="56"/>
  <c r="Y178" i="56"/>
  <c r="W178" i="56"/>
  <c r="U178" i="56"/>
  <c r="S178" i="56"/>
  <c r="Q178" i="56"/>
  <c r="O178" i="56"/>
  <c r="M178" i="56"/>
  <c r="K178" i="56"/>
  <c r="I178" i="56"/>
  <c r="G178" i="56"/>
  <c r="E178" i="56"/>
  <c r="AQ177" i="56"/>
  <c r="AO177" i="56"/>
  <c r="AM177" i="56"/>
  <c r="AK177" i="56"/>
  <c r="AI177" i="56"/>
  <c r="AG177" i="56"/>
  <c r="AE177" i="56"/>
  <c r="AC177" i="56"/>
  <c r="AA177" i="56"/>
  <c r="Y177" i="56"/>
  <c r="W177" i="56"/>
  <c r="U177" i="56"/>
  <c r="S177" i="56"/>
  <c r="Q177" i="56"/>
  <c r="O177" i="56"/>
  <c r="M177" i="56"/>
  <c r="K177" i="56"/>
  <c r="I177" i="56"/>
  <c r="G177" i="56"/>
  <c r="E177" i="56"/>
  <c r="AQ176" i="56"/>
  <c r="AO176" i="56"/>
  <c r="AM176" i="56"/>
  <c r="AK176" i="56"/>
  <c r="AI176" i="56"/>
  <c r="AG176" i="56"/>
  <c r="AE176" i="56"/>
  <c r="AC176" i="56"/>
  <c r="AA176" i="56"/>
  <c r="Y176" i="56"/>
  <c r="W176" i="56"/>
  <c r="U176" i="56"/>
  <c r="S176" i="56"/>
  <c r="Q176" i="56"/>
  <c r="O176" i="56"/>
  <c r="M176" i="56"/>
  <c r="K176" i="56"/>
  <c r="I176" i="56"/>
  <c r="G176" i="56"/>
  <c r="E176" i="56"/>
  <c r="AQ175" i="56"/>
  <c r="AO175" i="56"/>
  <c r="AM175" i="56"/>
  <c r="AK175" i="56"/>
  <c r="AI175" i="56"/>
  <c r="AG175" i="56"/>
  <c r="AE175" i="56"/>
  <c r="AC175" i="56"/>
  <c r="AA175" i="56"/>
  <c r="Y175" i="56"/>
  <c r="W175" i="56"/>
  <c r="U175" i="56"/>
  <c r="S175" i="56"/>
  <c r="Q175" i="56"/>
  <c r="O175" i="56"/>
  <c r="M175" i="56"/>
  <c r="K175" i="56"/>
  <c r="I175" i="56"/>
  <c r="G175" i="56"/>
  <c r="E175" i="56"/>
  <c r="AQ174" i="56"/>
  <c r="AO174" i="56"/>
  <c r="AM174" i="56"/>
  <c r="AK174" i="56"/>
  <c r="AI174" i="56"/>
  <c r="AG174" i="56"/>
  <c r="AE174" i="56"/>
  <c r="AC174" i="56"/>
  <c r="AA174" i="56"/>
  <c r="Y174" i="56"/>
  <c r="W174" i="56"/>
  <c r="U174" i="56"/>
  <c r="S174" i="56"/>
  <c r="Q174" i="56"/>
  <c r="O174" i="56"/>
  <c r="M174" i="56"/>
  <c r="K174" i="56"/>
  <c r="I174" i="56"/>
  <c r="G174" i="56"/>
  <c r="E174" i="56"/>
  <c r="AQ173" i="56"/>
  <c r="AO173" i="56"/>
  <c r="AM173" i="56"/>
  <c r="AK173" i="56"/>
  <c r="AI173" i="56"/>
  <c r="AG173" i="56"/>
  <c r="AE173" i="56"/>
  <c r="AC173" i="56"/>
  <c r="AA173" i="56"/>
  <c r="Y173" i="56"/>
  <c r="W173" i="56"/>
  <c r="U173" i="56"/>
  <c r="S173" i="56"/>
  <c r="Q173" i="56"/>
  <c r="O173" i="56"/>
  <c r="M173" i="56"/>
  <c r="K173" i="56"/>
  <c r="I173" i="56"/>
  <c r="G173" i="56"/>
  <c r="E173" i="56"/>
  <c r="AQ172" i="56"/>
  <c r="AO172" i="56"/>
  <c r="AM172" i="56"/>
  <c r="AK172" i="56"/>
  <c r="AI172" i="56"/>
  <c r="AG172" i="56"/>
  <c r="AE172" i="56"/>
  <c r="AC172" i="56"/>
  <c r="AA172" i="56"/>
  <c r="Y172" i="56"/>
  <c r="W172" i="56"/>
  <c r="U172" i="56"/>
  <c r="S172" i="56"/>
  <c r="Q172" i="56"/>
  <c r="O172" i="56"/>
  <c r="M172" i="56"/>
  <c r="K172" i="56"/>
  <c r="I172" i="56"/>
  <c r="G172" i="56"/>
  <c r="E172" i="56"/>
  <c r="AQ171" i="56"/>
  <c r="AO171" i="56"/>
  <c r="AM171" i="56"/>
  <c r="AK171" i="56"/>
  <c r="AI171" i="56"/>
  <c r="AG171" i="56"/>
  <c r="AE171" i="56"/>
  <c r="AC171" i="56"/>
  <c r="AA171" i="56"/>
  <c r="Y171" i="56"/>
  <c r="W171" i="56"/>
  <c r="U171" i="56"/>
  <c r="S171" i="56"/>
  <c r="Q171" i="56"/>
  <c r="O171" i="56"/>
  <c r="M171" i="56"/>
  <c r="K171" i="56"/>
  <c r="I171" i="56"/>
  <c r="G171" i="56"/>
  <c r="E171" i="56"/>
  <c r="AQ170" i="56"/>
  <c r="AO170" i="56"/>
  <c r="AM170" i="56"/>
  <c r="AK170" i="56"/>
  <c r="AI170" i="56"/>
  <c r="AG170" i="56"/>
  <c r="AE170" i="56"/>
  <c r="AC170" i="56"/>
  <c r="AA170" i="56"/>
  <c r="Y170" i="56"/>
  <c r="W170" i="56"/>
  <c r="U170" i="56"/>
  <c r="S170" i="56"/>
  <c r="Q170" i="56"/>
  <c r="O170" i="56"/>
  <c r="M170" i="56"/>
  <c r="K170" i="56"/>
  <c r="I170" i="56"/>
  <c r="G170" i="56"/>
  <c r="E170" i="56"/>
  <c r="AQ169" i="56"/>
  <c r="AO169" i="56"/>
  <c r="AM169" i="56"/>
  <c r="AK169" i="56"/>
  <c r="AI169" i="56"/>
  <c r="AG169" i="56"/>
  <c r="AE169" i="56"/>
  <c r="AC169" i="56"/>
  <c r="AA169" i="56"/>
  <c r="Y169" i="56"/>
  <c r="W169" i="56"/>
  <c r="U169" i="56"/>
  <c r="S169" i="56"/>
  <c r="Q169" i="56"/>
  <c r="O169" i="56"/>
  <c r="M169" i="56"/>
  <c r="K169" i="56"/>
  <c r="I169" i="56"/>
  <c r="G169" i="56"/>
  <c r="E169" i="56"/>
  <c r="AQ168" i="56"/>
  <c r="AO168" i="56"/>
  <c r="AM168" i="56"/>
  <c r="AK168" i="56"/>
  <c r="AI168" i="56"/>
  <c r="AG168" i="56"/>
  <c r="AE168" i="56"/>
  <c r="AC168" i="56"/>
  <c r="AA168" i="56"/>
  <c r="Y168" i="56"/>
  <c r="W168" i="56"/>
  <c r="U168" i="56"/>
  <c r="S168" i="56"/>
  <c r="Q168" i="56"/>
  <c r="O168" i="56"/>
  <c r="M168" i="56"/>
  <c r="K168" i="56"/>
  <c r="I168" i="56"/>
  <c r="G168" i="56"/>
  <c r="E168" i="56"/>
  <c r="AQ167" i="56"/>
  <c r="AO167" i="56"/>
  <c r="AM167" i="56"/>
  <c r="AK167" i="56"/>
  <c r="AI167" i="56"/>
  <c r="AG167" i="56"/>
  <c r="AE167" i="56"/>
  <c r="AC167" i="56"/>
  <c r="AA167" i="56"/>
  <c r="Y167" i="56"/>
  <c r="W167" i="56"/>
  <c r="U167" i="56"/>
  <c r="S167" i="56"/>
  <c r="Q167" i="56"/>
  <c r="O167" i="56"/>
  <c r="M167" i="56"/>
  <c r="K167" i="56"/>
  <c r="I167" i="56"/>
  <c r="G167" i="56"/>
  <c r="E167" i="56"/>
  <c r="AQ166" i="56"/>
  <c r="AO166" i="56"/>
  <c r="AM166" i="56"/>
  <c r="AK166" i="56"/>
  <c r="AI166" i="56"/>
  <c r="AG166" i="56"/>
  <c r="AE166" i="56"/>
  <c r="AC166" i="56"/>
  <c r="AA166" i="56"/>
  <c r="Y166" i="56"/>
  <c r="W166" i="56"/>
  <c r="U166" i="56"/>
  <c r="S166" i="56"/>
  <c r="Q166" i="56"/>
  <c r="O166" i="56"/>
  <c r="M166" i="56"/>
  <c r="K166" i="56"/>
  <c r="I166" i="56"/>
  <c r="G166" i="56"/>
  <c r="E166" i="56"/>
  <c r="AQ165" i="56"/>
  <c r="AO165" i="56"/>
  <c r="AM165" i="56"/>
  <c r="AK165" i="56"/>
  <c r="AI165" i="56"/>
  <c r="AG165" i="56"/>
  <c r="AE165" i="56"/>
  <c r="AC165" i="56"/>
  <c r="AA165" i="56"/>
  <c r="Y165" i="56"/>
  <c r="W165" i="56"/>
  <c r="U165" i="56"/>
  <c r="S165" i="56"/>
  <c r="Q165" i="56"/>
  <c r="O165" i="56"/>
  <c r="M165" i="56"/>
  <c r="K165" i="56"/>
  <c r="I165" i="56"/>
  <c r="G165" i="56"/>
  <c r="E165" i="56"/>
  <c r="AQ164" i="56"/>
  <c r="AO164" i="56"/>
  <c r="AM164" i="56"/>
  <c r="AK164" i="56"/>
  <c r="AI164" i="56"/>
  <c r="AG164" i="56"/>
  <c r="AE164" i="56"/>
  <c r="AC164" i="56"/>
  <c r="AA164" i="56"/>
  <c r="Y164" i="56"/>
  <c r="W164" i="56"/>
  <c r="U164" i="56"/>
  <c r="S164" i="56"/>
  <c r="Q164" i="56"/>
  <c r="O164" i="56"/>
  <c r="M164" i="56"/>
  <c r="K164" i="56"/>
  <c r="I164" i="56"/>
  <c r="G164" i="56"/>
  <c r="E164" i="56"/>
  <c r="AQ163" i="56"/>
  <c r="AO163" i="56"/>
  <c r="AM163" i="56"/>
  <c r="AK163" i="56"/>
  <c r="AI163" i="56"/>
  <c r="AG163" i="56"/>
  <c r="AE163" i="56"/>
  <c r="AC163" i="56"/>
  <c r="AA163" i="56"/>
  <c r="Y163" i="56"/>
  <c r="W163" i="56"/>
  <c r="U163" i="56"/>
  <c r="S163" i="56"/>
  <c r="Q163" i="56"/>
  <c r="O163" i="56"/>
  <c r="M163" i="56"/>
  <c r="K163" i="56"/>
  <c r="I163" i="56"/>
  <c r="G163" i="56"/>
  <c r="E163" i="56"/>
  <c r="AQ162" i="56"/>
  <c r="AO162" i="56"/>
  <c r="AM162" i="56"/>
  <c r="AK162" i="56"/>
  <c r="AI162" i="56"/>
  <c r="AG162" i="56"/>
  <c r="AE162" i="56"/>
  <c r="AC162" i="56"/>
  <c r="AA162" i="56"/>
  <c r="Y162" i="56"/>
  <c r="W162" i="56"/>
  <c r="U162" i="56"/>
  <c r="S162" i="56"/>
  <c r="Q162" i="56"/>
  <c r="O162" i="56"/>
  <c r="M162" i="56"/>
  <c r="K162" i="56"/>
  <c r="I162" i="56"/>
  <c r="G162" i="56"/>
  <c r="E162" i="56"/>
  <c r="AQ161" i="56"/>
  <c r="AO161" i="56"/>
  <c r="AM161" i="56"/>
  <c r="AK161" i="56"/>
  <c r="AI161" i="56"/>
  <c r="AG161" i="56"/>
  <c r="AE161" i="56"/>
  <c r="AC161" i="56"/>
  <c r="AA161" i="56"/>
  <c r="Y161" i="56"/>
  <c r="W161" i="56"/>
  <c r="U161" i="56"/>
  <c r="S161" i="56"/>
  <c r="Q161" i="56"/>
  <c r="O161" i="56"/>
  <c r="M161" i="56"/>
  <c r="K161" i="56"/>
  <c r="I161" i="56"/>
  <c r="G161" i="56"/>
  <c r="E161" i="56"/>
  <c r="AQ160" i="56"/>
  <c r="AO160" i="56"/>
  <c r="AM160" i="56"/>
  <c r="AK160" i="56"/>
  <c r="AI160" i="56"/>
  <c r="AG160" i="56"/>
  <c r="AE160" i="56"/>
  <c r="AC160" i="56"/>
  <c r="AA160" i="56"/>
  <c r="Y160" i="56"/>
  <c r="W160" i="56"/>
  <c r="U160" i="56"/>
  <c r="S160" i="56"/>
  <c r="Q160" i="56"/>
  <c r="O160" i="56"/>
  <c r="M160" i="56"/>
  <c r="K160" i="56"/>
  <c r="I160" i="56"/>
  <c r="G160" i="56"/>
  <c r="E160" i="56"/>
  <c r="AQ159" i="56"/>
  <c r="AO159" i="56"/>
  <c r="AM159" i="56"/>
  <c r="AK159" i="56"/>
  <c r="AI159" i="56"/>
  <c r="AG159" i="56"/>
  <c r="AE159" i="56"/>
  <c r="AC159" i="56"/>
  <c r="AA159" i="56"/>
  <c r="Y159" i="56"/>
  <c r="W159" i="56"/>
  <c r="U159" i="56"/>
  <c r="S159" i="56"/>
  <c r="Q159" i="56"/>
  <c r="O159" i="56"/>
  <c r="M159" i="56"/>
  <c r="K159" i="56"/>
  <c r="I159" i="56"/>
  <c r="G159" i="56"/>
  <c r="E159" i="56"/>
  <c r="AQ158" i="56"/>
  <c r="AO158" i="56"/>
  <c r="AM158" i="56"/>
  <c r="AK158" i="56"/>
  <c r="AI158" i="56"/>
  <c r="AG158" i="56"/>
  <c r="AE158" i="56"/>
  <c r="AC158" i="56"/>
  <c r="AA158" i="56"/>
  <c r="Y158" i="56"/>
  <c r="W158" i="56"/>
  <c r="U158" i="56"/>
  <c r="S158" i="56"/>
  <c r="Q158" i="56"/>
  <c r="O158" i="56"/>
  <c r="M158" i="56"/>
  <c r="K158" i="56"/>
  <c r="I158" i="56"/>
  <c r="G158" i="56"/>
  <c r="E158" i="56"/>
  <c r="AQ157" i="56"/>
  <c r="AO157" i="56"/>
  <c r="AM157" i="56"/>
  <c r="AK157" i="56"/>
  <c r="AI157" i="56"/>
  <c r="AG157" i="56"/>
  <c r="AE157" i="56"/>
  <c r="AC157" i="56"/>
  <c r="AA157" i="56"/>
  <c r="Y157" i="56"/>
  <c r="W157" i="56"/>
  <c r="U157" i="56"/>
  <c r="S157" i="56"/>
  <c r="Q157" i="56"/>
  <c r="O157" i="56"/>
  <c r="M157" i="56"/>
  <c r="K157" i="56"/>
  <c r="I157" i="56"/>
  <c r="G157" i="56"/>
  <c r="E157" i="56"/>
  <c r="AQ156" i="56"/>
  <c r="AO156" i="56"/>
  <c r="AM156" i="56"/>
  <c r="AK156" i="56"/>
  <c r="AI156" i="56"/>
  <c r="AG156" i="56"/>
  <c r="AE156" i="56"/>
  <c r="AC156" i="56"/>
  <c r="AA156" i="56"/>
  <c r="Y156" i="56"/>
  <c r="W156" i="56"/>
  <c r="U156" i="56"/>
  <c r="S156" i="56"/>
  <c r="Q156" i="56"/>
  <c r="O156" i="56"/>
  <c r="M156" i="56"/>
  <c r="K156" i="56"/>
  <c r="I156" i="56"/>
  <c r="G156" i="56"/>
  <c r="E156" i="56"/>
  <c r="AQ155" i="56"/>
  <c r="AO155" i="56"/>
  <c r="AM155" i="56"/>
  <c r="AK155" i="56"/>
  <c r="AI155" i="56"/>
  <c r="AG155" i="56"/>
  <c r="AE155" i="56"/>
  <c r="AC155" i="56"/>
  <c r="AA155" i="56"/>
  <c r="Y155" i="56"/>
  <c r="W155" i="56"/>
  <c r="U155" i="56"/>
  <c r="S155" i="56"/>
  <c r="Q155" i="56"/>
  <c r="O155" i="56"/>
  <c r="M155" i="56"/>
  <c r="K155" i="56"/>
  <c r="I155" i="56"/>
  <c r="G155" i="56"/>
  <c r="E155" i="56"/>
  <c r="AQ154" i="56"/>
  <c r="AO154" i="56"/>
  <c r="AM154" i="56"/>
  <c r="AK154" i="56"/>
  <c r="AI154" i="56"/>
  <c r="AG154" i="56"/>
  <c r="AE154" i="56"/>
  <c r="AC154" i="56"/>
  <c r="AA154" i="56"/>
  <c r="Y154" i="56"/>
  <c r="W154" i="56"/>
  <c r="U154" i="56"/>
  <c r="S154" i="56"/>
  <c r="Q154" i="56"/>
  <c r="O154" i="56"/>
  <c r="M154" i="56"/>
  <c r="K154" i="56"/>
  <c r="I154" i="56"/>
  <c r="G154" i="56"/>
  <c r="E154" i="56"/>
  <c r="AQ153" i="56"/>
  <c r="AO153" i="56"/>
  <c r="AM153" i="56"/>
  <c r="AK153" i="56"/>
  <c r="AI153" i="56"/>
  <c r="AG153" i="56"/>
  <c r="AE153" i="56"/>
  <c r="AC153" i="56"/>
  <c r="AA153" i="56"/>
  <c r="Y153" i="56"/>
  <c r="W153" i="56"/>
  <c r="U153" i="56"/>
  <c r="S153" i="56"/>
  <c r="Q153" i="56"/>
  <c r="O153" i="56"/>
  <c r="M153" i="56"/>
  <c r="K153" i="56"/>
  <c r="I153" i="56"/>
  <c r="G153" i="56"/>
  <c r="E153" i="56"/>
  <c r="AQ152" i="56"/>
  <c r="AO152" i="56"/>
  <c r="AM152" i="56"/>
  <c r="AK152" i="56"/>
  <c r="AI152" i="56"/>
  <c r="AG152" i="56"/>
  <c r="AE152" i="56"/>
  <c r="AC152" i="56"/>
  <c r="AA152" i="56"/>
  <c r="Y152" i="56"/>
  <c r="W152" i="56"/>
  <c r="U152" i="56"/>
  <c r="S152" i="56"/>
  <c r="Q152" i="56"/>
  <c r="O152" i="56"/>
  <c r="M152" i="56"/>
  <c r="K152" i="56"/>
  <c r="I152" i="56"/>
  <c r="G152" i="56"/>
  <c r="E152" i="56"/>
  <c r="AQ151" i="56"/>
  <c r="AO151" i="56"/>
  <c r="AM151" i="56"/>
  <c r="AK151" i="56"/>
  <c r="AI151" i="56"/>
  <c r="AG151" i="56"/>
  <c r="AE151" i="56"/>
  <c r="AC151" i="56"/>
  <c r="AA151" i="56"/>
  <c r="Y151" i="56"/>
  <c r="W151" i="56"/>
  <c r="U151" i="56"/>
  <c r="S151" i="56"/>
  <c r="Q151" i="56"/>
  <c r="O151" i="56"/>
  <c r="M151" i="56"/>
  <c r="K151" i="56"/>
  <c r="I151" i="56"/>
  <c r="G151" i="56"/>
  <c r="E151" i="56"/>
  <c r="AQ150" i="56"/>
  <c r="AO150" i="56"/>
  <c r="AM150" i="56"/>
  <c r="AK150" i="56"/>
  <c r="AI150" i="56"/>
  <c r="AG150" i="56"/>
  <c r="AE150" i="56"/>
  <c r="AC150" i="56"/>
  <c r="AA150" i="56"/>
  <c r="Y150" i="56"/>
  <c r="W150" i="56"/>
  <c r="U150" i="56"/>
  <c r="S150" i="56"/>
  <c r="Q150" i="56"/>
  <c r="O150" i="56"/>
  <c r="M150" i="56"/>
  <c r="K150" i="56"/>
  <c r="I150" i="56"/>
  <c r="G150" i="56"/>
  <c r="E150" i="56"/>
  <c r="AQ149" i="56"/>
  <c r="AO149" i="56"/>
  <c r="AM149" i="56"/>
  <c r="AK149" i="56"/>
  <c r="AI149" i="56"/>
  <c r="AG149" i="56"/>
  <c r="AE149" i="56"/>
  <c r="AC149" i="56"/>
  <c r="AA149" i="56"/>
  <c r="Y149" i="56"/>
  <c r="W149" i="56"/>
  <c r="U149" i="56"/>
  <c r="S149" i="56"/>
  <c r="Q149" i="56"/>
  <c r="O149" i="56"/>
  <c r="M149" i="56"/>
  <c r="K149" i="56"/>
  <c r="I149" i="56"/>
  <c r="G149" i="56"/>
  <c r="E149" i="56"/>
  <c r="AQ148" i="56"/>
  <c r="AO148" i="56"/>
  <c r="AM148" i="56"/>
  <c r="AK148" i="56"/>
  <c r="AI148" i="56"/>
  <c r="AG148" i="56"/>
  <c r="AE148" i="56"/>
  <c r="AC148" i="56"/>
  <c r="AA148" i="56"/>
  <c r="Y148" i="56"/>
  <c r="W148" i="56"/>
  <c r="U148" i="56"/>
  <c r="S148" i="56"/>
  <c r="Q148" i="56"/>
  <c r="O148" i="56"/>
  <c r="M148" i="56"/>
  <c r="K148" i="56"/>
  <c r="I148" i="56"/>
  <c r="G148" i="56"/>
  <c r="E148" i="56"/>
  <c r="AQ147" i="56"/>
  <c r="AO147" i="56"/>
  <c r="AM147" i="56"/>
  <c r="AK147" i="56"/>
  <c r="AI147" i="56"/>
  <c r="AG147" i="56"/>
  <c r="AE147" i="56"/>
  <c r="AC147" i="56"/>
  <c r="AA147" i="56"/>
  <c r="Y147" i="56"/>
  <c r="W147" i="56"/>
  <c r="U147" i="56"/>
  <c r="S147" i="56"/>
  <c r="Q147" i="56"/>
  <c r="O147" i="56"/>
  <c r="M147" i="56"/>
  <c r="K147" i="56"/>
  <c r="I147" i="56"/>
  <c r="G147" i="56"/>
  <c r="E147" i="56"/>
  <c r="AQ146" i="56"/>
  <c r="AO146" i="56"/>
  <c r="AM146" i="56"/>
  <c r="AK146" i="56"/>
  <c r="AI146" i="56"/>
  <c r="AG146" i="56"/>
  <c r="AE146" i="56"/>
  <c r="AC146" i="56"/>
  <c r="AA146" i="56"/>
  <c r="Y146" i="56"/>
  <c r="W146" i="56"/>
  <c r="U146" i="56"/>
  <c r="S146" i="56"/>
  <c r="Q146" i="56"/>
  <c r="O146" i="56"/>
  <c r="M146" i="56"/>
  <c r="K146" i="56"/>
  <c r="I146" i="56"/>
  <c r="G146" i="56"/>
  <c r="E146" i="56"/>
  <c r="AQ145" i="56"/>
  <c r="AO145" i="56"/>
  <c r="AM145" i="56"/>
  <c r="AK145" i="56"/>
  <c r="AI145" i="56"/>
  <c r="AG145" i="56"/>
  <c r="AE145" i="56"/>
  <c r="AC145" i="56"/>
  <c r="AA145" i="56"/>
  <c r="Y145" i="56"/>
  <c r="W145" i="56"/>
  <c r="U145" i="56"/>
  <c r="S145" i="56"/>
  <c r="Q145" i="56"/>
  <c r="O145" i="56"/>
  <c r="M145" i="56"/>
  <c r="K145" i="56"/>
  <c r="I145" i="56"/>
  <c r="G145" i="56"/>
  <c r="E145" i="56"/>
  <c r="AQ144" i="56"/>
  <c r="AO144" i="56"/>
  <c r="AM144" i="56"/>
  <c r="AK144" i="56"/>
  <c r="AI144" i="56"/>
  <c r="AG144" i="56"/>
  <c r="AE144" i="56"/>
  <c r="AC144" i="56"/>
  <c r="AA144" i="56"/>
  <c r="Y144" i="56"/>
  <c r="W144" i="56"/>
  <c r="U144" i="56"/>
  <c r="S144" i="56"/>
  <c r="Q144" i="56"/>
  <c r="O144" i="56"/>
  <c r="M144" i="56"/>
  <c r="K144" i="56"/>
  <c r="I144" i="56"/>
  <c r="G144" i="56"/>
  <c r="E144" i="56"/>
  <c r="AQ143" i="56"/>
  <c r="AO143" i="56"/>
  <c r="AM143" i="56"/>
  <c r="AK143" i="56"/>
  <c r="AI143" i="56"/>
  <c r="AG143" i="56"/>
  <c r="AE143" i="56"/>
  <c r="AC143" i="56"/>
  <c r="AA143" i="56"/>
  <c r="Y143" i="56"/>
  <c r="W143" i="56"/>
  <c r="U143" i="56"/>
  <c r="S143" i="56"/>
  <c r="Q143" i="56"/>
  <c r="O143" i="56"/>
  <c r="M143" i="56"/>
  <c r="K143" i="56"/>
  <c r="I143" i="56"/>
  <c r="G143" i="56"/>
  <c r="E143" i="56"/>
  <c r="AQ142" i="56"/>
  <c r="AO142" i="56"/>
  <c r="AM142" i="56"/>
  <c r="AK142" i="56"/>
  <c r="AI142" i="56"/>
  <c r="AG142" i="56"/>
  <c r="AE142" i="56"/>
  <c r="AC142" i="56"/>
  <c r="AA142" i="56"/>
  <c r="Y142" i="56"/>
  <c r="W142" i="56"/>
  <c r="U142" i="56"/>
  <c r="S142" i="56"/>
  <c r="Q142" i="56"/>
  <c r="O142" i="56"/>
  <c r="M142" i="56"/>
  <c r="K142" i="56"/>
  <c r="I142" i="56"/>
  <c r="G142" i="56"/>
  <c r="E142" i="56"/>
  <c r="AQ141" i="56"/>
  <c r="AO141" i="56"/>
  <c r="AM141" i="56"/>
  <c r="AK141" i="56"/>
  <c r="AI141" i="56"/>
  <c r="AG141" i="56"/>
  <c r="AE141" i="56"/>
  <c r="AC141" i="56"/>
  <c r="AA141" i="56"/>
  <c r="Y141" i="56"/>
  <c r="W141" i="56"/>
  <c r="U141" i="56"/>
  <c r="S141" i="56"/>
  <c r="Q141" i="56"/>
  <c r="O141" i="56"/>
  <c r="M141" i="56"/>
  <c r="K141" i="56"/>
  <c r="I141" i="56"/>
  <c r="G141" i="56"/>
  <c r="E141" i="56"/>
  <c r="AQ140" i="56"/>
  <c r="AO140" i="56"/>
  <c r="AM140" i="56"/>
  <c r="AK140" i="56"/>
  <c r="AI140" i="56"/>
  <c r="AG140" i="56"/>
  <c r="AE140" i="56"/>
  <c r="AC140" i="56"/>
  <c r="AA140" i="56"/>
  <c r="Y140" i="56"/>
  <c r="W140" i="56"/>
  <c r="U140" i="56"/>
  <c r="S140" i="56"/>
  <c r="Q140" i="56"/>
  <c r="O140" i="56"/>
  <c r="M140" i="56"/>
  <c r="K140" i="56"/>
  <c r="I140" i="56"/>
  <c r="G140" i="56"/>
  <c r="E140" i="56"/>
  <c r="AQ139" i="56"/>
  <c r="AO139" i="56"/>
  <c r="AM139" i="56"/>
  <c r="AK139" i="56"/>
  <c r="AI139" i="56"/>
  <c r="AG139" i="56"/>
  <c r="AE139" i="56"/>
  <c r="AC139" i="56"/>
  <c r="AA139" i="56"/>
  <c r="Y139" i="56"/>
  <c r="W139" i="56"/>
  <c r="U139" i="56"/>
  <c r="S139" i="56"/>
  <c r="Q139" i="56"/>
  <c r="O139" i="56"/>
  <c r="M139" i="56"/>
  <c r="K139" i="56"/>
  <c r="I139" i="56"/>
  <c r="G139" i="56"/>
  <c r="E139" i="56"/>
  <c r="AQ138" i="56"/>
  <c r="AO138" i="56"/>
  <c r="AM138" i="56"/>
  <c r="AK138" i="56"/>
  <c r="AI138" i="56"/>
  <c r="AG138" i="56"/>
  <c r="AE138" i="56"/>
  <c r="AC138" i="56"/>
  <c r="AA138" i="56"/>
  <c r="Y138" i="56"/>
  <c r="W138" i="56"/>
  <c r="U138" i="56"/>
  <c r="S138" i="56"/>
  <c r="Q138" i="56"/>
  <c r="O138" i="56"/>
  <c r="M138" i="56"/>
  <c r="K138" i="56"/>
  <c r="I138" i="56"/>
  <c r="G138" i="56"/>
  <c r="E138" i="56"/>
  <c r="AQ137" i="56"/>
  <c r="AO137" i="56"/>
  <c r="AM137" i="56"/>
  <c r="AK137" i="56"/>
  <c r="AI137" i="56"/>
  <c r="AG137" i="56"/>
  <c r="AE137" i="56"/>
  <c r="AC137" i="56"/>
  <c r="AA137" i="56"/>
  <c r="Y137" i="56"/>
  <c r="W137" i="56"/>
  <c r="U137" i="56"/>
  <c r="S137" i="56"/>
  <c r="Q137" i="56"/>
  <c r="O137" i="56"/>
  <c r="M137" i="56"/>
  <c r="K137" i="56"/>
  <c r="I137" i="56"/>
  <c r="G137" i="56"/>
  <c r="E137" i="56"/>
  <c r="AQ136" i="56"/>
  <c r="AO136" i="56"/>
  <c r="AM136" i="56"/>
  <c r="AK136" i="56"/>
  <c r="AI136" i="56"/>
  <c r="AG136" i="56"/>
  <c r="AE136" i="56"/>
  <c r="AC136" i="56"/>
  <c r="AA136" i="56"/>
  <c r="Y136" i="56"/>
  <c r="W136" i="56"/>
  <c r="U136" i="56"/>
  <c r="S136" i="56"/>
  <c r="Q136" i="56"/>
  <c r="O136" i="56"/>
  <c r="M136" i="56"/>
  <c r="K136" i="56"/>
  <c r="I136" i="56"/>
  <c r="G136" i="56"/>
  <c r="E136" i="56"/>
  <c r="AQ135" i="56"/>
  <c r="AO135" i="56"/>
  <c r="AM135" i="56"/>
  <c r="AK135" i="56"/>
  <c r="AI135" i="56"/>
  <c r="AG135" i="56"/>
  <c r="AE135" i="56"/>
  <c r="AC135" i="56"/>
  <c r="AA135" i="56"/>
  <c r="Y135" i="56"/>
  <c r="W135" i="56"/>
  <c r="U135" i="56"/>
  <c r="S135" i="56"/>
  <c r="Q135" i="56"/>
  <c r="O135" i="56"/>
  <c r="M135" i="56"/>
  <c r="K135" i="56"/>
  <c r="I135" i="56"/>
  <c r="G135" i="56"/>
  <c r="E135" i="56"/>
  <c r="AQ134" i="56"/>
  <c r="AO134" i="56"/>
  <c r="AM134" i="56"/>
  <c r="AK134" i="56"/>
  <c r="AI134" i="56"/>
  <c r="AG134" i="56"/>
  <c r="AE134" i="56"/>
  <c r="AC134" i="56"/>
  <c r="AA134" i="56"/>
  <c r="Y134" i="56"/>
  <c r="W134" i="56"/>
  <c r="U134" i="56"/>
  <c r="S134" i="56"/>
  <c r="Q134" i="56"/>
  <c r="O134" i="56"/>
  <c r="M134" i="56"/>
  <c r="K134" i="56"/>
  <c r="I134" i="56"/>
  <c r="G134" i="56"/>
  <c r="E134" i="56"/>
  <c r="AQ133" i="56"/>
  <c r="AO133" i="56"/>
  <c r="AM133" i="56"/>
  <c r="AK133" i="56"/>
  <c r="AI133" i="56"/>
  <c r="AG133" i="56"/>
  <c r="AE133" i="56"/>
  <c r="AC133" i="56"/>
  <c r="AA133" i="56"/>
  <c r="Y133" i="56"/>
  <c r="W133" i="56"/>
  <c r="U133" i="56"/>
  <c r="S133" i="56"/>
  <c r="Q133" i="56"/>
  <c r="O133" i="56"/>
  <c r="M133" i="56"/>
  <c r="K133" i="56"/>
  <c r="I133" i="56"/>
  <c r="G133" i="56"/>
  <c r="E133" i="56"/>
  <c r="AQ132" i="56"/>
  <c r="AO132" i="56"/>
  <c r="AM132" i="56"/>
  <c r="AK132" i="56"/>
  <c r="AI132" i="56"/>
  <c r="AG132" i="56"/>
  <c r="AE132" i="56"/>
  <c r="AC132" i="56"/>
  <c r="AA132" i="56"/>
  <c r="Y132" i="56"/>
  <c r="W132" i="56"/>
  <c r="U132" i="56"/>
  <c r="S132" i="56"/>
  <c r="Q132" i="56"/>
  <c r="O132" i="56"/>
  <c r="M132" i="56"/>
  <c r="K132" i="56"/>
  <c r="I132" i="56"/>
  <c r="G132" i="56"/>
  <c r="E132" i="56"/>
  <c r="AQ131" i="56"/>
  <c r="AO131" i="56"/>
  <c r="AM131" i="56"/>
  <c r="AK131" i="56"/>
  <c r="AI131" i="56"/>
  <c r="AG131" i="56"/>
  <c r="AE131" i="56"/>
  <c r="AC131" i="56"/>
  <c r="AA131" i="56"/>
  <c r="Y131" i="56"/>
  <c r="W131" i="56"/>
  <c r="U131" i="56"/>
  <c r="S131" i="56"/>
  <c r="Q131" i="56"/>
  <c r="O131" i="56"/>
  <c r="M131" i="56"/>
  <c r="K131" i="56"/>
  <c r="I131" i="56"/>
  <c r="G131" i="56"/>
  <c r="E131" i="56"/>
  <c r="AQ130" i="56"/>
  <c r="AO130" i="56"/>
  <c r="AM130" i="56"/>
  <c r="AK130" i="56"/>
  <c r="AI130" i="56"/>
  <c r="AG130" i="56"/>
  <c r="AE130" i="56"/>
  <c r="AC130" i="56"/>
  <c r="AA130" i="56"/>
  <c r="Y130" i="56"/>
  <c r="W130" i="56"/>
  <c r="U130" i="56"/>
  <c r="S130" i="56"/>
  <c r="Q130" i="56"/>
  <c r="O130" i="56"/>
  <c r="M130" i="56"/>
  <c r="K130" i="56"/>
  <c r="I130" i="56"/>
  <c r="G130" i="56"/>
  <c r="E130" i="56"/>
  <c r="AQ129" i="56"/>
  <c r="AO129" i="56"/>
  <c r="AM129" i="56"/>
  <c r="AK129" i="56"/>
  <c r="AI129" i="56"/>
  <c r="AG129" i="56"/>
  <c r="AE129" i="56"/>
  <c r="AC129" i="56"/>
  <c r="AA129" i="56"/>
  <c r="Y129" i="56"/>
  <c r="W129" i="56"/>
  <c r="U129" i="56"/>
  <c r="S129" i="56"/>
  <c r="Q129" i="56"/>
  <c r="O129" i="56"/>
  <c r="M129" i="56"/>
  <c r="K129" i="56"/>
  <c r="I129" i="56"/>
  <c r="G129" i="56"/>
  <c r="E129" i="56"/>
  <c r="AQ128" i="56"/>
  <c r="AO128" i="56"/>
  <c r="AM128" i="56"/>
  <c r="AK128" i="56"/>
  <c r="AI128" i="56"/>
  <c r="AG128" i="56"/>
  <c r="AE128" i="56"/>
  <c r="AC128" i="56"/>
  <c r="AA128" i="56"/>
  <c r="Y128" i="56"/>
  <c r="W128" i="56"/>
  <c r="U128" i="56"/>
  <c r="S128" i="56"/>
  <c r="Q128" i="56"/>
  <c r="O128" i="56"/>
  <c r="M128" i="56"/>
  <c r="K128" i="56"/>
  <c r="I128" i="56"/>
  <c r="G128" i="56"/>
  <c r="E128" i="56"/>
  <c r="AQ127" i="56"/>
  <c r="AO127" i="56"/>
  <c r="AM127" i="56"/>
  <c r="AK127" i="56"/>
  <c r="AI127" i="56"/>
  <c r="AG127" i="56"/>
  <c r="AE127" i="56"/>
  <c r="AC127" i="56"/>
  <c r="AA127" i="56"/>
  <c r="Y127" i="56"/>
  <c r="W127" i="56"/>
  <c r="U127" i="56"/>
  <c r="S127" i="56"/>
  <c r="Q127" i="56"/>
  <c r="O127" i="56"/>
  <c r="M127" i="56"/>
  <c r="K127" i="56"/>
  <c r="I127" i="56"/>
  <c r="G127" i="56"/>
  <c r="E127" i="56"/>
  <c r="AQ126" i="56"/>
  <c r="AO126" i="56"/>
  <c r="AM126" i="56"/>
  <c r="AK126" i="56"/>
  <c r="AI126" i="56"/>
  <c r="AG126" i="56"/>
  <c r="AE126" i="56"/>
  <c r="AC126" i="56"/>
  <c r="AA126" i="56"/>
  <c r="Y126" i="56"/>
  <c r="W126" i="56"/>
  <c r="U126" i="56"/>
  <c r="S126" i="56"/>
  <c r="Q126" i="56"/>
  <c r="O126" i="56"/>
  <c r="M126" i="56"/>
  <c r="K126" i="56"/>
  <c r="I126" i="56"/>
  <c r="G126" i="56"/>
  <c r="E126" i="56"/>
  <c r="AQ125" i="56"/>
  <c r="AO125" i="56"/>
  <c r="AM125" i="56"/>
  <c r="AK125" i="56"/>
  <c r="AI125" i="56"/>
  <c r="AG125" i="56"/>
  <c r="AE125" i="56"/>
  <c r="AC125" i="56"/>
  <c r="AA125" i="56"/>
  <c r="Y125" i="56"/>
  <c r="W125" i="56"/>
  <c r="U125" i="56"/>
  <c r="S125" i="56"/>
  <c r="Q125" i="56"/>
  <c r="O125" i="56"/>
  <c r="M125" i="56"/>
  <c r="K125" i="56"/>
  <c r="I125" i="56"/>
  <c r="G125" i="56"/>
  <c r="E125" i="56"/>
  <c r="AQ124" i="56"/>
  <c r="AO124" i="56"/>
  <c r="AM124" i="56"/>
  <c r="AK124" i="56"/>
  <c r="AI124" i="56"/>
  <c r="AG124" i="56"/>
  <c r="AE124" i="56"/>
  <c r="AC124" i="56"/>
  <c r="AA124" i="56"/>
  <c r="Y124" i="56"/>
  <c r="W124" i="56"/>
  <c r="U124" i="56"/>
  <c r="S124" i="56"/>
  <c r="Q124" i="56"/>
  <c r="O124" i="56"/>
  <c r="M124" i="56"/>
  <c r="K124" i="56"/>
  <c r="I124" i="56"/>
  <c r="G124" i="56"/>
  <c r="E124" i="56"/>
  <c r="AQ123" i="56"/>
  <c r="AO123" i="56"/>
  <c r="AM123" i="56"/>
  <c r="AK123" i="56"/>
  <c r="AI123" i="56"/>
  <c r="AG123" i="56"/>
  <c r="AE123" i="56"/>
  <c r="AC123" i="56"/>
  <c r="AA123" i="56"/>
  <c r="Y123" i="56"/>
  <c r="W123" i="56"/>
  <c r="U123" i="56"/>
  <c r="S123" i="56"/>
  <c r="Q123" i="56"/>
  <c r="O123" i="56"/>
  <c r="M123" i="56"/>
  <c r="K123" i="56"/>
  <c r="I123" i="56"/>
  <c r="G123" i="56"/>
  <c r="E123" i="56"/>
  <c r="AQ122" i="56"/>
  <c r="AO122" i="56"/>
  <c r="AM122" i="56"/>
  <c r="AK122" i="56"/>
  <c r="AI122" i="56"/>
  <c r="AG122" i="56"/>
  <c r="AE122" i="56"/>
  <c r="AC122" i="56"/>
  <c r="AA122" i="56"/>
  <c r="Y122" i="56"/>
  <c r="W122" i="56"/>
  <c r="U122" i="56"/>
  <c r="S122" i="56"/>
  <c r="Q122" i="56"/>
  <c r="O122" i="56"/>
  <c r="M122" i="56"/>
  <c r="K122" i="56"/>
  <c r="I122" i="56"/>
  <c r="G122" i="56"/>
  <c r="E122" i="56"/>
  <c r="AQ121" i="56"/>
  <c r="AO121" i="56"/>
  <c r="AM121" i="56"/>
  <c r="AK121" i="56"/>
  <c r="AI121" i="56"/>
  <c r="AG121" i="56"/>
  <c r="AE121" i="56"/>
  <c r="AC121" i="56"/>
  <c r="AA121" i="56"/>
  <c r="Y121" i="56"/>
  <c r="W121" i="56"/>
  <c r="U121" i="56"/>
  <c r="S121" i="56"/>
  <c r="Q121" i="56"/>
  <c r="O121" i="56"/>
  <c r="M121" i="56"/>
  <c r="K121" i="56"/>
  <c r="I121" i="56"/>
  <c r="G121" i="56"/>
  <c r="E121" i="56"/>
  <c r="AQ120" i="56"/>
  <c r="AO120" i="56"/>
  <c r="AM120" i="56"/>
  <c r="AK120" i="56"/>
  <c r="AI120" i="56"/>
  <c r="AG120" i="56"/>
  <c r="AE120" i="56"/>
  <c r="AC120" i="56"/>
  <c r="AA120" i="56"/>
  <c r="Y120" i="56"/>
  <c r="W120" i="56"/>
  <c r="U120" i="56"/>
  <c r="S120" i="56"/>
  <c r="Q120" i="56"/>
  <c r="O120" i="56"/>
  <c r="M120" i="56"/>
  <c r="K120" i="56"/>
  <c r="I120" i="56"/>
  <c r="G120" i="56"/>
  <c r="E120" i="56"/>
  <c r="AQ119" i="56"/>
  <c r="AO119" i="56"/>
  <c r="AM119" i="56"/>
  <c r="AK119" i="56"/>
  <c r="AI119" i="56"/>
  <c r="AG119" i="56"/>
  <c r="AE119" i="56"/>
  <c r="AC119" i="56"/>
  <c r="AA119" i="56"/>
  <c r="Y119" i="56"/>
  <c r="W119" i="56"/>
  <c r="U119" i="56"/>
  <c r="S119" i="56"/>
  <c r="Q119" i="56"/>
  <c r="O119" i="56"/>
  <c r="M119" i="56"/>
  <c r="K119" i="56"/>
  <c r="I119" i="56"/>
  <c r="G119" i="56"/>
  <c r="E119" i="56"/>
  <c r="AQ118" i="56"/>
  <c r="AO118" i="56"/>
  <c r="AM118" i="56"/>
  <c r="AK118" i="56"/>
  <c r="AI118" i="56"/>
  <c r="AG118" i="56"/>
  <c r="AE118" i="56"/>
  <c r="AC118" i="56"/>
  <c r="AA118" i="56"/>
  <c r="Y118" i="56"/>
  <c r="W118" i="56"/>
  <c r="U118" i="56"/>
  <c r="S118" i="56"/>
  <c r="Q118" i="56"/>
  <c r="O118" i="56"/>
  <c r="M118" i="56"/>
  <c r="K118" i="56"/>
  <c r="I118" i="56"/>
  <c r="G118" i="56"/>
  <c r="E118" i="56"/>
  <c r="AQ117" i="56"/>
  <c r="AO117" i="56"/>
  <c r="AM117" i="56"/>
  <c r="AK117" i="56"/>
  <c r="AI117" i="56"/>
  <c r="AG117" i="56"/>
  <c r="AE117" i="56"/>
  <c r="AC117" i="56"/>
  <c r="AA117" i="56"/>
  <c r="Y117" i="56"/>
  <c r="W117" i="56"/>
  <c r="U117" i="56"/>
  <c r="S117" i="56"/>
  <c r="Q117" i="56"/>
  <c r="O117" i="56"/>
  <c r="M117" i="56"/>
  <c r="K117" i="56"/>
  <c r="I117" i="56"/>
  <c r="G117" i="56"/>
  <c r="E117" i="56"/>
  <c r="AQ116" i="56"/>
  <c r="AO116" i="56"/>
  <c r="AM116" i="56"/>
  <c r="AK116" i="56"/>
  <c r="AI116" i="56"/>
  <c r="AG116" i="56"/>
  <c r="AE116" i="56"/>
  <c r="AC116" i="56"/>
  <c r="AA116" i="56"/>
  <c r="Y116" i="56"/>
  <c r="W116" i="56"/>
  <c r="U116" i="56"/>
  <c r="S116" i="56"/>
  <c r="Q116" i="56"/>
  <c r="O116" i="56"/>
  <c r="M116" i="56"/>
  <c r="K116" i="56"/>
  <c r="I116" i="56"/>
  <c r="G116" i="56"/>
  <c r="E116" i="56"/>
  <c r="AQ115" i="56"/>
  <c r="AO115" i="56"/>
  <c r="AM115" i="56"/>
  <c r="AK115" i="56"/>
  <c r="AI115" i="56"/>
  <c r="AG115" i="56"/>
  <c r="AE115" i="56"/>
  <c r="AC115" i="56"/>
  <c r="AA115" i="56"/>
  <c r="Y115" i="56"/>
  <c r="W115" i="56"/>
  <c r="U115" i="56"/>
  <c r="S115" i="56"/>
  <c r="Q115" i="56"/>
  <c r="O115" i="56"/>
  <c r="M115" i="56"/>
  <c r="K115" i="56"/>
  <c r="I115" i="56"/>
  <c r="G115" i="56"/>
  <c r="E115" i="56"/>
  <c r="AQ114" i="56"/>
  <c r="AO114" i="56"/>
  <c r="AM114" i="56"/>
  <c r="AK114" i="56"/>
  <c r="AI114" i="56"/>
  <c r="AG114" i="56"/>
  <c r="AE114" i="56"/>
  <c r="AC114" i="56"/>
  <c r="AA114" i="56"/>
  <c r="Y114" i="56"/>
  <c r="W114" i="56"/>
  <c r="U114" i="56"/>
  <c r="S114" i="56"/>
  <c r="Q114" i="56"/>
  <c r="O114" i="56"/>
  <c r="M114" i="56"/>
  <c r="K114" i="56"/>
  <c r="I114" i="56"/>
  <c r="G114" i="56"/>
  <c r="E114" i="56"/>
  <c r="AQ113" i="56"/>
  <c r="AO113" i="56"/>
  <c r="AM113" i="56"/>
  <c r="AK113" i="56"/>
  <c r="AI113" i="56"/>
  <c r="AG113" i="56"/>
  <c r="AE113" i="56"/>
  <c r="AC113" i="56"/>
  <c r="AA113" i="56"/>
  <c r="Y113" i="56"/>
  <c r="W113" i="56"/>
  <c r="U113" i="56"/>
  <c r="S113" i="56"/>
  <c r="Q113" i="56"/>
  <c r="O113" i="56"/>
  <c r="M113" i="56"/>
  <c r="K113" i="56"/>
  <c r="I113" i="56"/>
  <c r="G113" i="56"/>
  <c r="E113" i="56"/>
  <c r="AQ112" i="56"/>
  <c r="AO112" i="56"/>
  <c r="AM112" i="56"/>
  <c r="AK112" i="56"/>
  <c r="AI112" i="56"/>
  <c r="AG112" i="56"/>
  <c r="AE112" i="56"/>
  <c r="AC112" i="56"/>
  <c r="AA112" i="56"/>
  <c r="Y112" i="56"/>
  <c r="W112" i="56"/>
  <c r="U112" i="56"/>
  <c r="S112" i="56"/>
  <c r="Q112" i="56"/>
  <c r="O112" i="56"/>
  <c r="M112" i="56"/>
  <c r="K112" i="56"/>
  <c r="I112" i="56"/>
  <c r="G112" i="56"/>
  <c r="E112" i="56"/>
  <c r="AQ111" i="56"/>
  <c r="AO111" i="56"/>
  <c r="AM111" i="56"/>
  <c r="AK111" i="56"/>
  <c r="AI111" i="56"/>
  <c r="AG111" i="56"/>
  <c r="AE111" i="56"/>
  <c r="AC111" i="56"/>
  <c r="AA111" i="56"/>
  <c r="Y111" i="56"/>
  <c r="W111" i="56"/>
  <c r="U111" i="56"/>
  <c r="S111" i="56"/>
  <c r="Q111" i="56"/>
  <c r="O111" i="56"/>
  <c r="M111" i="56"/>
  <c r="K111" i="56"/>
  <c r="I111" i="56"/>
  <c r="G111" i="56"/>
  <c r="E111" i="56"/>
  <c r="AQ110" i="56"/>
  <c r="AO110" i="56"/>
  <c r="AM110" i="56"/>
  <c r="AK110" i="56"/>
  <c r="AI110" i="56"/>
  <c r="AG110" i="56"/>
  <c r="AE110" i="56"/>
  <c r="AC110" i="56"/>
  <c r="AA110" i="56"/>
  <c r="Y110" i="56"/>
  <c r="W110" i="56"/>
  <c r="U110" i="56"/>
  <c r="S110" i="56"/>
  <c r="Q110" i="56"/>
  <c r="O110" i="56"/>
  <c r="M110" i="56"/>
  <c r="K110" i="56"/>
  <c r="I110" i="56"/>
  <c r="G110" i="56"/>
  <c r="E110" i="56"/>
  <c r="AQ109" i="56"/>
  <c r="AO109" i="56"/>
  <c r="AM109" i="56"/>
  <c r="AK109" i="56"/>
  <c r="AI109" i="56"/>
  <c r="AG109" i="56"/>
  <c r="AE109" i="56"/>
  <c r="AC109" i="56"/>
  <c r="AA109" i="56"/>
  <c r="Y109" i="56"/>
  <c r="W109" i="56"/>
  <c r="U109" i="56"/>
  <c r="S109" i="56"/>
  <c r="Q109" i="56"/>
  <c r="O109" i="56"/>
  <c r="M109" i="56"/>
  <c r="K109" i="56"/>
  <c r="I109" i="56"/>
  <c r="G109" i="56"/>
  <c r="E109" i="56"/>
  <c r="AQ108" i="56"/>
  <c r="AO108" i="56"/>
  <c r="AM108" i="56"/>
  <c r="AK108" i="56"/>
  <c r="AI108" i="56"/>
  <c r="AG108" i="56"/>
  <c r="AE108" i="56"/>
  <c r="AC108" i="56"/>
  <c r="AA108" i="56"/>
  <c r="Y108" i="56"/>
  <c r="W108" i="56"/>
  <c r="U108" i="56"/>
  <c r="S108" i="56"/>
  <c r="Q108" i="56"/>
  <c r="O108" i="56"/>
  <c r="M108" i="56"/>
  <c r="K108" i="56"/>
  <c r="I108" i="56"/>
  <c r="G108" i="56"/>
  <c r="E108" i="56"/>
  <c r="AQ107" i="56"/>
  <c r="AO107" i="56"/>
  <c r="AM107" i="56"/>
  <c r="AK107" i="56"/>
  <c r="AI107" i="56"/>
  <c r="AG107" i="56"/>
  <c r="AE107" i="56"/>
  <c r="AC107" i="56"/>
  <c r="AA107" i="56"/>
  <c r="Y107" i="56"/>
  <c r="W107" i="56"/>
  <c r="U107" i="56"/>
  <c r="S107" i="56"/>
  <c r="Q107" i="56"/>
  <c r="O107" i="56"/>
  <c r="M107" i="56"/>
  <c r="K107" i="56"/>
  <c r="I107" i="56"/>
  <c r="G107" i="56"/>
  <c r="E107" i="56"/>
  <c r="AQ106" i="56"/>
  <c r="AO106" i="56"/>
  <c r="AM106" i="56"/>
  <c r="AK106" i="56"/>
  <c r="AI106" i="56"/>
  <c r="AG106" i="56"/>
  <c r="AE106" i="56"/>
  <c r="AC106" i="56"/>
  <c r="AA106" i="56"/>
  <c r="Y106" i="56"/>
  <c r="W106" i="56"/>
  <c r="U106" i="56"/>
  <c r="S106" i="56"/>
  <c r="Q106" i="56"/>
  <c r="O106" i="56"/>
  <c r="M106" i="56"/>
  <c r="K106" i="56"/>
  <c r="I106" i="56"/>
  <c r="G106" i="56"/>
  <c r="E106" i="56"/>
  <c r="AQ105" i="56"/>
  <c r="AO105" i="56"/>
  <c r="AM105" i="56"/>
  <c r="AK105" i="56"/>
  <c r="AI105" i="56"/>
  <c r="AG105" i="56"/>
  <c r="AE105" i="56"/>
  <c r="AC105" i="56"/>
  <c r="AA105" i="56"/>
  <c r="Y105" i="56"/>
  <c r="W105" i="56"/>
  <c r="U105" i="56"/>
  <c r="S105" i="56"/>
  <c r="Q105" i="56"/>
  <c r="O105" i="56"/>
  <c r="M105" i="56"/>
  <c r="K105" i="56"/>
  <c r="I105" i="56"/>
  <c r="G105" i="56"/>
  <c r="E105" i="56"/>
  <c r="AQ104" i="56"/>
  <c r="AO104" i="56"/>
  <c r="AM104" i="56"/>
  <c r="AK104" i="56"/>
  <c r="AI104" i="56"/>
  <c r="AG104" i="56"/>
  <c r="AE104" i="56"/>
  <c r="AC104" i="56"/>
  <c r="AA104" i="56"/>
  <c r="Y104" i="56"/>
  <c r="W104" i="56"/>
  <c r="U104" i="56"/>
  <c r="S104" i="56"/>
  <c r="Q104" i="56"/>
  <c r="O104" i="56"/>
  <c r="M104" i="56"/>
  <c r="K104" i="56"/>
  <c r="I104" i="56"/>
  <c r="G104" i="56"/>
  <c r="E104" i="56"/>
  <c r="AQ103" i="56"/>
  <c r="AO103" i="56"/>
  <c r="AM103" i="56"/>
  <c r="AK103" i="56"/>
  <c r="AI103" i="56"/>
  <c r="AG103" i="56"/>
  <c r="AE103" i="56"/>
  <c r="AC103" i="56"/>
  <c r="AA103" i="56"/>
  <c r="Y103" i="56"/>
  <c r="W103" i="56"/>
  <c r="U103" i="56"/>
  <c r="S103" i="56"/>
  <c r="Q103" i="56"/>
  <c r="O103" i="56"/>
  <c r="M103" i="56"/>
  <c r="K103" i="56"/>
  <c r="I103" i="56"/>
  <c r="G103" i="56"/>
  <c r="E103" i="56"/>
  <c r="AQ102" i="56"/>
  <c r="AO102" i="56"/>
  <c r="AM102" i="56"/>
  <c r="AK102" i="56"/>
  <c r="AI102" i="56"/>
  <c r="AG102" i="56"/>
  <c r="AE102" i="56"/>
  <c r="AC102" i="56"/>
  <c r="AA102" i="56"/>
  <c r="Y102" i="56"/>
  <c r="W102" i="56"/>
  <c r="U102" i="56"/>
  <c r="S102" i="56"/>
  <c r="Q102" i="56"/>
  <c r="O102" i="56"/>
  <c r="M102" i="56"/>
  <c r="K102" i="56"/>
  <c r="I102" i="56"/>
  <c r="G102" i="56"/>
  <c r="E102" i="56"/>
  <c r="AQ101" i="56"/>
  <c r="AO101" i="56"/>
  <c r="AM101" i="56"/>
  <c r="AK101" i="56"/>
  <c r="AI101" i="56"/>
  <c r="AG101" i="56"/>
  <c r="AE101" i="56"/>
  <c r="AC101" i="56"/>
  <c r="AA101" i="56"/>
  <c r="Y101" i="56"/>
  <c r="W101" i="56"/>
  <c r="U101" i="56"/>
  <c r="S101" i="56"/>
  <c r="Q101" i="56"/>
  <c r="O101" i="56"/>
  <c r="M101" i="56"/>
  <c r="K101" i="56"/>
  <c r="I101" i="56"/>
  <c r="G101" i="56"/>
  <c r="E101" i="56"/>
  <c r="AQ100" i="56"/>
  <c r="AO100" i="56"/>
  <c r="AM100" i="56"/>
  <c r="AK100" i="56"/>
  <c r="AI100" i="56"/>
  <c r="AG100" i="56"/>
  <c r="AE100" i="56"/>
  <c r="AC100" i="56"/>
  <c r="AA100" i="56"/>
  <c r="Y100" i="56"/>
  <c r="W100" i="56"/>
  <c r="U100" i="56"/>
  <c r="S100" i="56"/>
  <c r="Q100" i="56"/>
  <c r="O100" i="56"/>
  <c r="M100" i="56"/>
  <c r="K100" i="56"/>
  <c r="I100" i="56"/>
  <c r="G100" i="56"/>
  <c r="E100" i="56"/>
  <c r="AQ99" i="56"/>
  <c r="AO99" i="56"/>
  <c r="AM99" i="56"/>
  <c r="AK99" i="56"/>
  <c r="AI99" i="56"/>
  <c r="AG99" i="56"/>
  <c r="AE99" i="56"/>
  <c r="AC99" i="56"/>
  <c r="AA99" i="56"/>
  <c r="Y99" i="56"/>
  <c r="W99" i="56"/>
  <c r="U99" i="56"/>
  <c r="S99" i="56"/>
  <c r="Q99" i="56"/>
  <c r="O99" i="56"/>
  <c r="M99" i="56"/>
  <c r="K99" i="56"/>
  <c r="I99" i="56"/>
  <c r="G99" i="56"/>
  <c r="E99" i="56"/>
  <c r="AQ98" i="56"/>
  <c r="AO98" i="56"/>
  <c r="AM98" i="56"/>
  <c r="AK98" i="56"/>
  <c r="AI98" i="56"/>
  <c r="AG98" i="56"/>
  <c r="AE98" i="56"/>
  <c r="AC98" i="56"/>
  <c r="AA98" i="56"/>
  <c r="Y98" i="56"/>
  <c r="W98" i="56"/>
  <c r="U98" i="56"/>
  <c r="S98" i="56"/>
  <c r="Q98" i="56"/>
  <c r="O98" i="56"/>
  <c r="M98" i="56"/>
  <c r="K98" i="56"/>
  <c r="I98" i="56"/>
  <c r="G98" i="56"/>
  <c r="E98" i="56"/>
  <c r="AQ97" i="56"/>
  <c r="AO97" i="56"/>
  <c r="AM97" i="56"/>
  <c r="AK97" i="56"/>
  <c r="AI97" i="56"/>
  <c r="AG97" i="56"/>
  <c r="AE97" i="56"/>
  <c r="AC97" i="56"/>
  <c r="AA97" i="56"/>
  <c r="Y97" i="56"/>
  <c r="W97" i="56"/>
  <c r="U97" i="56"/>
  <c r="S97" i="56"/>
  <c r="Q97" i="56"/>
  <c r="O97" i="56"/>
  <c r="M97" i="56"/>
  <c r="K97" i="56"/>
  <c r="I97" i="56"/>
  <c r="G97" i="56"/>
  <c r="E97" i="56"/>
  <c r="AQ96" i="56"/>
  <c r="AO96" i="56"/>
  <c r="AM96" i="56"/>
  <c r="AK96" i="56"/>
  <c r="AI96" i="56"/>
  <c r="AG96" i="56"/>
  <c r="AE96" i="56"/>
  <c r="AC96" i="56"/>
  <c r="AA96" i="56"/>
  <c r="Y96" i="56"/>
  <c r="W96" i="56"/>
  <c r="U96" i="56"/>
  <c r="S96" i="56"/>
  <c r="Q96" i="56"/>
  <c r="O96" i="56"/>
  <c r="M96" i="56"/>
  <c r="K96" i="56"/>
  <c r="I96" i="56"/>
  <c r="G96" i="56"/>
  <c r="E96" i="56"/>
  <c r="AQ95" i="56"/>
  <c r="AO95" i="56"/>
  <c r="AM95" i="56"/>
  <c r="AK95" i="56"/>
  <c r="AI95" i="56"/>
  <c r="AG95" i="56"/>
  <c r="AE95" i="56"/>
  <c r="AC95" i="56"/>
  <c r="AA95" i="56"/>
  <c r="Y95" i="56"/>
  <c r="W95" i="56"/>
  <c r="U95" i="56"/>
  <c r="S95" i="56"/>
  <c r="Q95" i="56"/>
  <c r="O95" i="56"/>
  <c r="M95" i="56"/>
  <c r="K95" i="56"/>
  <c r="I95" i="56"/>
  <c r="G95" i="56"/>
  <c r="E95" i="56"/>
  <c r="AQ94" i="56"/>
  <c r="AO94" i="56"/>
  <c r="AM94" i="56"/>
  <c r="AK94" i="56"/>
  <c r="AI94" i="56"/>
  <c r="AG94" i="56"/>
  <c r="AE94" i="56"/>
  <c r="AC94" i="56"/>
  <c r="AA94" i="56"/>
  <c r="Y94" i="56"/>
  <c r="W94" i="56"/>
  <c r="U94" i="56"/>
  <c r="S94" i="56"/>
  <c r="Q94" i="56"/>
  <c r="O94" i="56"/>
  <c r="M94" i="56"/>
  <c r="K94" i="56"/>
  <c r="I94" i="56"/>
  <c r="G94" i="56"/>
  <c r="E94" i="56"/>
  <c r="AQ93" i="56"/>
  <c r="AO93" i="56"/>
  <c r="AM93" i="56"/>
  <c r="AK93" i="56"/>
  <c r="AI93" i="56"/>
  <c r="AG93" i="56"/>
  <c r="AE93" i="56"/>
  <c r="AC93" i="56"/>
  <c r="AA93" i="56"/>
  <c r="Y93" i="56"/>
  <c r="W93" i="56"/>
  <c r="U93" i="56"/>
  <c r="S93" i="56"/>
  <c r="Q93" i="56"/>
  <c r="O93" i="56"/>
  <c r="M93" i="56"/>
  <c r="K93" i="56"/>
  <c r="I93" i="56"/>
  <c r="G93" i="56"/>
  <c r="E93" i="56"/>
  <c r="AQ92" i="56"/>
  <c r="AO92" i="56"/>
  <c r="AM92" i="56"/>
  <c r="AK92" i="56"/>
  <c r="AI92" i="56"/>
  <c r="AG92" i="56"/>
  <c r="AE92" i="56"/>
  <c r="AC92" i="56"/>
  <c r="AA92" i="56"/>
  <c r="Y92" i="56"/>
  <c r="W92" i="56"/>
  <c r="U92" i="56"/>
  <c r="S92" i="56"/>
  <c r="Q92" i="56"/>
  <c r="O92" i="56"/>
  <c r="M92" i="56"/>
  <c r="K92" i="56"/>
  <c r="I92" i="56"/>
  <c r="G92" i="56"/>
  <c r="E92" i="56"/>
  <c r="AQ91" i="56"/>
  <c r="AO91" i="56"/>
  <c r="AM91" i="56"/>
  <c r="AK91" i="56"/>
  <c r="AI91" i="56"/>
  <c r="AG91" i="56"/>
  <c r="AE91" i="56"/>
  <c r="AC91" i="56"/>
  <c r="AA91" i="56"/>
  <c r="Y91" i="56"/>
  <c r="W91" i="56"/>
  <c r="U91" i="56"/>
  <c r="S91" i="56"/>
  <c r="Q91" i="56"/>
  <c r="O91" i="56"/>
  <c r="M91" i="56"/>
  <c r="K91" i="56"/>
  <c r="I91" i="56"/>
  <c r="G91" i="56"/>
  <c r="E91" i="56"/>
  <c r="AQ90" i="56"/>
  <c r="AO90" i="56"/>
  <c r="AM90" i="56"/>
  <c r="AK90" i="56"/>
  <c r="AI90" i="56"/>
  <c r="AG90" i="56"/>
  <c r="AE90" i="56"/>
  <c r="AC90" i="56"/>
  <c r="AA90" i="56"/>
  <c r="Y90" i="56"/>
  <c r="W90" i="56"/>
  <c r="U90" i="56"/>
  <c r="S90" i="56"/>
  <c r="Q90" i="56"/>
  <c r="O90" i="56"/>
  <c r="M90" i="56"/>
  <c r="K90" i="56"/>
  <c r="I90" i="56"/>
  <c r="G90" i="56"/>
  <c r="E90" i="56"/>
  <c r="AQ89" i="56"/>
  <c r="AO89" i="56"/>
  <c r="AM89" i="56"/>
  <c r="AK89" i="56"/>
  <c r="AI89" i="56"/>
  <c r="AG89" i="56"/>
  <c r="AE89" i="56"/>
  <c r="AC89" i="56"/>
  <c r="AA89" i="56"/>
  <c r="Y89" i="56"/>
  <c r="W89" i="56"/>
  <c r="U89" i="56"/>
  <c r="S89" i="56"/>
  <c r="Q89" i="56"/>
  <c r="O89" i="56"/>
  <c r="M89" i="56"/>
  <c r="K89" i="56"/>
  <c r="I89" i="56"/>
  <c r="G89" i="56"/>
  <c r="E89" i="56"/>
  <c r="AQ88" i="56"/>
  <c r="AO88" i="56"/>
  <c r="AM88" i="56"/>
  <c r="AK88" i="56"/>
  <c r="AI88" i="56"/>
  <c r="AG88" i="56"/>
  <c r="AE88" i="56"/>
  <c r="AC88" i="56"/>
  <c r="AA88" i="56"/>
  <c r="Y88" i="56"/>
  <c r="W88" i="56"/>
  <c r="U88" i="56"/>
  <c r="S88" i="56"/>
  <c r="Q88" i="56"/>
  <c r="O88" i="56"/>
  <c r="M88" i="56"/>
  <c r="K88" i="56"/>
  <c r="I88" i="56"/>
  <c r="G88" i="56"/>
  <c r="E88" i="56"/>
  <c r="AQ87" i="56"/>
  <c r="AO87" i="56"/>
  <c r="AM87" i="56"/>
  <c r="AK87" i="56"/>
  <c r="AI87" i="56"/>
  <c r="AG87" i="56"/>
  <c r="AE87" i="56"/>
  <c r="AC87" i="56"/>
  <c r="AA87" i="56"/>
  <c r="Y87" i="56"/>
  <c r="W87" i="56"/>
  <c r="U87" i="56"/>
  <c r="S87" i="56"/>
  <c r="Q87" i="56"/>
  <c r="O87" i="56"/>
  <c r="M87" i="56"/>
  <c r="K87" i="56"/>
  <c r="I87" i="56"/>
  <c r="G87" i="56"/>
  <c r="E87" i="56"/>
  <c r="AQ86" i="56"/>
  <c r="AO86" i="56"/>
  <c r="AM86" i="56"/>
  <c r="AK86" i="56"/>
  <c r="AI86" i="56"/>
  <c r="AG86" i="56"/>
  <c r="AE86" i="56"/>
  <c r="AC86" i="56"/>
  <c r="AA86" i="56"/>
  <c r="Y86" i="56"/>
  <c r="W86" i="56"/>
  <c r="U86" i="56"/>
  <c r="S86" i="56"/>
  <c r="Q86" i="56"/>
  <c r="O86" i="56"/>
  <c r="M86" i="56"/>
  <c r="K86" i="56"/>
  <c r="I86" i="56"/>
  <c r="G86" i="56"/>
  <c r="E86" i="56"/>
  <c r="AQ85" i="56"/>
  <c r="AO85" i="56"/>
  <c r="AM85" i="56"/>
  <c r="AK85" i="56"/>
  <c r="AI85" i="56"/>
  <c r="AG85" i="56"/>
  <c r="AE85" i="56"/>
  <c r="AC85" i="56"/>
  <c r="AA85" i="56"/>
  <c r="Y85" i="56"/>
  <c r="W85" i="56"/>
  <c r="U85" i="56"/>
  <c r="S85" i="56"/>
  <c r="Q85" i="56"/>
  <c r="O85" i="56"/>
  <c r="M85" i="56"/>
  <c r="K85" i="56"/>
  <c r="I85" i="56"/>
  <c r="G85" i="56"/>
  <c r="E85" i="56"/>
  <c r="AQ84" i="56"/>
  <c r="AO84" i="56"/>
  <c r="AM84" i="56"/>
  <c r="AK84" i="56"/>
  <c r="AI84" i="56"/>
  <c r="AG84" i="56"/>
  <c r="AE84" i="56"/>
  <c r="AC84" i="56"/>
  <c r="AA84" i="56"/>
  <c r="Y84" i="56"/>
  <c r="W84" i="56"/>
  <c r="U84" i="56"/>
  <c r="S84" i="56"/>
  <c r="Q84" i="56"/>
  <c r="O84" i="56"/>
  <c r="M84" i="56"/>
  <c r="K84" i="56"/>
  <c r="I84" i="56"/>
  <c r="G84" i="56"/>
  <c r="E84" i="56"/>
  <c r="AQ83" i="56"/>
  <c r="AO83" i="56"/>
  <c r="AM83" i="56"/>
  <c r="AK83" i="56"/>
  <c r="AI83" i="56"/>
  <c r="AG83" i="56"/>
  <c r="AE83" i="56"/>
  <c r="AC83" i="56"/>
  <c r="AA83" i="56"/>
  <c r="Y83" i="56"/>
  <c r="W83" i="56"/>
  <c r="U83" i="56"/>
  <c r="S83" i="56"/>
  <c r="Q83" i="56"/>
  <c r="O83" i="56"/>
  <c r="M83" i="56"/>
  <c r="K83" i="56"/>
  <c r="I83" i="56"/>
  <c r="G83" i="56"/>
  <c r="E83" i="56"/>
  <c r="AQ82" i="56"/>
  <c r="AO82" i="56"/>
  <c r="AM82" i="56"/>
  <c r="AK82" i="56"/>
  <c r="AI82" i="56"/>
  <c r="AG82" i="56"/>
  <c r="AE82" i="56"/>
  <c r="AC82" i="56"/>
  <c r="AA82" i="56"/>
  <c r="Y82" i="56"/>
  <c r="W82" i="56"/>
  <c r="U82" i="56"/>
  <c r="S82" i="56"/>
  <c r="Q82" i="56"/>
  <c r="O82" i="56"/>
  <c r="M82" i="56"/>
  <c r="K82" i="56"/>
  <c r="I82" i="56"/>
  <c r="G82" i="56"/>
  <c r="E82" i="56"/>
  <c r="AQ81" i="56"/>
  <c r="AO81" i="56"/>
  <c r="AM81" i="56"/>
  <c r="AK81" i="56"/>
  <c r="AI81" i="56"/>
  <c r="AG81" i="56"/>
  <c r="AE81" i="56"/>
  <c r="AC81" i="56"/>
  <c r="AA81" i="56"/>
  <c r="Y81" i="56"/>
  <c r="W81" i="56"/>
  <c r="U81" i="56"/>
  <c r="S81" i="56"/>
  <c r="Q81" i="56"/>
  <c r="O81" i="56"/>
  <c r="M81" i="56"/>
  <c r="K81" i="56"/>
  <c r="I81" i="56"/>
  <c r="G81" i="56"/>
  <c r="E81" i="56"/>
  <c r="AQ80" i="56"/>
  <c r="AO80" i="56"/>
  <c r="AM80" i="56"/>
  <c r="AK80" i="56"/>
  <c r="AI80" i="56"/>
  <c r="AG80" i="56"/>
  <c r="AE80" i="56"/>
  <c r="AC80" i="56"/>
  <c r="AA80" i="56"/>
  <c r="Y80" i="56"/>
  <c r="W80" i="56"/>
  <c r="U80" i="56"/>
  <c r="S80" i="56"/>
  <c r="Q80" i="56"/>
  <c r="O80" i="56"/>
  <c r="M80" i="56"/>
  <c r="K80" i="56"/>
  <c r="I80" i="56"/>
  <c r="G80" i="56"/>
  <c r="E80" i="56"/>
  <c r="AQ79" i="56"/>
  <c r="AO79" i="56"/>
  <c r="AM79" i="56"/>
  <c r="AK79" i="56"/>
  <c r="AI79" i="56"/>
  <c r="AG79" i="56"/>
  <c r="AE79" i="56"/>
  <c r="AC79" i="56"/>
  <c r="AA79" i="56"/>
  <c r="Y79" i="56"/>
  <c r="W79" i="56"/>
  <c r="U79" i="56"/>
  <c r="S79" i="56"/>
  <c r="Q79" i="56"/>
  <c r="O79" i="56"/>
  <c r="M79" i="56"/>
  <c r="K79" i="56"/>
  <c r="I79" i="56"/>
  <c r="G79" i="56"/>
  <c r="E79" i="56"/>
  <c r="AQ78" i="56"/>
  <c r="AO78" i="56"/>
  <c r="AM78" i="56"/>
  <c r="AK78" i="56"/>
  <c r="AI78" i="56"/>
  <c r="AG78" i="56"/>
  <c r="AE78" i="56"/>
  <c r="AC78" i="56"/>
  <c r="AA78" i="56"/>
  <c r="Y78" i="56"/>
  <c r="W78" i="56"/>
  <c r="U78" i="56"/>
  <c r="S78" i="56"/>
  <c r="Q78" i="56"/>
  <c r="O78" i="56"/>
  <c r="M78" i="56"/>
  <c r="K78" i="56"/>
  <c r="I78" i="56"/>
  <c r="G78" i="56"/>
  <c r="E78" i="56"/>
  <c r="AQ77" i="56"/>
  <c r="AO77" i="56"/>
  <c r="AM77" i="56"/>
  <c r="AK77" i="56"/>
  <c r="AI77" i="56"/>
  <c r="AG77" i="56"/>
  <c r="AE77" i="56"/>
  <c r="AC77" i="56"/>
  <c r="AA77" i="56"/>
  <c r="Y77" i="56"/>
  <c r="W77" i="56"/>
  <c r="U77" i="56"/>
  <c r="S77" i="56"/>
  <c r="Q77" i="56"/>
  <c r="O77" i="56"/>
  <c r="M77" i="56"/>
  <c r="K77" i="56"/>
  <c r="I77" i="56"/>
  <c r="G77" i="56"/>
  <c r="E77" i="56"/>
  <c r="AQ76" i="56"/>
  <c r="AO76" i="56"/>
  <c r="AM76" i="56"/>
  <c r="AK76" i="56"/>
  <c r="AI76" i="56"/>
  <c r="AG76" i="56"/>
  <c r="AE76" i="56"/>
  <c r="AC76" i="56"/>
  <c r="AA76" i="56"/>
  <c r="Y76" i="56"/>
  <c r="W76" i="56"/>
  <c r="U76" i="56"/>
  <c r="S76" i="56"/>
  <c r="Q76" i="56"/>
  <c r="O76" i="56"/>
  <c r="M76" i="56"/>
  <c r="K76" i="56"/>
  <c r="I76" i="56"/>
  <c r="G76" i="56"/>
  <c r="E76" i="56"/>
  <c r="AQ75" i="56"/>
  <c r="AO75" i="56"/>
  <c r="AM75" i="56"/>
  <c r="AK75" i="56"/>
  <c r="AI75" i="56"/>
  <c r="AG75" i="56"/>
  <c r="AE75" i="56"/>
  <c r="AC75" i="56"/>
  <c r="AA75" i="56"/>
  <c r="Y75" i="56"/>
  <c r="W75" i="56"/>
  <c r="U75" i="56"/>
  <c r="S75" i="56"/>
  <c r="Q75" i="56"/>
  <c r="O75" i="56"/>
  <c r="M75" i="56"/>
  <c r="K75" i="56"/>
  <c r="I75" i="56"/>
  <c r="G75" i="56"/>
  <c r="E75" i="56"/>
  <c r="AQ74" i="56"/>
  <c r="AO74" i="56"/>
  <c r="AM74" i="56"/>
  <c r="AK74" i="56"/>
  <c r="AI74" i="56"/>
  <c r="AG74" i="56"/>
  <c r="AE74" i="56"/>
  <c r="AC74" i="56"/>
  <c r="AA74" i="56"/>
  <c r="Y74" i="56"/>
  <c r="W74" i="56"/>
  <c r="U74" i="56"/>
  <c r="S74" i="56"/>
  <c r="Q74" i="56"/>
  <c r="O74" i="56"/>
  <c r="M74" i="56"/>
  <c r="K74" i="56"/>
  <c r="I74" i="56"/>
  <c r="G74" i="56"/>
  <c r="E74" i="56"/>
  <c r="AQ73" i="56"/>
  <c r="AO73" i="56"/>
  <c r="AM73" i="56"/>
  <c r="AK73" i="56"/>
  <c r="AI73" i="56"/>
  <c r="AG73" i="56"/>
  <c r="AE73" i="56"/>
  <c r="AC73" i="56"/>
  <c r="AA73" i="56"/>
  <c r="Y73" i="56"/>
  <c r="W73" i="56"/>
  <c r="U73" i="56"/>
  <c r="S73" i="56"/>
  <c r="Q73" i="56"/>
  <c r="O73" i="56"/>
  <c r="M73" i="56"/>
  <c r="K73" i="56"/>
  <c r="I73" i="56"/>
  <c r="G73" i="56"/>
  <c r="E73" i="56"/>
  <c r="AQ72" i="56"/>
  <c r="AO72" i="56"/>
  <c r="AM72" i="56"/>
  <c r="AK72" i="56"/>
  <c r="AI72" i="56"/>
  <c r="AG72" i="56"/>
  <c r="AE72" i="56"/>
  <c r="AC72" i="56"/>
  <c r="AA72" i="56"/>
  <c r="Y72" i="56"/>
  <c r="W72" i="56"/>
  <c r="U72" i="56"/>
  <c r="S72" i="56"/>
  <c r="Q72" i="56"/>
  <c r="O72" i="56"/>
  <c r="M72" i="56"/>
  <c r="K72" i="56"/>
  <c r="I72" i="56"/>
  <c r="G72" i="56"/>
  <c r="E72" i="56"/>
  <c r="AQ71" i="56"/>
  <c r="AO71" i="56"/>
  <c r="AM71" i="56"/>
  <c r="AK71" i="56"/>
  <c r="AI71" i="56"/>
  <c r="AG71" i="56"/>
  <c r="AE71" i="56"/>
  <c r="AC71" i="56"/>
  <c r="AA71" i="56"/>
  <c r="Y71" i="56"/>
  <c r="W71" i="56"/>
  <c r="U71" i="56"/>
  <c r="S71" i="56"/>
  <c r="Q71" i="56"/>
  <c r="O71" i="56"/>
  <c r="M71" i="56"/>
  <c r="K71" i="56"/>
  <c r="I71" i="56"/>
  <c r="G71" i="56"/>
  <c r="E71" i="56"/>
  <c r="AQ70" i="56"/>
  <c r="AO70" i="56"/>
  <c r="AM70" i="56"/>
  <c r="AK70" i="56"/>
  <c r="AI70" i="56"/>
  <c r="AG70" i="56"/>
  <c r="AE70" i="56"/>
  <c r="AC70" i="56"/>
  <c r="AA70" i="56"/>
  <c r="Y70" i="56"/>
  <c r="W70" i="56"/>
  <c r="U70" i="56"/>
  <c r="S70" i="56"/>
  <c r="Q70" i="56"/>
  <c r="O70" i="56"/>
  <c r="M70" i="56"/>
  <c r="K70" i="56"/>
  <c r="I70" i="56"/>
  <c r="G70" i="56"/>
  <c r="E70" i="56"/>
  <c r="AQ69" i="56"/>
  <c r="AO69" i="56"/>
  <c r="AM69" i="56"/>
  <c r="AK69" i="56"/>
  <c r="AI69" i="56"/>
  <c r="AG69" i="56"/>
  <c r="AE69" i="56"/>
  <c r="AC69" i="56"/>
  <c r="AA69" i="56"/>
  <c r="Y69" i="56"/>
  <c r="W69" i="56"/>
  <c r="U69" i="56"/>
  <c r="S69" i="56"/>
  <c r="Q69" i="56"/>
  <c r="O69" i="56"/>
  <c r="M69" i="56"/>
  <c r="K69" i="56"/>
  <c r="I69" i="56"/>
  <c r="G69" i="56"/>
  <c r="E69" i="56"/>
  <c r="AQ68" i="56"/>
  <c r="AO68" i="56"/>
  <c r="AM68" i="56"/>
  <c r="AK68" i="56"/>
  <c r="AI68" i="56"/>
  <c r="AG68" i="56"/>
  <c r="AE68" i="56"/>
  <c r="AC68" i="56"/>
  <c r="AA68" i="56"/>
  <c r="Y68" i="56"/>
  <c r="W68" i="56"/>
  <c r="U68" i="56"/>
  <c r="S68" i="56"/>
  <c r="Q68" i="56"/>
  <c r="O68" i="56"/>
  <c r="M68" i="56"/>
  <c r="K68" i="56"/>
  <c r="I68" i="56"/>
  <c r="G68" i="56"/>
  <c r="E68" i="56"/>
  <c r="AQ67" i="56"/>
  <c r="AO67" i="56"/>
  <c r="AM67" i="56"/>
  <c r="AK67" i="56"/>
  <c r="AI67" i="56"/>
  <c r="AG67" i="56"/>
  <c r="AE67" i="56"/>
  <c r="AC67" i="56"/>
  <c r="AA67" i="56"/>
  <c r="Y67" i="56"/>
  <c r="W67" i="56"/>
  <c r="U67" i="56"/>
  <c r="S67" i="56"/>
  <c r="Q67" i="56"/>
  <c r="O67" i="56"/>
  <c r="M67" i="56"/>
  <c r="K67" i="56"/>
  <c r="I67" i="56"/>
  <c r="G67" i="56"/>
  <c r="E67" i="56"/>
  <c r="AQ66" i="56"/>
  <c r="AO66" i="56"/>
  <c r="AM66" i="56"/>
  <c r="AK66" i="56"/>
  <c r="AI66" i="56"/>
  <c r="AG66" i="56"/>
  <c r="AE66" i="56"/>
  <c r="AC66" i="56"/>
  <c r="AA66" i="56"/>
  <c r="Y66" i="56"/>
  <c r="W66" i="56"/>
  <c r="U66" i="56"/>
  <c r="S66" i="56"/>
  <c r="Q66" i="56"/>
  <c r="O66" i="56"/>
  <c r="M66" i="56"/>
  <c r="K66" i="56"/>
  <c r="I66" i="56"/>
  <c r="G66" i="56"/>
  <c r="E66" i="56"/>
  <c r="AQ65" i="56"/>
  <c r="AO65" i="56"/>
  <c r="AM65" i="56"/>
  <c r="AK65" i="56"/>
  <c r="AI65" i="56"/>
  <c r="AG65" i="56"/>
  <c r="AE65" i="56"/>
  <c r="AC65" i="56"/>
  <c r="AA65" i="56"/>
  <c r="Y65" i="56"/>
  <c r="W65" i="56"/>
  <c r="U65" i="56"/>
  <c r="S65" i="56"/>
  <c r="Q65" i="56"/>
  <c r="O65" i="56"/>
  <c r="M65" i="56"/>
  <c r="K65" i="56"/>
  <c r="I65" i="56"/>
  <c r="G65" i="56"/>
  <c r="E65" i="56"/>
  <c r="AQ64" i="56"/>
  <c r="AO64" i="56"/>
  <c r="AM64" i="56"/>
  <c r="AK64" i="56"/>
  <c r="AI64" i="56"/>
  <c r="AG64" i="56"/>
  <c r="AE64" i="56"/>
  <c r="AC64" i="56"/>
  <c r="AA64" i="56"/>
  <c r="Y64" i="56"/>
  <c r="W64" i="56"/>
  <c r="U64" i="56"/>
  <c r="S64" i="56"/>
  <c r="Q64" i="56"/>
  <c r="O64" i="56"/>
  <c r="M64" i="56"/>
  <c r="K64" i="56"/>
  <c r="I64" i="56"/>
  <c r="G64" i="56"/>
  <c r="E64" i="56"/>
  <c r="AQ63" i="56"/>
  <c r="AO63" i="56"/>
  <c r="AM63" i="56"/>
  <c r="AK63" i="56"/>
  <c r="AI63" i="56"/>
  <c r="AG63" i="56"/>
  <c r="AE63" i="56"/>
  <c r="AC63" i="56"/>
  <c r="AA63" i="56"/>
  <c r="Y63" i="56"/>
  <c r="W63" i="56"/>
  <c r="U63" i="56"/>
  <c r="S63" i="56"/>
  <c r="Q63" i="56"/>
  <c r="O63" i="56"/>
  <c r="M63" i="56"/>
  <c r="K63" i="56"/>
  <c r="I63" i="56"/>
  <c r="G63" i="56"/>
  <c r="E63" i="56"/>
  <c r="AQ62" i="56"/>
  <c r="AO62" i="56"/>
  <c r="AM62" i="56"/>
  <c r="AK62" i="56"/>
  <c r="AI62" i="56"/>
  <c r="AG62" i="56"/>
  <c r="AE62" i="56"/>
  <c r="AC62" i="56"/>
  <c r="AA62" i="56"/>
  <c r="Y62" i="56"/>
  <c r="W62" i="56"/>
  <c r="U62" i="56"/>
  <c r="S62" i="56"/>
  <c r="Q62" i="56"/>
  <c r="O62" i="56"/>
  <c r="M62" i="56"/>
  <c r="K62" i="56"/>
  <c r="I62" i="56"/>
  <c r="G62" i="56"/>
  <c r="E62" i="56"/>
  <c r="AQ61" i="56"/>
  <c r="AO61" i="56"/>
  <c r="AM61" i="56"/>
  <c r="AK61" i="56"/>
  <c r="AI61" i="56"/>
  <c r="AG61" i="56"/>
  <c r="AE61" i="56"/>
  <c r="AC61" i="56"/>
  <c r="AA61" i="56"/>
  <c r="Y61" i="56"/>
  <c r="W61" i="56"/>
  <c r="U61" i="56"/>
  <c r="S61" i="56"/>
  <c r="Q61" i="56"/>
  <c r="O61" i="56"/>
  <c r="M61" i="56"/>
  <c r="K61" i="56"/>
  <c r="I61" i="56"/>
  <c r="G61" i="56"/>
  <c r="E61" i="56"/>
  <c r="AQ60" i="56"/>
  <c r="AO60" i="56"/>
  <c r="AM60" i="56"/>
  <c r="AK60" i="56"/>
  <c r="AI60" i="56"/>
  <c r="AG60" i="56"/>
  <c r="AE60" i="56"/>
  <c r="AC60" i="56"/>
  <c r="AA60" i="56"/>
  <c r="Y60" i="56"/>
  <c r="W60" i="56"/>
  <c r="U60" i="56"/>
  <c r="S60" i="56"/>
  <c r="Q60" i="56"/>
  <c r="O60" i="56"/>
  <c r="M60" i="56"/>
  <c r="K60" i="56"/>
  <c r="I60" i="56"/>
  <c r="G60" i="56"/>
  <c r="E60" i="56"/>
  <c r="AQ59" i="56"/>
  <c r="AO59" i="56"/>
  <c r="AM59" i="56"/>
  <c r="AK59" i="56"/>
  <c r="AI59" i="56"/>
  <c r="AG59" i="56"/>
  <c r="AE59" i="56"/>
  <c r="AC59" i="56"/>
  <c r="AA59" i="56"/>
  <c r="Y59" i="56"/>
  <c r="W59" i="56"/>
  <c r="U59" i="56"/>
  <c r="S59" i="56"/>
  <c r="Q59" i="56"/>
  <c r="O59" i="56"/>
  <c r="M59" i="56"/>
  <c r="K59" i="56"/>
  <c r="I59" i="56"/>
  <c r="G59" i="56"/>
  <c r="E59" i="56"/>
  <c r="AQ58" i="56"/>
  <c r="AO58" i="56"/>
  <c r="AM58" i="56"/>
  <c r="AK58" i="56"/>
  <c r="AI58" i="56"/>
  <c r="AG58" i="56"/>
  <c r="AE58" i="56"/>
  <c r="AC58" i="56"/>
  <c r="AA58" i="56"/>
  <c r="Y58" i="56"/>
  <c r="W58" i="56"/>
  <c r="U58" i="56"/>
  <c r="S58" i="56"/>
  <c r="Q58" i="56"/>
  <c r="O58" i="56"/>
  <c r="M58" i="56"/>
  <c r="K58" i="56"/>
  <c r="I58" i="56"/>
  <c r="G58" i="56"/>
  <c r="E58" i="56"/>
  <c r="AQ57" i="56"/>
  <c r="AO57" i="56"/>
  <c r="AM57" i="56"/>
  <c r="AK57" i="56"/>
  <c r="AI57" i="56"/>
  <c r="AG57" i="56"/>
  <c r="AE57" i="56"/>
  <c r="AC57" i="56"/>
  <c r="AA57" i="56"/>
  <c r="Y57" i="56"/>
  <c r="W57" i="56"/>
  <c r="U57" i="56"/>
  <c r="S57" i="56"/>
  <c r="Q57" i="56"/>
  <c r="O57" i="56"/>
  <c r="M57" i="56"/>
  <c r="K57" i="56"/>
  <c r="I57" i="56"/>
  <c r="G57" i="56"/>
  <c r="E57" i="56"/>
  <c r="AQ56" i="56"/>
  <c r="AO56" i="56"/>
  <c r="AM56" i="56"/>
  <c r="AK56" i="56"/>
  <c r="AI56" i="56"/>
  <c r="AG56" i="56"/>
  <c r="AE56" i="56"/>
  <c r="AC56" i="56"/>
  <c r="AA56" i="56"/>
  <c r="Y56" i="56"/>
  <c r="W56" i="56"/>
  <c r="U56" i="56"/>
  <c r="S56" i="56"/>
  <c r="Q56" i="56"/>
  <c r="O56" i="56"/>
  <c r="M56" i="56"/>
  <c r="K56" i="56"/>
  <c r="I56" i="56"/>
  <c r="G56" i="56"/>
  <c r="E56" i="56"/>
  <c r="AQ55" i="56"/>
  <c r="AO55" i="56"/>
  <c r="AM55" i="56"/>
  <c r="AK55" i="56"/>
  <c r="AI55" i="56"/>
  <c r="AG55" i="56"/>
  <c r="AE55" i="56"/>
  <c r="AC55" i="56"/>
  <c r="AA55" i="56"/>
  <c r="Y55" i="56"/>
  <c r="W55" i="56"/>
  <c r="U55" i="56"/>
  <c r="S55" i="56"/>
  <c r="Q55" i="56"/>
  <c r="O55" i="56"/>
  <c r="M55" i="56"/>
  <c r="K55" i="56"/>
  <c r="I55" i="56"/>
  <c r="G55" i="56"/>
  <c r="E55" i="56"/>
  <c r="AQ54" i="56"/>
  <c r="AO54" i="56"/>
  <c r="AM54" i="56"/>
  <c r="AK54" i="56"/>
  <c r="AI54" i="56"/>
  <c r="AG54" i="56"/>
  <c r="AE54" i="56"/>
  <c r="AC54" i="56"/>
  <c r="AA54" i="56"/>
  <c r="Y54" i="56"/>
  <c r="W54" i="56"/>
  <c r="U54" i="56"/>
  <c r="S54" i="56"/>
  <c r="Q54" i="56"/>
  <c r="O54" i="56"/>
  <c r="M54" i="56"/>
  <c r="K54" i="56"/>
  <c r="I54" i="56"/>
  <c r="G54" i="56"/>
  <c r="E54" i="56"/>
  <c r="AQ53" i="56"/>
  <c r="AO53" i="56"/>
  <c r="AM53" i="56"/>
  <c r="AK53" i="56"/>
  <c r="AI53" i="56"/>
  <c r="AG53" i="56"/>
  <c r="AE53" i="56"/>
  <c r="AC53" i="56"/>
  <c r="AA53" i="56"/>
  <c r="Y53" i="56"/>
  <c r="W53" i="56"/>
  <c r="U53" i="56"/>
  <c r="S53" i="56"/>
  <c r="Q53" i="56"/>
  <c r="O53" i="56"/>
  <c r="M53" i="56"/>
  <c r="K53" i="56"/>
  <c r="I53" i="56"/>
  <c r="G53" i="56"/>
  <c r="E53" i="56"/>
  <c r="AQ52" i="56"/>
  <c r="AO52" i="56"/>
  <c r="AM52" i="56"/>
  <c r="AK52" i="56"/>
  <c r="AI52" i="56"/>
  <c r="AG52" i="56"/>
  <c r="AE52" i="56"/>
  <c r="AC52" i="56"/>
  <c r="AA52" i="56"/>
  <c r="Y52" i="56"/>
  <c r="W52" i="56"/>
  <c r="U52" i="56"/>
  <c r="S52" i="56"/>
  <c r="Q52" i="56"/>
  <c r="O52" i="56"/>
  <c r="M52" i="56"/>
  <c r="K52" i="56"/>
  <c r="I52" i="56"/>
  <c r="G52" i="56"/>
  <c r="E52" i="56"/>
  <c r="AQ51" i="56"/>
  <c r="AO51" i="56"/>
  <c r="AM51" i="56"/>
  <c r="AK51" i="56"/>
  <c r="AI51" i="56"/>
  <c r="AG51" i="56"/>
  <c r="AE51" i="56"/>
  <c r="AC51" i="56"/>
  <c r="AA51" i="56"/>
  <c r="Y51" i="56"/>
  <c r="W51" i="56"/>
  <c r="U51" i="56"/>
  <c r="S51" i="56"/>
  <c r="Q51" i="56"/>
  <c r="O51" i="56"/>
  <c r="M51" i="56"/>
  <c r="K51" i="56"/>
  <c r="I51" i="56"/>
  <c r="G51" i="56"/>
  <c r="E51" i="56"/>
  <c r="AQ50" i="56"/>
  <c r="AO50" i="56"/>
  <c r="AM50" i="56"/>
  <c r="AK50" i="56"/>
  <c r="AI50" i="56"/>
  <c r="AG50" i="56"/>
  <c r="AE50" i="56"/>
  <c r="AC50" i="56"/>
  <c r="AA50" i="56"/>
  <c r="Y50" i="56"/>
  <c r="W50" i="56"/>
  <c r="U50" i="56"/>
  <c r="S50" i="56"/>
  <c r="Q50" i="56"/>
  <c r="O50" i="56"/>
  <c r="M50" i="56"/>
  <c r="K50" i="56"/>
  <c r="I50" i="56"/>
  <c r="G50" i="56"/>
  <c r="E50" i="56"/>
  <c r="AQ49" i="56"/>
  <c r="AO49" i="56"/>
  <c r="AM49" i="56"/>
  <c r="AK49" i="56"/>
  <c r="AI49" i="56"/>
  <c r="AG49" i="56"/>
  <c r="AE49" i="56"/>
  <c r="AC49" i="56"/>
  <c r="AA49" i="56"/>
  <c r="Y49" i="56"/>
  <c r="W49" i="56"/>
  <c r="U49" i="56"/>
  <c r="S49" i="56"/>
  <c r="Q49" i="56"/>
  <c r="O49" i="56"/>
  <c r="M49" i="56"/>
  <c r="K49" i="56"/>
  <c r="I49" i="56"/>
  <c r="G49" i="56"/>
  <c r="E49" i="56"/>
  <c r="AQ48" i="56"/>
  <c r="AO48" i="56"/>
  <c r="AM48" i="56"/>
  <c r="AK48" i="56"/>
  <c r="AI48" i="56"/>
  <c r="AG48" i="56"/>
  <c r="AE48" i="56"/>
  <c r="AC48" i="56"/>
  <c r="AA48" i="56"/>
  <c r="Y48" i="56"/>
  <c r="W48" i="56"/>
  <c r="U48" i="56"/>
  <c r="S48" i="56"/>
  <c r="Q48" i="56"/>
  <c r="O48" i="56"/>
  <c r="M48" i="56"/>
  <c r="K48" i="56"/>
  <c r="I48" i="56"/>
  <c r="G48" i="56"/>
  <c r="E48" i="56"/>
  <c r="AQ47" i="56"/>
  <c r="AO47" i="56"/>
  <c r="AM47" i="56"/>
  <c r="AK47" i="56"/>
  <c r="AI47" i="56"/>
  <c r="AG47" i="56"/>
  <c r="AE47" i="56"/>
  <c r="AC47" i="56"/>
  <c r="AA47" i="56"/>
  <c r="Y47" i="56"/>
  <c r="W47" i="56"/>
  <c r="U47" i="56"/>
  <c r="S47" i="56"/>
  <c r="Q47" i="56"/>
  <c r="O47" i="56"/>
  <c r="M47" i="56"/>
  <c r="K47" i="56"/>
  <c r="I47" i="56"/>
  <c r="G47" i="56"/>
  <c r="E47" i="56"/>
  <c r="AQ46" i="56"/>
  <c r="AO46" i="56"/>
  <c r="AM46" i="56"/>
  <c r="AK46" i="56"/>
  <c r="AI46" i="56"/>
  <c r="AG46" i="56"/>
  <c r="AE46" i="56"/>
  <c r="AC46" i="56"/>
  <c r="AA46" i="56"/>
  <c r="Y46" i="56"/>
  <c r="W46" i="56"/>
  <c r="U46" i="56"/>
  <c r="S46" i="56"/>
  <c r="Q46" i="56"/>
  <c r="O46" i="56"/>
  <c r="M46" i="56"/>
  <c r="K46" i="56"/>
  <c r="I46" i="56"/>
  <c r="G46" i="56"/>
  <c r="E46" i="56"/>
  <c r="AQ45" i="56"/>
  <c r="AO45" i="56"/>
  <c r="AM45" i="56"/>
  <c r="AK45" i="56"/>
  <c r="AI45" i="56"/>
  <c r="AG45" i="56"/>
  <c r="AE45" i="56"/>
  <c r="AC45" i="56"/>
  <c r="AA45" i="56"/>
  <c r="Y45" i="56"/>
  <c r="W45" i="56"/>
  <c r="U45" i="56"/>
  <c r="S45" i="56"/>
  <c r="Q45" i="56"/>
  <c r="O45" i="56"/>
  <c r="M45" i="56"/>
  <c r="K45" i="56"/>
  <c r="I45" i="56"/>
  <c r="G45" i="56"/>
  <c r="E45" i="56"/>
  <c r="AQ44" i="56"/>
  <c r="AO44" i="56"/>
  <c r="AM44" i="56"/>
  <c r="AK44" i="56"/>
  <c r="AI44" i="56"/>
  <c r="AG44" i="56"/>
  <c r="AE44" i="56"/>
  <c r="AC44" i="56"/>
  <c r="AA44" i="56"/>
  <c r="Y44" i="56"/>
  <c r="W44" i="56"/>
  <c r="U44" i="56"/>
  <c r="S44" i="56"/>
  <c r="Q44" i="56"/>
  <c r="O44" i="56"/>
  <c r="M44" i="56"/>
  <c r="K44" i="56"/>
  <c r="I44" i="56"/>
  <c r="G44" i="56"/>
  <c r="E44" i="56"/>
  <c r="AQ43" i="56"/>
  <c r="AO43" i="56"/>
  <c r="AM43" i="56"/>
  <c r="AK43" i="56"/>
  <c r="AI43" i="56"/>
  <c r="AG43" i="56"/>
  <c r="AE43" i="56"/>
  <c r="AC43" i="56"/>
  <c r="AA43" i="56"/>
  <c r="Y43" i="56"/>
  <c r="W43" i="56"/>
  <c r="U43" i="56"/>
  <c r="S43" i="56"/>
  <c r="Q43" i="56"/>
  <c r="O43" i="56"/>
  <c r="M43" i="56"/>
  <c r="K43" i="56"/>
  <c r="I43" i="56"/>
  <c r="G43" i="56"/>
  <c r="E43" i="56"/>
  <c r="AQ42" i="56"/>
  <c r="AO42" i="56"/>
  <c r="AM42" i="56"/>
  <c r="AK42" i="56"/>
  <c r="AI42" i="56"/>
  <c r="AG42" i="56"/>
  <c r="AE42" i="56"/>
  <c r="AC42" i="56"/>
  <c r="AA42" i="56"/>
  <c r="Y42" i="56"/>
  <c r="W42" i="56"/>
  <c r="U42" i="56"/>
  <c r="S42" i="56"/>
  <c r="Q42" i="56"/>
  <c r="O42" i="56"/>
  <c r="M42" i="56"/>
  <c r="K42" i="56"/>
  <c r="I42" i="56"/>
  <c r="G42" i="56"/>
  <c r="E42" i="56"/>
  <c r="AQ41" i="56"/>
  <c r="AO41" i="56"/>
  <c r="AM41" i="56"/>
  <c r="AK41" i="56"/>
  <c r="AI41" i="56"/>
  <c r="AG41" i="56"/>
  <c r="AE41" i="56"/>
  <c r="AC41" i="56"/>
  <c r="AA41" i="56"/>
  <c r="Y41" i="56"/>
  <c r="W41" i="56"/>
  <c r="U41" i="56"/>
  <c r="S41" i="56"/>
  <c r="Q41" i="56"/>
  <c r="O41" i="56"/>
  <c r="M41" i="56"/>
  <c r="K41" i="56"/>
  <c r="I41" i="56"/>
  <c r="G41" i="56"/>
  <c r="E41" i="56"/>
  <c r="AQ40" i="56"/>
  <c r="AO40" i="56"/>
  <c r="AM40" i="56"/>
  <c r="AK40" i="56"/>
  <c r="AI40" i="56"/>
  <c r="AG40" i="56"/>
  <c r="AE40" i="56"/>
  <c r="AC40" i="56"/>
  <c r="AA40" i="56"/>
  <c r="Y40" i="56"/>
  <c r="W40" i="56"/>
  <c r="U40" i="56"/>
  <c r="S40" i="56"/>
  <c r="Q40" i="56"/>
  <c r="O40" i="56"/>
  <c r="M40" i="56"/>
  <c r="K40" i="56"/>
  <c r="I40" i="56"/>
  <c r="G40" i="56"/>
  <c r="E40" i="56"/>
  <c r="AQ39" i="56"/>
  <c r="AO39" i="56"/>
  <c r="AM39" i="56"/>
  <c r="AK39" i="56"/>
  <c r="AI39" i="56"/>
  <c r="AG39" i="56"/>
  <c r="AE39" i="56"/>
  <c r="AC39" i="56"/>
  <c r="AA39" i="56"/>
  <c r="Y39" i="56"/>
  <c r="W39" i="56"/>
  <c r="U39" i="56"/>
  <c r="S39" i="56"/>
  <c r="Q39" i="56"/>
  <c r="O39" i="56"/>
  <c r="M39" i="56"/>
  <c r="K39" i="56"/>
  <c r="I39" i="56"/>
  <c r="G39" i="56"/>
  <c r="E39" i="56"/>
  <c r="AQ38" i="56"/>
  <c r="AO38" i="56"/>
  <c r="AM38" i="56"/>
  <c r="AK38" i="56"/>
  <c r="AI38" i="56"/>
  <c r="AG38" i="56"/>
  <c r="AE38" i="56"/>
  <c r="AC38" i="56"/>
  <c r="AA38" i="56"/>
  <c r="Y38" i="56"/>
  <c r="W38" i="56"/>
  <c r="U38" i="56"/>
  <c r="S38" i="56"/>
  <c r="Q38" i="56"/>
  <c r="O38" i="56"/>
  <c r="M38" i="56"/>
  <c r="K38" i="56"/>
  <c r="I38" i="56"/>
  <c r="G38" i="56"/>
  <c r="E38" i="56"/>
  <c r="AQ37" i="56"/>
  <c r="AO37" i="56"/>
  <c r="AM37" i="56"/>
  <c r="AK37" i="56"/>
  <c r="AI37" i="56"/>
  <c r="AG37" i="56"/>
  <c r="AE37" i="56"/>
  <c r="AC37" i="56"/>
  <c r="AA37" i="56"/>
  <c r="Y37" i="56"/>
  <c r="W37" i="56"/>
  <c r="U37" i="56"/>
  <c r="S37" i="56"/>
  <c r="Q37" i="56"/>
  <c r="O37" i="56"/>
  <c r="M37" i="56"/>
  <c r="K37" i="56"/>
  <c r="I37" i="56"/>
  <c r="G37" i="56"/>
  <c r="E37" i="56"/>
  <c r="AQ36" i="56"/>
  <c r="AO36" i="56"/>
  <c r="AM36" i="56"/>
  <c r="AK36" i="56"/>
  <c r="AI36" i="56"/>
  <c r="AG36" i="56"/>
  <c r="AE36" i="56"/>
  <c r="AC36" i="56"/>
  <c r="AA36" i="56"/>
  <c r="Y36" i="56"/>
  <c r="W36" i="56"/>
  <c r="U36" i="56"/>
  <c r="S36" i="56"/>
  <c r="Q36" i="56"/>
  <c r="O36" i="56"/>
  <c r="M36" i="56"/>
  <c r="K36" i="56"/>
  <c r="I36" i="56"/>
  <c r="G36" i="56"/>
  <c r="E36" i="56"/>
  <c r="AQ35" i="56"/>
  <c r="AO35" i="56"/>
  <c r="AM35" i="56"/>
  <c r="AK35" i="56"/>
  <c r="AI35" i="56"/>
  <c r="AG35" i="56"/>
  <c r="AE35" i="56"/>
  <c r="AC35" i="56"/>
  <c r="AA35" i="56"/>
  <c r="Y35" i="56"/>
  <c r="W35" i="56"/>
  <c r="U35" i="56"/>
  <c r="S35" i="56"/>
  <c r="Q35" i="56"/>
  <c r="O35" i="56"/>
  <c r="M35" i="56"/>
  <c r="K35" i="56"/>
  <c r="I35" i="56"/>
  <c r="G35" i="56"/>
  <c r="E35" i="56"/>
  <c r="AQ34" i="56"/>
  <c r="AO34" i="56"/>
  <c r="AM34" i="56"/>
  <c r="AK34" i="56"/>
  <c r="AI34" i="56"/>
  <c r="AG34" i="56"/>
  <c r="AE34" i="56"/>
  <c r="AC34" i="56"/>
  <c r="AA34" i="56"/>
  <c r="Y34" i="56"/>
  <c r="W34" i="56"/>
  <c r="U34" i="56"/>
  <c r="S34" i="56"/>
  <c r="Q34" i="56"/>
  <c r="O34" i="56"/>
  <c r="M34" i="56"/>
  <c r="K34" i="56"/>
  <c r="I34" i="56"/>
  <c r="G34" i="56"/>
  <c r="E34" i="56"/>
  <c r="AQ33" i="56"/>
  <c r="AO33" i="56"/>
  <c r="AM33" i="56"/>
  <c r="AK33" i="56"/>
  <c r="AI33" i="56"/>
  <c r="AG33" i="56"/>
  <c r="AE33" i="56"/>
  <c r="AC33" i="56"/>
  <c r="AA33" i="56"/>
  <c r="Y33" i="56"/>
  <c r="W33" i="56"/>
  <c r="U33" i="56"/>
  <c r="S33" i="56"/>
  <c r="Q33" i="56"/>
  <c r="O33" i="56"/>
  <c r="M33" i="56"/>
  <c r="K33" i="56"/>
  <c r="I33" i="56"/>
  <c r="G33" i="56"/>
  <c r="E33" i="56"/>
  <c r="AQ32" i="56"/>
  <c r="AO32" i="56"/>
  <c r="AM32" i="56"/>
  <c r="AK32" i="56"/>
  <c r="AI32" i="56"/>
  <c r="AG32" i="56"/>
  <c r="AE32" i="56"/>
  <c r="AC32" i="56"/>
  <c r="AA32" i="56"/>
  <c r="Y32" i="56"/>
  <c r="W32" i="56"/>
  <c r="U32" i="56"/>
  <c r="S32" i="56"/>
  <c r="Q32" i="56"/>
  <c r="O32" i="56"/>
  <c r="M32" i="56"/>
  <c r="K32" i="56"/>
  <c r="I32" i="56"/>
  <c r="G32" i="56"/>
  <c r="E32" i="56"/>
  <c r="AQ31" i="56"/>
  <c r="AO31" i="56"/>
  <c r="AM31" i="56"/>
  <c r="AK31" i="56"/>
  <c r="AI31" i="56"/>
  <c r="AG31" i="56"/>
  <c r="AE31" i="56"/>
  <c r="AC31" i="56"/>
  <c r="AA31" i="56"/>
  <c r="Y31" i="56"/>
  <c r="W31" i="56"/>
  <c r="U31" i="56"/>
  <c r="S31" i="56"/>
  <c r="Q31" i="56"/>
  <c r="O31" i="56"/>
  <c r="M31" i="56"/>
  <c r="K31" i="56"/>
  <c r="I31" i="56"/>
  <c r="G31" i="56"/>
  <c r="E31" i="56"/>
  <c r="AQ30" i="56"/>
  <c r="AO30" i="56"/>
  <c r="AM30" i="56"/>
  <c r="AK30" i="56"/>
  <c r="AI30" i="56"/>
  <c r="AG30" i="56"/>
  <c r="AE30" i="56"/>
  <c r="AC30" i="56"/>
  <c r="AA30" i="56"/>
  <c r="Y30" i="56"/>
  <c r="W30" i="56"/>
  <c r="U30" i="56"/>
  <c r="S30" i="56"/>
  <c r="Q30" i="56"/>
  <c r="O30" i="56"/>
  <c r="M30" i="56"/>
  <c r="K30" i="56"/>
  <c r="I30" i="56"/>
  <c r="G30" i="56"/>
  <c r="E30" i="56"/>
  <c r="AQ29" i="56"/>
  <c r="AO29" i="56"/>
  <c r="AM29" i="56"/>
  <c r="AK29" i="56"/>
  <c r="AI29" i="56"/>
  <c r="AG29" i="56"/>
  <c r="AE29" i="56"/>
  <c r="AC29" i="56"/>
  <c r="AA29" i="56"/>
  <c r="Y29" i="56"/>
  <c r="W29" i="56"/>
  <c r="U29" i="56"/>
  <c r="S29" i="56"/>
  <c r="Q29" i="56"/>
  <c r="O29" i="56"/>
  <c r="M29" i="56"/>
  <c r="K29" i="56"/>
  <c r="I29" i="56"/>
  <c r="G29" i="56"/>
  <c r="E29" i="56"/>
  <c r="AQ28" i="56"/>
  <c r="AO28" i="56"/>
  <c r="AM28" i="56"/>
  <c r="AK28" i="56"/>
  <c r="AI28" i="56"/>
  <c r="AG28" i="56"/>
  <c r="AE28" i="56"/>
  <c r="AC28" i="56"/>
  <c r="AA28" i="56"/>
  <c r="Y28" i="56"/>
  <c r="W28" i="56"/>
  <c r="U28" i="56"/>
  <c r="S28" i="56"/>
  <c r="Q28" i="56"/>
  <c r="O28" i="56"/>
  <c r="M28" i="56"/>
  <c r="K28" i="56"/>
  <c r="I28" i="56"/>
  <c r="G28" i="56"/>
  <c r="E28" i="56"/>
  <c r="AQ27" i="56"/>
  <c r="AO27" i="56"/>
  <c r="AM27" i="56"/>
  <c r="AK27" i="56"/>
  <c r="AI27" i="56"/>
  <c r="AG27" i="56"/>
  <c r="AE27" i="56"/>
  <c r="AC27" i="56"/>
  <c r="AA27" i="56"/>
  <c r="Y27" i="56"/>
  <c r="W27" i="56"/>
  <c r="U27" i="56"/>
  <c r="S27" i="56"/>
  <c r="Q27" i="56"/>
  <c r="O27" i="56"/>
  <c r="M27" i="56"/>
  <c r="K27" i="56"/>
  <c r="I27" i="56"/>
  <c r="G27" i="56"/>
  <c r="E27" i="56"/>
  <c r="AQ26" i="56"/>
  <c r="AO26" i="56"/>
  <c r="AM26" i="56"/>
  <c r="AK26" i="56"/>
  <c r="AI26" i="56"/>
  <c r="AG26" i="56"/>
  <c r="AE26" i="56"/>
  <c r="AC26" i="56"/>
  <c r="AA26" i="56"/>
  <c r="Y26" i="56"/>
  <c r="W26" i="56"/>
  <c r="U26" i="56"/>
  <c r="S26" i="56"/>
  <c r="Q26" i="56"/>
  <c r="O26" i="56"/>
  <c r="M26" i="56"/>
  <c r="K26" i="56"/>
  <c r="I26" i="56"/>
  <c r="G26" i="56"/>
  <c r="E26" i="56"/>
  <c r="AQ25" i="56"/>
  <c r="AO25" i="56"/>
  <c r="AM25" i="56"/>
  <c r="AK25" i="56"/>
  <c r="AI25" i="56"/>
  <c r="AG25" i="56"/>
  <c r="AE25" i="56"/>
  <c r="AC25" i="56"/>
  <c r="AA25" i="56"/>
  <c r="Y25" i="56"/>
  <c r="W25" i="56"/>
  <c r="U25" i="56"/>
  <c r="S25" i="56"/>
  <c r="Q25" i="56"/>
  <c r="O25" i="56"/>
  <c r="M25" i="56"/>
  <c r="K25" i="56"/>
  <c r="I25" i="56"/>
  <c r="G25" i="56"/>
  <c r="E25" i="56"/>
  <c r="AQ24" i="56"/>
  <c r="AO24" i="56"/>
  <c r="AM24" i="56"/>
  <c r="AK24" i="56"/>
  <c r="AI24" i="56"/>
  <c r="AG24" i="56"/>
  <c r="AE24" i="56"/>
  <c r="AC24" i="56"/>
  <c r="AA24" i="56"/>
  <c r="Y24" i="56"/>
  <c r="W24" i="56"/>
  <c r="U24" i="56"/>
  <c r="S24" i="56"/>
  <c r="Q24" i="56"/>
  <c r="O24" i="56"/>
  <c r="M24" i="56"/>
  <c r="K24" i="56"/>
  <c r="I24" i="56"/>
  <c r="G24" i="56"/>
  <c r="E24" i="56"/>
  <c r="AQ23" i="56"/>
  <c r="AO23" i="56"/>
  <c r="AM23" i="56"/>
  <c r="AK23" i="56"/>
  <c r="AI23" i="56"/>
  <c r="AG23" i="56"/>
  <c r="AE23" i="56"/>
  <c r="AC23" i="56"/>
  <c r="AA23" i="56"/>
  <c r="Y23" i="56"/>
  <c r="W23" i="56"/>
  <c r="U23" i="56"/>
  <c r="S23" i="56"/>
  <c r="Q23" i="56"/>
  <c r="O23" i="56"/>
  <c r="M23" i="56"/>
  <c r="K23" i="56"/>
  <c r="I23" i="56"/>
  <c r="G23" i="56"/>
  <c r="E23" i="56"/>
  <c r="AQ22" i="56"/>
  <c r="AO22" i="56"/>
  <c r="AM22" i="56"/>
  <c r="AK22" i="56"/>
  <c r="AI22" i="56"/>
  <c r="AG22" i="56"/>
  <c r="AE22" i="56"/>
  <c r="AC22" i="56"/>
  <c r="AA22" i="56"/>
  <c r="Y22" i="56"/>
  <c r="W22" i="56"/>
  <c r="U22" i="56"/>
  <c r="S22" i="56"/>
  <c r="Q22" i="56"/>
  <c r="O22" i="56"/>
  <c r="M22" i="56"/>
  <c r="K22" i="56"/>
  <c r="I22" i="56"/>
  <c r="G22" i="56"/>
  <c r="E22" i="56"/>
  <c r="AQ21" i="56"/>
  <c r="AO21" i="56"/>
  <c r="AM21" i="56"/>
  <c r="AK21" i="56"/>
  <c r="AI21" i="56"/>
  <c r="AG21" i="56"/>
  <c r="AE21" i="56"/>
  <c r="AC21" i="56"/>
  <c r="AA21" i="56"/>
  <c r="Y21" i="56"/>
  <c r="W21" i="56"/>
  <c r="U21" i="56"/>
  <c r="S21" i="56"/>
  <c r="Q21" i="56"/>
  <c r="O21" i="56"/>
  <c r="M21" i="56"/>
  <c r="K21" i="56"/>
  <c r="I21" i="56"/>
  <c r="G21" i="56"/>
  <c r="E21" i="56"/>
  <c r="AQ20" i="56"/>
  <c r="AO20" i="56"/>
  <c r="AM20" i="56"/>
  <c r="AK20" i="56"/>
  <c r="AI20" i="56"/>
  <c r="AG20" i="56"/>
  <c r="AE20" i="56"/>
  <c r="AC20" i="56"/>
  <c r="AA20" i="56"/>
  <c r="Y20" i="56"/>
  <c r="W20" i="56"/>
  <c r="U20" i="56"/>
  <c r="S20" i="56"/>
  <c r="Q20" i="56"/>
  <c r="O20" i="56"/>
  <c r="M20" i="56"/>
  <c r="K20" i="56"/>
  <c r="I20" i="56"/>
  <c r="G20" i="56"/>
  <c r="E20" i="56"/>
  <c r="AQ19" i="56"/>
  <c r="AO19" i="56"/>
  <c r="AM19" i="56"/>
  <c r="AK19" i="56"/>
  <c r="AI19" i="56"/>
  <c r="AG19" i="56"/>
  <c r="AE19" i="56"/>
  <c r="AC19" i="56"/>
  <c r="AA19" i="56"/>
  <c r="Y19" i="56"/>
  <c r="W19" i="56"/>
  <c r="U19" i="56"/>
  <c r="S19" i="56"/>
  <c r="Q19" i="56"/>
  <c r="O19" i="56"/>
  <c r="M19" i="56"/>
  <c r="K19" i="56"/>
  <c r="I19" i="56"/>
  <c r="G19" i="56"/>
  <c r="E19" i="56"/>
  <c r="AQ18" i="56"/>
  <c r="AO18" i="56"/>
  <c r="AM18" i="56"/>
  <c r="AK18" i="56"/>
  <c r="AI18" i="56"/>
  <c r="AG18" i="56"/>
  <c r="AE18" i="56"/>
  <c r="AC18" i="56"/>
  <c r="AA18" i="56"/>
  <c r="Y18" i="56"/>
  <c r="W18" i="56"/>
  <c r="U18" i="56"/>
  <c r="S18" i="56"/>
  <c r="Q18" i="56"/>
  <c r="O18" i="56"/>
  <c r="M18" i="56"/>
  <c r="K18" i="56"/>
  <c r="I18" i="56"/>
  <c r="G18" i="56"/>
  <c r="E18" i="56"/>
  <c r="AQ17" i="56"/>
  <c r="AO17" i="56"/>
  <c r="AM17" i="56"/>
  <c r="AK17" i="56"/>
  <c r="AI17" i="56"/>
  <c r="AG17" i="56"/>
  <c r="AE17" i="56"/>
  <c r="AC17" i="56"/>
  <c r="AA17" i="56"/>
  <c r="Y17" i="56"/>
  <c r="W17" i="56"/>
  <c r="U17" i="56"/>
  <c r="S17" i="56"/>
  <c r="Q17" i="56"/>
  <c r="O17" i="56"/>
  <c r="M17" i="56"/>
  <c r="K17" i="56"/>
  <c r="I17" i="56"/>
  <c r="G17" i="56"/>
  <c r="E17" i="56"/>
  <c r="AQ16" i="56"/>
  <c r="AO16" i="56"/>
  <c r="AM16" i="56"/>
  <c r="AK16" i="56"/>
  <c r="AI16" i="56"/>
  <c r="AG16" i="56"/>
  <c r="AE16" i="56"/>
  <c r="AC16" i="56"/>
  <c r="AA16" i="56"/>
  <c r="Y16" i="56"/>
  <c r="W16" i="56"/>
  <c r="U16" i="56"/>
  <c r="S16" i="56"/>
  <c r="Q16" i="56"/>
  <c r="O16" i="56"/>
  <c r="M16" i="56"/>
  <c r="K16" i="56"/>
  <c r="I16" i="56"/>
  <c r="G16" i="56"/>
  <c r="E16" i="56"/>
  <c r="AQ15" i="56"/>
  <c r="AO15" i="56"/>
  <c r="AM15" i="56"/>
  <c r="AK15" i="56"/>
  <c r="AI15" i="56"/>
  <c r="AG15" i="56"/>
  <c r="AE15" i="56"/>
  <c r="AC15" i="56"/>
  <c r="AA15" i="56"/>
  <c r="Y15" i="56"/>
  <c r="W15" i="56"/>
  <c r="U15" i="56"/>
  <c r="S15" i="56"/>
  <c r="Q15" i="56"/>
  <c r="O15" i="56"/>
  <c r="M15" i="56"/>
  <c r="K15" i="56"/>
  <c r="I15" i="56"/>
  <c r="G15" i="56"/>
  <c r="E15" i="56"/>
  <c r="AQ14" i="56"/>
  <c r="AO14" i="56"/>
  <c r="AM14" i="56"/>
  <c r="AK14" i="56"/>
  <c r="AI14" i="56"/>
  <c r="AG14" i="56"/>
  <c r="AE14" i="56"/>
  <c r="AC14" i="56"/>
  <c r="AA14" i="56"/>
  <c r="Y14" i="56"/>
  <c r="W14" i="56"/>
  <c r="U14" i="56"/>
  <c r="S14" i="56"/>
  <c r="Q14" i="56"/>
  <c r="O14" i="56"/>
  <c r="M14" i="56"/>
  <c r="K14" i="56"/>
  <c r="I14" i="56"/>
  <c r="G14" i="56"/>
  <c r="E14" i="56"/>
  <c r="AQ13" i="56"/>
  <c r="AO13" i="56"/>
  <c r="AM13" i="56"/>
  <c r="AM6" i="56" s="1"/>
  <c r="AK13" i="56"/>
  <c r="AI13" i="56"/>
  <c r="AG13" i="56"/>
  <c r="AG6" i="56" s="1"/>
  <c r="AE13" i="56"/>
  <c r="AC13" i="56"/>
  <c r="AA13" i="56"/>
  <c r="Y13" i="56"/>
  <c r="W13" i="56"/>
  <c r="U13" i="56"/>
  <c r="S13" i="56"/>
  <c r="Q13" i="56"/>
  <c r="O13" i="56"/>
  <c r="M13" i="56"/>
  <c r="K13" i="56"/>
  <c r="I13" i="56"/>
  <c r="G13" i="56"/>
  <c r="E13" i="56"/>
  <c r="AQ12" i="56"/>
  <c r="AO12" i="56"/>
  <c r="AM12" i="56"/>
  <c r="AK12" i="56"/>
  <c r="AI12" i="56"/>
  <c r="AG12" i="56"/>
  <c r="AE12" i="56"/>
  <c r="AC12" i="56"/>
  <c r="AA12" i="56"/>
  <c r="Y12" i="56"/>
  <c r="W12" i="56"/>
  <c r="U12" i="56"/>
  <c r="S12" i="56"/>
  <c r="Q12" i="56"/>
  <c r="O12" i="56"/>
  <c r="M12" i="56"/>
  <c r="K12" i="56"/>
  <c r="I12" i="56"/>
  <c r="G12" i="56"/>
  <c r="E12" i="56"/>
  <c r="AQ10" i="56"/>
  <c r="AO10" i="56"/>
  <c r="AM10" i="56"/>
  <c r="AK10" i="56"/>
  <c r="AI10" i="56"/>
  <c r="AG10" i="56"/>
  <c r="AE10" i="56"/>
  <c r="AC10" i="56"/>
  <c r="AA10" i="56"/>
  <c r="Y10" i="56"/>
  <c r="W10" i="56"/>
  <c r="U10" i="56"/>
  <c r="S10" i="56"/>
  <c r="Q10" i="56"/>
  <c r="O10" i="56"/>
  <c r="M10" i="56"/>
  <c r="K10" i="56"/>
  <c r="I10" i="56"/>
  <c r="G10" i="56"/>
  <c r="E10" i="56"/>
  <c r="AI6" i="56"/>
  <c r="AM5" i="56"/>
  <c r="AI5" i="56"/>
  <c r="AG5" i="56"/>
  <c r="AI4" i="56"/>
  <c r="AM3" i="56"/>
  <c r="AI3" i="56"/>
  <c r="AG3" i="56"/>
  <c r="AI2" i="56"/>
  <c r="AQ1" i="56"/>
  <c r="AQ2" i="56" s="1"/>
  <c r="AM1" i="56"/>
  <c r="AK1" i="56"/>
  <c r="AK3" i="56" s="1"/>
  <c r="AI1" i="56"/>
  <c r="AG1" i="56"/>
  <c r="AA1" i="56"/>
  <c r="AA2" i="56" s="1"/>
  <c r="W1" i="56"/>
  <c r="W3" i="56" s="1"/>
  <c r="U1" i="56"/>
  <c r="U3" i="56" s="1"/>
  <c r="S1" i="56"/>
  <c r="S3" i="56" s="1"/>
  <c r="Q1" i="56"/>
  <c r="Q3" i="56" s="1"/>
  <c r="K1" i="56"/>
  <c r="K2" i="56" s="1"/>
  <c r="G1" i="56"/>
  <c r="G3" i="56" s="1"/>
  <c r="E1" i="56"/>
  <c r="E3" i="56" s="1"/>
  <c r="I1" i="56" l="1"/>
  <c r="I2" i="56" s="1"/>
  <c r="Y1" i="56"/>
  <c r="Y2" i="56" s="1"/>
  <c r="AO1" i="56"/>
  <c r="AO2" i="56" s="1"/>
  <c r="Q2" i="56"/>
  <c r="Q5" i="56" s="1"/>
  <c r="AG2" i="56"/>
  <c r="AG4" i="56"/>
  <c r="S2" i="56"/>
  <c r="K3" i="56"/>
  <c r="K4" i="56" s="1"/>
  <c r="AA3" i="56"/>
  <c r="AA5" i="56" s="1"/>
  <c r="AQ3" i="56"/>
  <c r="AQ6" i="56" s="1"/>
  <c r="M1" i="56"/>
  <c r="M2" i="56" s="1"/>
  <c r="AC1" i="56"/>
  <c r="AC2" i="56" s="1"/>
  <c r="E2" i="56"/>
  <c r="E5" i="56" s="1"/>
  <c r="U2" i="56"/>
  <c r="U5" i="56" s="1"/>
  <c r="AK2" i="56"/>
  <c r="AK5" i="56" s="1"/>
  <c r="O1" i="56"/>
  <c r="O2" i="56" s="1"/>
  <c r="AE1" i="56"/>
  <c r="AE2" i="56" s="1"/>
  <c r="G2" i="56"/>
  <c r="G5" i="56" s="1"/>
  <c r="W2" i="56"/>
  <c r="W5" i="56" s="1"/>
  <c r="AM2" i="56"/>
  <c r="AM4" i="56"/>
  <c r="AC3" i="56" l="1"/>
  <c r="AC5" i="56" s="1"/>
  <c r="B21" i="29"/>
  <c r="I3" i="56"/>
  <c r="I5" i="56" s="1"/>
  <c r="Q4" i="56"/>
  <c r="M3" i="56"/>
  <c r="M5" i="56" s="1"/>
  <c r="K6" i="56"/>
  <c r="AK6" i="56"/>
  <c r="AE3" i="56"/>
  <c r="AE6" i="56" s="1"/>
  <c r="U4" i="56"/>
  <c r="AO3" i="56"/>
  <c r="AO5" i="56" s="1"/>
  <c r="K5" i="56"/>
  <c r="AA4" i="56"/>
  <c r="O3" i="56"/>
  <c r="O4" i="56" s="1"/>
  <c r="E4" i="56"/>
  <c r="Y3" i="56"/>
  <c r="Y5" i="56" s="1"/>
  <c r="Q6" i="56"/>
  <c r="AA6" i="56"/>
  <c r="G6" i="56"/>
  <c r="U6" i="56"/>
  <c r="W6" i="56"/>
  <c r="S5" i="56"/>
  <c r="S6" i="56"/>
  <c r="S4" i="56"/>
  <c r="AQ5" i="56"/>
  <c r="E6" i="56"/>
  <c r="W4" i="56"/>
  <c r="AQ4" i="56"/>
  <c r="G4" i="56"/>
  <c r="AK4" i="56"/>
  <c r="AC6" i="56"/>
  <c r="AC4" i="56"/>
  <c r="I6" i="56" l="1"/>
  <c r="I4" i="56"/>
  <c r="F14" i="29"/>
  <c r="F15" i="29"/>
  <c r="AO6" i="56"/>
  <c r="AE4" i="56"/>
  <c r="M4" i="56"/>
  <c r="AO4" i="56"/>
  <c r="AE5" i="56"/>
  <c r="Y4" i="56"/>
  <c r="Y6" i="56"/>
  <c r="O5" i="56"/>
  <c r="M6" i="56"/>
  <c r="O6" i="56"/>
  <c r="CP40" i="54"/>
  <c r="CG36" i="54"/>
  <c r="CP36" i="54" s="1"/>
  <c r="CN25" i="54"/>
  <c r="CM25" i="54"/>
  <c r="CL25" i="54"/>
  <c r="CK25" i="54"/>
  <c r="CJ25" i="54"/>
  <c r="CI25" i="54"/>
  <c r="CH25" i="54"/>
  <c r="CG25" i="54"/>
  <c r="CP25" i="54" s="1"/>
  <c r="CP27" i="54" s="1"/>
  <c r="CP21" i="54"/>
  <c r="CP42" i="54" l="1"/>
  <c r="BZ17" i="53"/>
  <c r="BZ21" i="53"/>
  <c r="CA21" i="53"/>
  <c r="CB21" i="53"/>
  <c r="CC21" i="53"/>
  <c r="CD21" i="53"/>
  <c r="CE21" i="53"/>
  <c r="CF21" i="53"/>
  <c r="CG21" i="53"/>
  <c r="Y13" i="29" l="1"/>
  <c r="Y12" i="29"/>
  <c r="Y11" i="29"/>
  <c r="Y10" i="29"/>
  <c r="Y9" i="29"/>
  <c r="Y8" i="29"/>
  <c r="Y7" i="29"/>
  <c r="Y6" i="29"/>
  <c r="J3" i="29" l="1"/>
  <c r="D3" i="29"/>
  <c r="CI21" i="53" l="1"/>
  <c r="CI17" i="53"/>
  <c r="C52" i="52"/>
  <c r="J52" i="52" s="1"/>
  <c r="C51" i="52"/>
  <c r="J51" i="52" s="1"/>
  <c r="C50" i="52"/>
  <c r="J50" i="52" s="1"/>
  <c r="J45" i="52"/>
  <c r="J44" i="52"/>
  <c r="C33" i="52"/>
  <c r="J33" i="52" s="1"/>
  <c r="K33" i="52" s="1"/>
  <c r="C31" i="52"/>
  <c r="C32" i="52" s="1"/>
  <c r="J32" i="52" s="1"/>
  <c r="K32" i="52" s="1"/>
  <c r="C29" i="52"/>
  <c r="C30" i="52" s="1"/>
  <c r="J30" i="52" s="1"/>
  <c r="K30" i="52" s="1"/>
  <c r="C27" i="52"/>
  <c r="J27" i="52" s="1"/>
  <c r="K27" i="52" s="1"/>
  <c r="C25" i="52"/>
  <c r="J25" i="52" s="1"/>
  <c r="K25" i="52" s="1"/>
  <c r="C23" i="52"/>
  <c r="C24" i="52" s="1"/>
  <c r="J24" i="52" s="1"/>
  <c r="K24" i="52" s="1"/>
  <c r="C21" i="52"/>
  <c r="C22" i="52" s="1"/>
  <c r="C19" i="52"/>
  <c r="J19" i="52" s="1"/>
  <c r="K19" i="52" s="1"/>
  <c r="C17" i="52"/>
  <c r="J17" i="52" s="1"/>
  <c r="K17" i="52" s="1"/>
  <c r="C15" i="52"/>
  <c r="C16" i="52" s="1"/>
  <c r="J16" i="52" s="1"/>
  <c r="K16" i="52" s="1"/>
  <c r="C13" i="52"/>
  <c r="C14" i="52" s="1"/>
  <c r="C11" i="52"/>
  <c r="J11" i="52" s="1"/>
  <c r="K11" i="52" s="1"/>
  <c r="C10" i="52"/>
  <c r="J10" i="52" s="1"/>
  <c r="K10" i="52" s="1"/>
  <c r="C9" i="52"/>
  <c r="J9" i="52" s="1"/>
  <c r="K9" i="52" s="1"/>
  <c r="C7" i="52"/>
  <c r="C8" i="52" s="1"/>
  <c r="C5" i="52"/>
  <c r="C6" i="52" s="1"/>
  <c r="C14" i="29" s="1"/>
  <c r="D14" i="29" l="1"/>
  <c r="J14" i="52"/>
  <c r="K14" i="52" s="1"/>
  <c r="C8" i="29"/>
  <c r="C12" i="29"/>
  <c r="C10" i="29"/>
  <c r="C13" i="29"/>
  <c r="C11" i="29"/>
  <c r="CI23" i="53"/>
  <c r="J22" i="52"/>
  <c r="K22" i="52" s="1"/>
  <c r="C7" i="29"/>
  <c r="C20" i="52"/>
  <c r="J20" i="52" s="1"/>
  <c r="K20" i="52" s="1"/>
  <c r="C12" i="52"/>
  <c r="J12" i="52" s="1"/>
  <c r="K12" i="52" s="1"/>
  <c r="C28" i="52"/>
  <c r="C36" i="52"/>
  <c r="C48" i="52"/>
  <c r="J48" i="52" s="1"/>
  <c r="J6" i="52"/>
  <c r="K6" i="52" s="1"/>
  <c r="C47" i="52"/>
  <c r="J47" i="52" s="1"/>
  <c r="J8" i="52"/>
  <c r="K8" i="52" s="1"/>
  <c r="C49" i="52"/>
  <c r="J49" i="52" s="1"/>
  <c r="J7" i="52"/>
  <c r="K7" i="52" s="1"/>
  <c r="J15" i="52"/>
  <c r="K15" i="52" s="1"/>
  <c r="C18" i="52"/>
  <c r="C9" i="29" s="1"/>
  <c r="J23" i="52"/>
  <c r="K23" i="52" s="1"/>
  <c r="C26" i="52"/>
  <c r="J26" i="52" s="1"/>
  <c r="K26" i="52" s="1"/>
  <c r="J31" i="52"/>
  <c r="K31" i="52" s="1"/>
  <c r="C34" i="52"/>
  <c r="J5" i="52"/>
  <c r="K5" i="52" s="1"/>
  <c r="J13" i="52"/>
  <c r="K13" i="52" s="1"/>
  <c r="J21" i="52"/>
  <c r="K21" i="52" s="1"/>
  <c r="J29" i="52"/>
  <c r="K29" i="52" s="1"/>
  <c r="J28" i="52" l="1"/>
  <c r="K28" i="52" s="1"/>
  <c r="C15" i="29"/>
  <c r="J18" i="52"/>
  <c r="K18" i="52" s="1"/>
  <c r="C6" i="29"/>
  <c r="J34" i="52"/>
  <c r="K34" i="52" s="1"/>
  <c r="K35" i="52" s="1"/>
  <c r="C46" i="52"/>
  <c r="J46" i="52" s="1"/>
  <c r="D15" i="29" l="1"/>
  <c r="O15" i="50"/>
  <c r="G15" i="50"/>
  <c r="G25" i="50"/>
  <c r="S9" i="50"/>
  <c r="S10" i="50"/>
  <c r="S11" i="50"/>
  <c r="S12" i="50"/>
  <c r="S13" i="50"/>
  <c r="S14" i="50"/>
  <c r="S8" i="50"/>
  <c r="S7" i="50"/>
  <c r="S15" i="50" s="1"/>
  <c r="G20" i="50"/>
  <c r="G21" i="50"/>
  <c r="G22" i="50"/>
  <c r="G23" i="50"/>
  <c r="G24" i="50"/>
  <c r="G19" i="50"/>
  <c r="O8" i="50"/>
  <c r="O9" i="50"/>
  <c r="O10" i="50"/>
  <c r="O11" i="50"/>
  <c r="O12" i="50"/>
  <c r="O13" i="50"/>
  <c r="O14" i="50"/>
  <c r="O7" i="50"/>
  <c r="K8" i="50"/>
  <c r="K9" i="50"/>
  <c r="K10" i="50"/>
  <c r="K15" i="50" s="1"/>
  <c r="K11" i="50"/>
  <c r="K12" i="50"/>
  <c r="K13" i="50"/>
  <c r="K14" i="50"/>
  <c r="K7" i="50"/>
  <c r="G8" i="50"/>
  <c r="G9" i="50"/>
  <c r="G10" i="50"/>
  <c r="G11" i="50"/>
  <c r="G12" i="50"/>
  <c r="G13" i="50"/>
  <c r="G14" i="50"/>
  <c r="G7" i="50"/>
  <c r="H29" i="50" l="1"/>
  <c r="M41" i="42" l="1"/>
  <c r="B26" i="29" s="1"/>
  <c r="M42" i="42"/>
  <c r="B24" i="29" s="1"/>
  <c r="M43" i="42"/>
  <c r="B23" i="29" s="1"/>
  <c r="M40" i="42"/>
  <c r="B25" i="29" s="1"/>
  <c r="H14" i="29" l="1"/>
  <c r="H15" i="29"/>
  <c r="L34" i="42"/>
  <c r="G8" i="42"/>
  <c r="G9" i="42"/>
  <c r="G10" i="42"/>
  <c r="G11" i="42"/>
  <c r="G12" i="42"/>
  <c r="G13" i="42"/>
  <c r="G14" i="42"/>
  <c r="G15" i="42"/>
  <c r="G16" i="42"/>
  <c r="G17" i="42"/>
  <c r="G18" i="42"/>
  <c r="G19" i="42"/>
  <c r="G20" i="42"/>
  <c r="G21" i="42"/>
  <c r="G22" i="42"/>
  <c r="G23" i="42"/>
  <c r="G24" i="42"/>
  <c r="G25" i="42"/>
  <c r="G26" i="42"/>
  <c r="G27" i="42"/>
  <c r="G28" i="42"/>
  <c r="G29" i="42"/>
  <c r="G30" i="42"/>
  <c r="G31" i="42"/>
  <c r="G32" i="42"/>
  <c r="G33" i="42"/>
  <c r="G7" i="42"/>
  <c r="R25" i="42" l="1"/>
  <c r="CE300" i="46"/>
  <c r="CC300" i="46"/>
  <c r="CA300" i="46"/>
  <c r="BY300" i="46"/>
  <c r="BW300" i="46"/>
  <c r="BU300" i="46"/>
  <c r="BS300" i="46"/>
  <c r="BQ300" i="46"/>
  <c r="BO300" i="46"/>
  <c r="BM300" i="46"/>
  <c r="BK300" i="46"/>
  <c r="BI300" i="46"/>
  <c r="BG300" i="46"/>
  <c r="BE300" i="46"/>
  <c r="BC300" i="46"/>
  <c r="BA300" i="46"/>
  <c r="AY300" i="46"/>
  <c r="AW300" i="46"/>
  <c r="AU300" i="46"/>
  <c r="AS300" i="46"/>
  <c r="AQ300" i="46"/>
  <c r="AO300" i="46"/>
  <c r="AM300" i="46"/>
  <c r="AK300" i="46"/>
  <c r="AI300" i="46"/>
  <c r="AG300" i="46"/>
  <c r="AE300" i="46"/>
  <c r="AC300" i="46"/>
  <c r="AA300" i="46"/>
  <c r="Y300" i="46"/>
  <c r="W300" i="46"/>
  <c r="U300" i="46"/>
  <c r="S300" i="46"/>
  <c r="Q300" i="46"/>
  <c r="O300" i="46"/>
  <c r="M300" i="46"/>
  <c r="K300" i="46"/>
  <c r="I300" i="46"/>
  <c r="G300" i="46"/>
  <c r="E300" i="46"/>
  <c r="CE299" i="46"/>
  <c r="CC299" i="46"/>
  <c r="CA299" i="46"/>
  <c r="BY299" i="46"/>
  <c r="BW299" i="46"/>
  <c r="BU299" i="46"/>
  <c r="BS299" i="46"/>
  <c r="BQ299" i="46"/>
  <c r="BO299" i="46"/>
  <c r="BM299" i="46"/>
  <c r="BK299" i="46"/>
  <c r="BI299" i="46"/>
  <c r="BG299" i="46"/>
  <c r="BE299" i="46"/>
  <c r="BC299" i="46"/>
  <c r="BA299" i="46"/>
  <c r="AY299" i="46"/>
  <c r="AW299" i="46"/>
  <c r="AU299" i="46"/>
  <c r="AS299" i="46"/>
  <c r="AQ299" i="46"/>
  <c r="AO299" i="46"/>
  <c r="AM299" i="46"/>
  <c r="AK299" i="46"/>
  <c r="AI299" i="46"/>
  <c r="AG299" i="46"/>
  <c r="AE299" i="46"/>
  <c r="AC299" i="46"/>
  <c r="AA299" i="46"/>
  <c r="Y299" i="46"/>
  <c r="W299" i="46"/>
  <c r="U299" i="46"/>
  <c r="S299" i="46"/>
  <c r="Q299" i="46"/>
  <c r="O299" i="46"/>
  <c r="M299" i="46"/>
  <c r="K299" i="46"/>
  <c r="I299" i="46"/>
  <c r="G299" i="46"/>
  <c r="E299" i="46"/>
  <c r="CE298" i="46"/>
  <c r="CC298" i="46"/>
  <c r="CA298" i="46"/>
  <c r="BY298" i="46"/>
  <c r="BW298" i="46"/>
  <c r="BU298" i="46"/>
  <c r="BS298" i="46"/>
  <c r="BQ298" i="46"/>
  <c r="BO298" i="46"/>
  <c r="BM298" i="46"/>
  <c r="BK298" i="46"/>
  <c r="BI298" i="46"/>
  <c r="BG298" i="46"/>
  <c r="BE298" i="46"/>
  <c r="BC298" i="46"/>
  <c r="BA298" i="46"/>
  <c r="AY298" i="46"/>
  <c r="AW298" i="46"/>
  <c r="AU298" i="46"/>
  <c r="AS298" i="46"/>
  <c r="AQ298" i="46"/>
  <c r="AO298" i="46"/>
  <c r="AM298" i="46"/>
  <c r="AK298" i="46"/>
  <c r="AI298" i="46"/>
  <c r="AG298" i="46"/>
  <c r="AE298" i="46"/>
  <c r="AC298" i="46"/>
  <c r="AA298" i="46"/>
  <c r="Y298" i="46"/>
  <c r="W298" i="46"/>
  <c r="U298" i="46"/>
  <c r="S298" i="46"/>
  <c r="Q298" i="46"/>
  <c r="O298" i="46"/>
  <c r="M298" i="46"/>
  <c r="K298" i="46"/>
  <c r="I298" i="46"/>
  <c r="G298" i="46"/>
  <c r="E298" i="46"/>
  <c r="CE297" i="46"/>
  <c r="CC297" i="46"/>
  <c r="CA297" i="46"/>
  <c r="BY297" i="46"/>
  <c r="BW297" i="46"/>
  <c r="BU297" i="46"/>
  <c r="BS297" i="46"/>
  <c r="BQ297" i="46"/>
  <c r="BO297" i="46"/>
  <c r="BM297" i="46"/>
  <c r="BK297" i="46"/>
  <c r="BI297" i="46"/>
  <c r="BG297" i="46"/>
  <c r="BE297" i="46"/>
  <c r="BC297" i="46"/>
  <c r="BA297" i="46"/>
  <c r="AY297" i="46"/>
  <c r="AW297" i="46"/>
  <c r="AU297" i="46"/>
  <c r="AS297" i="46"/>
  <c r="AQ297" i="46"/>
  <c r="AO297" i="46"/>
  <c r="AM297" i="46"/>
  <c r="AK297" i="46"/>
  <c r="AI297" i="46"/>
  <c r="AG297" i="46"/>
  <c r="AE297" i="46"/>
  <c r="AC297" i="46"/>
  <c r="AA297" i="46"/>
  <c r="Y297" i="46"/>
  <c r="W297" i="46"/>
  <c r="U297" i="46"/>
  <c r="S297" i="46"/>
  <c r="Q297" i="46"/>
  <c r="O297" i="46"/>
  <c r="M297" i="46"/>
  <c r="K297" i="46"/>
  <c r="I297" i="46"/>
  <c r="G297" i="46"/>
  <c r="E297" i="46"/>
  <c r="CE296" i="46"/>
  <c r="CC296" i="46"/>
  <c r="CA296" i="46"/>
  <c r="BY296" i="46"/>
  <c r="BW296" i="46"/>
  <c r="BU296" i="46"/>
  <c r="BS296" i="46"/>
  <c r="BQ296" i="46"/>
  <c r="BO296" i="46"/>
  <c r="BM296" i="46"/>
  <c r="BK296" i="46"/>
  <c r="BI296" i="46"/>
  <c r="BG296" i="46"/>
  <c r="BE296" i="46"/>
  <c r="BC296" i="46"/>
  <c r="BA296" i="46"/>
  <c r="AY296" i="46"/>
  <c r="AW296" i="46"/>
  <c r="AU296" i="46"/>
  <c r="AS296" i="46"/>
  <c r="AQ296" i="46"/>
  <c r="AO296" i="46"/>
  <c r="AM296" i="46"/>
  <c r="AK296" i="46"/>
  <c r="AI296" i="46"/>
  <c r="AG296" i="46"/>
  <c r="AE296" i="46"/>
  <c r="AC296" i="46"/>
  <c r="AA296" i="46"/>
  <c r="Y296" i="46"/>
  <c r="W296" i="46"/>
  <c r="U296" i="46"/>
  <c r="S296" i="46"/>
  <c r="Q296" i="46"/>
  <c r="O296" i="46"/>
  <c r="M296" i="46"/>
  <c r="K296" i="46"/>
  <c r="I296" i="46"/>
  <c r="G296" i="46"/>
  <c r="E296" i="46"/>
  <c r="CE295" i="46"/>
  <c r="CC295" i="46"/>
  <c r="CA295" i="46"/>
  <c r="BY295" i="46"/>
  <c r="BW295" i="46"/>
  <c r="BU295" i="46"/>
  <c r="BS295" i="46"/>
  <c r="BQ295" i="46"/>
  <c r="BO295" i="46"/>
  <c r="BM295" i="46"/>
  <c r="BK295" i="46"/>
  <c r="BI295" i="46"/>
  <c r="BG295" i="46"/>
  <c r="BE295" i="46"/>
  <c r="BC295" i="46"/>
  <c r="BA295" i="46"/>
  <c r="AY295" i="46"/>
  <c r="AW295" i="46"/>
  <c r="AU295" i="46"/>
  <c r="AS295" i="46"/>
  <c r="AQ295" i="46"/>
  <c r="AO295" i="46"/>
  <c r="AM295" i="46"/>
  <c r="AK295" i="46"/>
  <c r="AI295" i="46"/>
  <c r="AG295" i="46"/>
  <c r="AE295" i="46"/>
  <c r="AC295" i="46"/>
  <c r="AA295" i="46"/>
  <c r="Y295" i="46"/>
  <c r="W295" i="46"/>
  <c r="U295" i="46"/>
  <c r="S295" i="46"/>
  <c r="Q295" i="46"/>
  <c r="O295" i="46"/>
  <c r="M295" i="46"/>
  <c r="K295" i="46"/>
  <c r="I295" i="46"/>
  <c r="G295" i="46"/>
  <c r="E295" i="46"/>
  <c r="CE294" i="46"/>
  <c r="CC294" i="46"/>
  <c r="CA294" i="46"/>
  <c r="BY294" i="46"/>
  <c r="BW294" i="46"/>
  <c r="BU294" i="46"/>
  <c r="BS294" i="46"/>
  <c r="BQ294" i="46"/>
  <c r="BO294" i="46"/>
  <c r="BM294" i="46"/>
  <c r="BK294" i="46"/>
  <c r="BI294" i="46"/>
  <c r="BG294" i="46"/>
  <c r="BE294" i="46"/>
  <c r="BC294" i="46"/>
  <c r="BA294" i="46"/>
  <c r="AY294" i="46"/>
  <c r="AW294" i="46"/>
  <c r="AU294" i="46"/>
  <c r="AS294" i="46"/>
  <c r="AQ294" i="46"/>
  <c r="AO294" i="46"/>
  <c r="AM294" i="46"/>
  <c r="AK294" i="46"/>
  <c r="AI294" i="46"/>
  <c r="AG294" i="46"/>
  <c r="AE294" i="46"/>
  <c r="AC294" i="46"/>
  <c r="AA294" i="46"/>
  <c r="Y294" i="46"/>
  <c r="W294" i="46"/>
  <c r="U294" i="46"/>
  <c r="S294" i="46"/>
  <c r="Q294" i="46"/>
  <c r="O294" i="46"/>
  <c r="M294" i="46"/>
  <c r="K294" i="46"/>
  <c r="I294" i="46"/>
  <c r="G294" i="46"/>
  <c r="E294" i="46"/>
  <c r="CE293" i="46"/>
  <c r="CC293" i="46"/>
  <c r="CA293" i="46"/>
  <c r="BY293" i="46"/>
  <c r="BW293" i="46"/>
  <c r="BU293" i="46"/>
  <c r="BS293" i="46"/>
  <c r="BQ293" i="46"/>
  <c r="BO293" i="46"/>
  <c r="BM293" i="46"/>
  <c r="BK293" i="46"/>
  <c r="BI293" i="46"/>
  <c r="BG293" i="46"/>
  <c r="BE293" i="46"/>
  <c r="BC293" i="46"/>
  <c r="BA293" i="46"/>
  <c r="AY293" i="46"/>
  <c r="AW293" i="46"/>
  <c r="AU293" i="46"/>
  <c r="AS293" i="46"/>
  <c r="AQ293" i="46"/>
  <c r="AO293" i="46"/>
  <c r="AM293" i="46"/>
  <c r="AK293" i="46"/>
  <c r="AI293" i="46"/>
  <c r="AG293" i="46"/>
  <c r="AE293" i="46"/>
  <c r="AC293" i="46"/>
  <c r="AA293" i="46"/>
  <c r="Y293" i="46"/>
  <c r="W293" i="46"/>
  <c r="U293" i="46"/>
  <c r="S293" i="46"/>
  <c r="Q293" i="46"/>
  <c r="O293" i="46"/>
  <c r="M293" i="46"/>
  <c r="K293" i="46"/>
  <c r="I293" i="46"/>
  <c r="G293" i="46"/>
  <c r="E293" i="46"/>
  <c r="CE292" i="46"/>
  <c r="CC292" i="46"/>
  <c r="CA292" i="46"/>
  <c r="BY292" i="46"/>
  <c r="BW292" i="46"/>
  <c r="BU292" i="46"/>
  <c r="BS292" i="46"/>
  <c r="BQ292" i="46"/>
  <c r="BO292" i="46"/>
  <c r="BM292" i="46"/>
  <c r="BK292" i="46"/>
  <c r="BI292" i="46"/>
  <c r="BG292" i="46"/>
  <c r="BE292" i="46"/>
  <c r="BC292" i="46"/>
  <c r="BA292" i="46"/>
  <c r="AY292" i="46"/>
  <c r="AW292" i="46"/>
  <c r="AU292" i="46"/>
  <c r="AS292" i="46"/>
  <c r="AQ292" i="46"/>
  <c r="AO292" i="46"/>
  <c r="AM292" i="46"/>
  <c r="AK292" i="46"/>
  <c r="AI292" i="46"/>
  <c r="AG292" i="46"/>
  <c r="AE292" i="46"/>
  <c r="AC292" i="46"/>
  <c r="AA292" i="46"/>
  <c r="Y292" i="46"/>
  <c r="W292" i="46"/>
  <c r="U292" i="46"/>
  <c r="S292" i="46"/>
  <c r="Q292" i="46"/>
  <c r="O292" i="46"/>
  <c r="M292" i="46"/>
  <c r="K292" i="46"/>
  <c r="I292" i="46"/>
  <c r="G292" i="46"/>
  <c r="E292" i="46"/>
  <c r="CE291" i="46"/>
  <c r="CC291" i="46"/>
  <c r="CA291" i="46"/>
  <c r="BY291" i="46"/>
  <c r="BW291" i="46"/>
  <c r="BU291" i="46"/>
  <c r="BS291" i="46"/>
  <c r="BQ291" i="46"/>
  <c r="BO291" i="46"/>
  <c r="BM291" i="46"/>
  <c r="BK291" i="46"/>
  <c r="BI291" i="46"/>
  <c r="BG291" i="46"/>
  <c r="BE291" i="46"/>
  <c r="BC291" i="46"/>
  <c r="BA291" i="46"/>
  <c r="AY291" i="46"/>
  <c r="AW291" i="46"/>
  <c r="AU291" i="46"/>
  <c r="AS291" i="46"/>
  <c r="AQ291" i="46"/>
  <c r="AO291" i="46"/>
  <c r="AM291" i="46"/>
  <c r="AK291" i="46"/>
  <c r="AI291" i="46"/>
  <c r="AG291" i="46"/>
  <c r="AE291" i="46"/>
  <c r="AC291" i="46"/>
  <c r="AA291" i="46"/>
  <c r="Y291" i="46"/>
  <c r="W291" i="46"/>
  <c r="U291" i="46"/>
  <c r="S291" i="46"/>
  <c r="Q291" i="46"/>
  <c r="O291" i="46"/>
  <c r="M291" i="46"/>
  <c r="K291" i="46"/>
  <c r="I291" i="46"/>
  <c r="G291" i="46"/>
  <c r="E291" i="46"/>
  <c r="CE290" i="46"/>
  <c r="CC290" i="46"/>
  <c r="CA290" i="46"/>
  <c r="BY290" i="46"/>
  <c r="BW290" i="46"/>
  <c r="BU290" i="46"/>
  <c r="BS290" i="46"/>
  <c r="BQ290" i="46"/>
  <c r="BO290" i="46"/>
  <c r="BM290" i="46"/>
  <c r="BK290" i="46"/>
  <c r="BI290" i="46"/>
  <c r="BG290" i="46"/>
  <c r="BE290" i="46"/>
  <c r="BC290" i="46"/>
  <c r="BA290" i="46"/>
  <c r="AY290" i="46"/>
  <c r="AW290" i="46"/>
  <c r="AU290" i="46"/>
  <c r="AS290" i="46"/>
  <c r="AQ290" i="46"/>
  <c r="AO290" i="46"/>
  <c r="AM290" i="46"/>
  <c r="AK290" i="46"/>
  <c r="AI290" i="46"/>
  <c r="AG290" i="46"/>
  <c r="AE290" i="46"/>
  <c r="AC290" i="46"/>
  <c r="AA290" i="46"/>
  <c r="Y290" i="46"/>
  <c r="W290" i="46"/>
  <c r="U290" i="46"/>
  <c r="S290" i="46"/>
  <c r="Q290" i="46"/>
  <c r="O290" i="46"/>
  <c r="M290" i="46"/>
  <c r="K290" i="46"/>
  <c r="I290" i="46"/>
  <c r="G290" i="46"/>
  <c r="E290" i="46"/>
  <c r="CE289" i="46"/>
  <c r="CC289" i="46"/>
  <c r="CA289" i="46"/>
  <c r="BY289" i="46"/>
  <c r="BW289" i="46"/>
  <c r="BU289" i="46"/>
  <c r="BS289" i="46"/>
  <c r="BQ289" i="46"/>
  <c r="BO289" i="46"/>
  <c r="BM289" i="46"/>
  <c r="BK289" i="46"/>
  <c r="BI289" i="46"/>
  <c r="BG289" i="46"/>
  <c r="BE289" i="46"/>
  <c r="BC289" i="46"/>
  <c r="BA289" i="46"/>
  <c r="AY289" i="46"/>
  <c r="AW289" i="46"/>
  <c r="AU289" i="46"/>
  <c r="AS289" i="46"/>
  <c r="AQ289" i="46"/>
  <c r="AO289" i="46"/>
  <c r="AM289" i="46"/>
  <c r="AK289" i="46"/>
  <c r="AI289" i="46"/>
  <c r="AG289" i="46"/>
  <c r="AE289" i="46"/>
  <c r="AC289" i="46"/>
  <c r="AA289" i="46"/>
  <c r="Y289" i="46"/>
  <c r="W289" i="46"/>
  <c r="U289" i="46"/>
  <c r="S289" i="46"/>
  <c r="Q289" i="46"/>
  <c r="O289" i="46"/>
  <c r="M289" i="46"/>
  <c r="K289" i="46"/>
  <c r="I289" i="46"/>
  <c r="G289" i="46"/>
  <c r="E289" i="46"/>
  <c r="CE288" i="46"/>
  <c r="CC288" i="46"/>
  <c r="CA288" i="46"/>
  <c r="BY288" i="46"/>
  <c r="BW288" i="46"/>
  <c r="BU288" i="46"/>
  <c r="BS288" i="46"/>
  <c r="BQ288" i="46"/>
  <c r="BO288" i="46"/>
  <c r="BM288" i="46"/>
  <c r="BK288" i="46"/>
  <c r="BI288" i="46"/>
  <c r="BG288" i="46"/>
  <c r="BE288" i="46"/>
  <c r="BC288" i="46"/>
  <c r="BA288" i="46"/>
  <c r="AY288" i="46"/>
  <c r="AW288" i="46"/>
  <c r="AU288" i="46"/>
  <c r="AS288" i="46"/>
  <c r="AQ288" i="46"/>
  <c r="AO288" i="46"/>
  <c r="AM288" i="46"/>
  <c r="AK288" i="46"/>
  <c r="AI288" i="46"/>
  <c r="AG288" i="46"/>
  <c r="AE288" i="46"/>
  <c r="AC288" i="46"/>
  <c r="AA288" i="46"/>
  <c r="Y288" i="46"/>
  <c r="W288" i="46"/>
  <c r="U288" i="46"/>
  <c r="S288" i="46"/>
  <c r="Q288" i="46"/>
  <c r="O288" i="46"/>
  <c r="M288" i="46"/>
  <c r="K288" i="46"/>
  <c r="I288" i="46"/>
  <c r="G288" i="46"/>
  <c r="E288" i="46"/>
  <c r="CE287" i="46"/>
  <c r="CC287" i="46"/>
  <c r="CA287" i="46"/>
  <c r="BY287" i="46"/>
  <c r="BW287" i="46"/>
  <c r="BU287" i="46"/>
  <c r="BS287" i="46"/>
  <c r="BQ287" i="46"/>
  <c r="BO287" i="46"/>
  <c r="BM287" i="46"/>
  <c r="BK287" i="46"/>
  <c r="BI287" i="46"/>
  <c r="BG287" i="46"/>
  <c r="BE287" i="46"/>
  <c r="BC287" i="46"/>
  <c r="BA287" i="46"/>
  <c r="AY287" i="46"/>
  <c r="AW287" i="46"/>
  <c r="AU287" i="46"/>
  <c r="AS287" i="46"/>
  <c r="AQ287" i="46"/>
  <c r="AO287" i="46"/>
  <c r="AM287" i="46"/>
  <c r="AK287" i="46"/>
  <c r="AI287" i="46"/>
  <c r="AG287" i="46"/>
  <c r="AE287" i="46"/>
  <c r="AC287" i="46"/>
  <c r="AA287" i="46"/>
  <c r="Y287" i="46"/>
  <c r="W287" i="46"/>
  <c r="U287" i="46"/>
  <c r="S287" i="46"/>
  <c r="Q287" i="46"/>
  <c r="O287" i="46"/>
  <c r="M287" i="46"/>
  <c r="K287" i="46"/>
  <c r="I287" i="46"/>
  <c r="G287" i="46"/>
  <c r="E287" i="46"/>
  <c r="CE286" i="46"/>
  <c r="CC286" i="46"/>
  <c r="CA286" i="46"/>
  <c r="BY286" i="46"/>
  <c r="BW286" i="46"/>
  <c r="BU286" i="46"/>
  <c r="BS286" i="46"/>
  <c r="BQ286" i="46"/>
  <c r="BO286" i="46"/>
  <c r="BM286" i="46"/>
  <c r="BK286" i="46"/>
  <c r="BI286" i="46"/>
  <c r="BG286" i="46"/>
  <c r="BE286" i="46"/>
  <c r="BC286" i="46"/>
  <c r="BA286" i="46"/>
  <c r="AY286" i="46"/>
  <c r="AW286" i="46"/>
  <c r="AU286" i="46"/>
  <c r="AS286" i="46"/>
  <c r="AQ286" i="46"/>
  <c r="AO286" i="46"/>
  <c r="AM286" i="46"/>
  <c r="AK286" i="46"/>
  <c r="AI286" i="46"/>
  <c r="AG286" i="46"/>
  <c r="AE286" i="46"/>
  <c r="AC286" i="46"/>
  <c r="AA286" i="46"/>
  <c r="Y286" i="46"/>
  <c r="W286" i="46"/>
  <c r="U286" i="46"/>
  <c r="S286" i="46"/>
  <c r="Q286" i="46"/>
  <c r="O286" i="46"/>
  <c r="M286" i="46"/>
  <c r="K286" i="46"/>
  <c r="I286" i="46"/>
  <c r="G286" i="46"/>
  <c r="E286" i="46"/>
  <c r="CE285" i="46"/>
  <c r="CC285" i="46"/>
  <c r="CA285" i="46"/>
  <c r="BY285" i="46"/>
  <c r="BW285" i="46"/>
  <c r="BU285" i="46"/>
  <c r="BS285" i="46"/>
  <c r="BQ285" i="46"/>
  <c r="BO285" i="46"/>
  <c r="BM285" i="46"/>
  <c r="BK285" i="46"/>
  <c r="BI285" i="46"/>
  <c r="BG285" i="46"/>
  <c r="BE285" i="46"/>
  <c r="BC285" i="46"/>
  <c r="BA285" i="46"/>
  <c r="AY285" i="46"/>
  <c r="AW285" i="46"/>
  <c r="AU285" i="46"/>
  <c r="AS285" i="46"/>
  <c r="AQ285" i="46"/>
  <c r="AO285" i="46"/>
  <c r="AM285" i="46"/>
  <c r="AK285" i="46"/>
  <c r="AI285" i="46"/>
  <c r="AG285" i="46"/>
  <c r="AE285" i="46"/>
  <c r="AC285" i="46"/>
  <c r="AA285" i="46"/>
  <c r="Y285" i="46"/>
  <c r="W285" i="46"/>
  <c r="U285" i="46"/>
  <c r="S285" i="46"/>
  <c r="Q285" i="46"/>
  <c r="O285" i="46"/>
  <c r="M285" i="46"/>
  <c r="K285" i="46"/>
  <c r="I285" i="46"/>
  <c r="G285" i="46"/>
  <c r="E285" i="46"/>
  <c r="CE284" i="46"/>
  <c r="CC284" i="46"/>
  <c r="CA284" i="46"/>
  <c r="BY284" i="46"/>
  <c r="BW284" i="46"/>
  <c r="BU284" i="46"/>
  <c r="BS284" i="46"/>
  <c r="BQ284" i="46"/>
  <c r="BO284" i="46"/>
  <c r="BM284" i="46"/>
  <c r="BK284" i="46"/>
  <c r="BI284" i="46"/>
  <c r="BG284" i="46"/>
  <c r="BE284" i="46"/>
  <c r="BC284" i="46"/>
  <c r="BA284" i="46"/>
  <c r="AY284" i="46"/>
  <c r="AW284" i="46"/>
  <c r="AU284" i="46"/>
  <c r="AS284" i="46"/>
  <c r="AQ284" i="46"/>
  <c r="AO284" i="46"/>
  <c r="AM284" i="46"/>
  <c r="AK284" i="46"/>
  <c r="AI284" i="46"/>
  <c r="AG284" i="46"/>
  <c r="AE284" i="46"/>
  <c r="AC284" i="46"/>
  <c r="AA284" i="46"/>
  <c r="Y284" i="46"/>
  <c r="W284" i="46"/>
  <c r="U284" i="46"/>
  <c r="S284" i="46"/>
  <c r="Q284" i="46"/>
  <c r="O284" i="46"/>
  <c r="M284" i="46"/>
  <c r="K284" i="46"/>
  <c r="I284" i="46"/>
  <c r="G284" i="46"/>
  <c r="E284" i="46"/>
  <c r="CE283" i="46"/>
  <c r="CC283" i="46"/>
  <c r="CA283" i="46"/>
  <c r="BY283" i="46"/>
  <c r="BW283" i="46"/>
  <c r="BU283" i="46"/>
  <c r="BS283" i="46"/>
  <c r="BQ283" i="46"/>
  <c r="BO283" i="46"/>
  <c r="BM283" i="46"/>
  <c r="BK283" i="46"/>
  <c r="BI283" i="46"/>
  <c r="BG283" i="46"/>
  <c r="BE283" i="46"/>
  <c r="BC283" i="46"/>
  <c r="BA283" i="46"/>
  <c r="AY283" i="46"/>
  <c r="AW283" i="46"/>
  <c r="AU283" i="46"/>
  <c r="AS283" i="46"/>
  <c r="AQ283" i="46"/>
  <c r="AO283" i="46"/>
  <c r="AM283" i="46"/>
  <c r="AK283" i="46"/>
  <c r="AI283" i="46"/>
  <c r="AG283" i="46"/>
  <c r="AE283" i="46"/>
  <c r="AC283" i="46"/>
  <c r="AA283" i="46"/>
  <c r="Y283" i="46"/>
  <c r="W283" i="46"/>
  <c r="U283" i="46"/>
  <c r="S283" i="46"/>
  <c r="Q283" i="46"/>
  <c r="O283" i="46"/>
  <c r="M283" i="46"/>
  <c r="K283" i="46"/>
  <c r="I283" i="46"/>
  <c r="G283" i="46"/>
  <c r="E283" i="46"/>
  <c r="CE282" i="46"/>
  <c r="CC282" i="46"/>
  <c r="CA282" i="46"/>
  <c r="BY282" i="46"/>
  <c r="BW282" i="46"/>
  <c r="BU282" i="46"/>
  <c r="BS282" i="46"/>
  <c r="BQ282" i="46"/>
  <c r="BO282" i="46"/>
  <c r="BM282" i="46"/>
  <c r="BK282" i="46"/>
  <c r="BI282" i="46"/>
  <c r="BG282" i="46"/>
  <c r="BE282" i="46"/>
  <c r="BC282" i="46"/>
  <c r="BA282" i="46"/>
  <c r="AY282" i="46"/>
  <c r="AW282" i="46"/>
  <c r="AU282" i="46"/>
  <c r="AS282" i="46"/>
  <c r="AQ282" i="46"/>
  <c r="AO282" i="46"/>
  <c r="AM282" i="46"/>
  <c r="AK282" i="46"/>
  <c r="AI282" i="46"/>
  <c r="AG282" i="46"/>
  <c r="AE282" i="46"/>
  <c r="AC282" i="46"/>
  <c r="AA282" i="46"/>
  <c r="Y282" i="46"/>
  <c r="W282" i="46"/>
  <c r="U282" i="46"/>
  <c r="S282" i="46"/>
  <c r="Q282" i="46"/>
  <c r="O282" i="46"/>
  <c r="M282" i="46"/>
  <c r="K282" i="46"/>
  <c r="I282" i="46"/>
  <c r="G282" i="46"/>
  <c r="E282" i="46"/>
  <c r="CE281" i="46"/>
  <c r="CC281" i="46"/>
  <c r="CA281" i="46"/>
  <c r="BY281" i="46"/>
  <c r="BW281" i="46"/>
  <c r="BU281" i="46"/>
  <c r="BS281" i="46"/>
  <c r="BQ281" i="46"/>
  <c r="BO281" i="46"/>
  <c r="BM281" i="46"/>
  <c r="BK281" i="46"/>
  <c r="BI281" i="46"/>
  <c r="BG281" i="46"/>
  <c r="BE281" i="46"/>
  <c r="BC281" i="46"/>
  <c r="BA281" i="46"/>
  <c r="AY281" i="46"/>
  <c r="AW281" i="46"/>
  <c r="AU281" i="46"/>
  <c r="AS281" i="46"/>
  <c r="AQ281" i="46"/>
  <c r="AO281" i="46"/>
  <c r="AM281" i="46"/>
  <c r="AK281" i="46"/>
  <c r="AI281" i="46"/>
  <c r="AG281" i="46"/>
  <c r="AE281" i="46"/>
  <c r="AC281" i="46"/>
  <c r="AA281" i="46"/>
  <c r="Y281" i="46"/>
  <c r="W281" i="46"/>
  <c r="U281" i="46"/>
  <c r="S281" i="46"/>
  <c r="Q281" i="46"/>
  <c r="O281" i="46"/>
  <c r="M281" i="46"/>
  <c r="K281" i="46"/>
  <c r="I281" i="46"/>
  <c r="G281" i="46"/>
  <c r="E281" i="46"/>
  <c r="CE280" i="46"/>
  <c r="CC280" i="46"/>
  <c r="CA280" i="46"/>
  <c r="BY280" i="46"/>
  <c r="BW280" i="46"/>
  <c r="BU280" i="46"/>
  <c r="BS280" i="46"/>
  <c r="BQ280" i="46"/>
  <c r="BO280" i="46"/>
  <c r="BM280" i="46"/>
  <c r="BK280" i="46"/>
  <c r="BI280" i="46"/>
  <c r="BG280" i="46"/>
  <c r="BE280" i="46"/>
  <c r="BC280" i="46"/>
  <c r="BA280" i="46"/>
  <c r="AY280" i="46"/>
  <c r="AW280" i="46"/>
  <c r="AU280" i="46"/>
  <c r="AS280" i="46"/>
  <c r="AQ280" i="46"/>
  <c r="AO280" i="46"/>
  <c r="AM280" i="46"/>
  <c r="AK280" i="46"/>
  <c r="AI280" i="46"/>
  <c r="AG280" i="46"/>
  <c r="AE280" i="46"/>
  <c r="AC280" i="46"/>
  <c r="AA280" i="46"/>
  <c r="Y280" i="46"/>
  <c r="W280" i="46"/>
  <c r="U280" i="46"/>
  <c r="S280" i="46"/>
  <c r="Q280" i="46"/>
  <c r="O280" i="46"/>
  <c r="M280" i="46"/>
  <c r="K280" i="46"/>
  <c r="I280" i="46"/>
  <c r="G280" i="46"/>
  <c r="E280" i="46"/>
  <c r="CE279" i="46"/>
  <c r="CC279" i="46"/>
  <c r="CA279" i="46"/>
  <c r="BY279" i="46"/>
  <c r="BW279" i="46"/>
  <c r="BU279" i="46"/>
  <c r="BS279" i="46"/>
  <c r="BQ279" i="46"/>
  <c r="BO279" i="46"/>
  <c r="BM279" i="46"/>
  <c r="BK279" i="46"/>
  <c r="BI279" i="46"/>
  <c r="BG279" i="46"/>
  <c r="BE279" i="46"/>
  <c r="BC279" i="46"/>
  <c r="BA279" i="46"/>
  <c r="AY279" i="46"/>
  <c r="AW279" i="46"/>
  <c r="AU279" i="46"/>
  <c r="AS279" i="46"/>
  <c r="AQ279" i="46"/>
  <c r="AO279" i="46"/>
  <c r="AM279" i="46"/>
  <c r="AK279" i="46"/>
  <c r="AI279" i="46"/>
  <c r="AG279" i="46"/>
  <c r="AE279" i="46"/>
  <c r="AC279" i="46"/>
  <c r="AA279" i="46"/>
  <c r="Y279" i="46"/>
  <c r="W279" i="46"/>
  <c r="U279" i="46"/>
  <c r="S279" i="46"/>
  <c r="Q279" i="46"/>
  <c r="O279" i="46"/>
  <c r="M279" i="46"/>
  <c r="K279" i="46"/>
  <c r="I279" i="46"/>
  <c r="G279" i="46"/>
  <c r="E279" i="46"/>
  <c r="CE278" i="46"/>
  <c r="CC278" i="46"/>
  <c r="CA278" i="46"/>
  <c r="BY278" i="46"/>
  <c r="BW278" i="46"/>
  <c r="BU278" i="46"/>
  <c r="BS278" i="46"/>
  <c r="BQ278" i="46"/>
  <c r="BO278" i="46"/>
  <c r="BM278" i="46"/>
  <c r="BK278" i="46"/>
  <c r="BI278" i="46"/>
  <c r="BG278" i="46"/>
  <c r="BE278" i="46"/>
  <c r="BC278" i="46"/>
  <c r="BA278" i="46"/>
  <c r="AY278" i="46"/>
  <c r="AW278" i="46"/>
  <c r="AU278" i="46"/>
  <c r="AS278" i="46"/>
  <c r="AQ278" i="46"/>
  <c r="AO278" i="46"/>
  <c r="AM278" i="46"/>
  <c r="AK278" i="46"/>
  <c r="AI278" i="46"/>
  <c r="AG278" i="46"/>
  <c r="AE278" i="46"/>
  <c r="AC278" i="46"/>
  <c r="AA278" i="46"/>
  <c r="Y278" i="46"/>
  <c r="W278" i="46"/>
  <c r="U278" i="46"/>
  <c r="S278" i="46"/>
  <c r="Q278" i="46"/>
  <c r="O278" i="46"/>
  <c r="M278" i="46"/>
  <c r="K278" i="46"/>
  <c r="I278" i="46"/>
  <c r="G278" i="46"/>
  <c r="E278" i="46"/>
  <c r="CE277" i="46"/>
  <c r="CC277" i="46"/>
  <c r="CA277" i="46"/>
  <c r="BY277" i="46"/>
  <c r="BW277" i="46"/>
  <c r="BU277" i="46"/>
  <c r="BS277" i="46"/>
  <c r="BQ277" i="46"/>
  <c r="BO277" i="46"/>
  <c r="BM277" i="46"/>
  <c r="BK277" i="46"/>
  <c r="BI277" i="46"/>
  <c r="BG277" i="46"/>
  <c r="BE277" i="46"/>
  <c r="BC277" i="46"/>
  <c r="BA277" i="46"/>
  <c r="AY277" i="46"/>
  <c r="AW277" i="46"/>
  <c r="AU277" i="46"/>
  <c r="AS277" i="46"/>
  <c r="AQ277" i="46"/>
  <c r="AO277" i="46"/>
  <c r="AM277" i="46"/>
  <c r="AK277" i="46"/>
  <c r="AI277" i="46"/>
  <c r="AG277" i="46"/>
  <c r="AE277" i="46"/>
  <c r="AC277" i="46"/>
  <c r="AA277" i="46"/>
  <c r="Y277" i="46"/>
  <c r="W277" i="46"/>
  <c r="U277" i="46"/>
  <c r="S277" i="46"/>
  <c r="Q277" i="46"/>
  <c r="O277" i="46"/>
  <c r="M277" i="46"/>
  <c r="K277" i="46"/>
  <c r="I277" i="46"/>
  <c r="G277" i="46"/>
  <c r="E277" i="46"/>
  <c r="CE276" i="46"/>
  <c r="CC276" i="46"/>
  <c r="CA276" i="46"/>
  <c r="BY276" i="46"/>
  <c r="BW276" i="46"/>
  <c r="BU276" i="46"/>
  <c r="BS276" i="46"/>
  <c r="BQ276" i="46"/>
  <c r="BO276" i="46"/>
  <c r="BM276" i="46"/>
  <c r="BK276" i="46"/>
  <c r="BI276" i="46"/>
  <c r="BG276" i="46"/>
  <c r="BE276" i="46"/>
  <c r="BC276" i="46"/>
  <c r="BA276" i="46"/>
  <c r="AY276" i="46"/>
  <c r="AW276" i="46"/>
  <c r="AU276" i="46"/>
  <c r="AS276" i="46"/>
  <c r="AQ276" i="46"/>
  <c r="AO276" i="46"/>
  <c r="AM276" i="46"/>
  <c r="AK276" i="46"/>
  <c r="AI276" i="46"/>
  <c r="AG276" i="46"/>
  <c r="AE276" i="46"/>
  <c r="AC276" i="46"/>
  <c r="AA276" i="46"/>
  <c r="Y276" i="46"/>
  <c r="W276" i="46"/>
  <c r="U276" i="46"/>
  <c r="S276" i="46"/>
  <c r="Q276" i="46"/>
  <c r="O276" i="46"/>
  <c r="M276" i="46"/>
  <c r="K276" i="46"/>
  <c r="I276" i="46"/>
  <c r="G276" i="46"/>
  <c r="E276" i="46"/>
  <c r="CE275" i="46"/>
  <c r="CC275" i="46"/>
  <c r="CA275" i="46"/>
  <c r="BY275" i="46"/>
  <c r="BW275" i="46"/>
  <c r="BU275" i="46"/>
  <c r="BS275" i="46"/>
  <c r="BQ275" i="46"/>
  <c r="BO275" i="46"/>
  <c r="BM275" i="46"/>
  <c r="BK275" i="46"/>
  <c r="BI275" i="46"/>
  <c r="BG275" i="46"/>
  <c r="BE275" i="46"/>
  <c r="BC275" i="46"/>
  <c r="BA275" i="46"/>
  <c r="AY275" i="46"/>
  <c r="AW275" i="46"/>
  <c r="AU275" i="46"/>
  <c r="AS275" i="46"/>
  <c r="AQ275" i="46"/>
  <c r="AO275" i="46"/>
  <c r="AM275" i="46"/>
  <c r="AK275" i="46"/>
  <c r="AI275" i="46"/>
  <c r="AG275" i="46"/>
  <c r="AE275" i="46"/>
  <c r="AC275" i="46"/>
  <c r="AA275" i="46"/>
  <c r="Y275" i="46"/>
  <c r="W275" i="46"/>
  <c r="U275" i="46"/>
  <c r="S275" i="46"/>
  <c r="Q275" i="46"/>
  <c r="O275" i="46"/>
  <c r="M275" i="46"/>
  <c r="K275" i="46"/>
  <c r="I275" i="46"/>
  <c r="G275" i="46"/>
  <c r="E275" i="46"/>
  <c r="CE274" i="46"/>
  <c r="CC274" i="46"/>
  <c r="CA274" i="46"/>
  <c r="BY274" i="46"/>
  <c r="BW274" i="46"/>
  <c r="BU274" i="46"/>
  <c r="BS274" i="46"/>
  <c r="BQ274" i="46"/>
  <c r="BO274" i="46"/>
  <c r="BM274" i="46"/>
  <c r="BK274" i="46"/>
  <c r="BI274" i="46"/>
  <c r="BG274" i="46"/>
  <c r="BE274" i="46"/>
  <c r="BC274" i="46"/>
  <c r="BA274" i="46"/>
  <c r="AY274" i="46"/>
  <c r="AW274" i="46"/>
  <c r="AU274" i="46"/>
  <c r="AS274" i="46"/>
  <c r="AQ274" i="46"/>
  <c r="AO274" i="46"/>
  <c r="AM274" i="46"/>
  <c r="AK274" i="46"/>
  <c r="AI274" i="46"/>
  <c r="AG274" i="46"/>
  <c r="AE274" i="46"/>
  <c r="AC274" i="46"/>
  <c r="AA274" i="46"/>
  <c r="Y274" i="46"/>
  <c r="W274" i="46"/>
  <c r="U274" i="46"/>
  <c r="S274" i="46"/>
  <c r="Q274" i="46"/>
  <c r="O274" i="46"/>
  <c r="M274" i="46"/>
  <c r="K274" i="46"/>
  <c r="I274" i="46"/>
  <c r="G274" i="46"/>
  <c r="E274" i="46"/>
  <c r="CE273" i="46"/>
  <c r="CC273" i="46"/>
  <c r="CA273" i="46"/>
  <c r="BY273" i="46"/>
  <c r="BW273" i="46"/>
  <c r="BU273" i="46"/>
  <c r="BS273" i="46"/>
  <c r="BQ273" i="46"/>
  <c r="BO273" i="46"/>
  <c r="BM273" i="46"/>
  <c r="BK273" i="46"/>
  <c r="BI273" i="46"/>
  <c r="BG273" i="46"/>
  <c r="BE273" i="46"/>
  <c r="BC273" i="46"/>
  <c r="BA273" i="46"/>
  <c r="AY273" i="46"/>
  <c r="AW273" i="46"/>
  <c r="AU273" i="46"/>
  <c r="AS273" i="46"/>
  <c r="AQ273" i="46"/>
  <c r="AO273" i="46"/>
  <c r="AM273" i="46"/>
  <c r="AK273" i="46"/>
  <c r="AI273" i="46"/>
  <c r="AG273" i="46"/>
  <c r="AE273" i="46"/>
  <c r="AC273" i="46"/>
  <c r="AA273" i="46"/>
  <c r="Y273" i="46"/>
  <c r="W273" i="46"/>
  <c r="U273" i="46"/>
  <c r="S273" i="46"/>
  <c r="Q273" i="46"/>
  <c r="O273" i="46"/>
  <c r="M273" i="46"/>
  <c r="K273" i="46"/>
  <c r="I273" i="46"/>
  <c r="G273" i="46"/>
  <c r="E273" i="46"/>
  <c r="CE272" i="46"/>
  <c r="CC272" i="46"/>
  <c r="CA272" i="46"/>
  <c r="BY272" i="46"/>
  <c r="BW272" i="46"/>
  <c r="BU272" i="46"/>
  <c r="BS272" i="46"/>
  <c r="BQ272" i="46"/>
  <c r="BO272" i="46"/>
  <c r="BM272" i="46"/>
  <c r="BK272" i="46"/>
  <c r="BI272" i="46"/>
  <c r="BG272" i="46"/>
  <c r="BE272" i="46"/>
  <c r="BC272" i="46"/>
  <c r="BA272" i="46"/>
  <c r="AY272" i="46"/>
  <c r="AW272" i="46"/>
  <c r="AU272" i="46"/>
  <c r="AS272" i="46"/>
  <c r="AQ272" i="46"/>
  <c r="AO272" i="46"/>
  <c r="AM272" i="46"/>
  <c r="AK272" i="46"/>
  <c r="AI272" i="46"/>
  <c r="AG272" i="46"/>
  <c r="AE272" i="46"/>
  <c r="AC272" i="46"/>
  <c r="AA272" i="46"/>
  <c r="Y272" i="46"/>
  <c r="W272" i="46"/>
  <c r="U272" i="46"/>
  <c r="S272" i="46"/>
  <c r="Q272" i="46"/>
  <c r="O272" i="46"/>
  <c r="M272" i="46"/>
  <c r="K272" i="46"/>
  <c r="I272" i="46"/>
  <c r="G272" i="46"/>
  <c r="E272" i="46"/>
  <c r="CE271" i="46"/>
  <c r="CC271" i="46"/>
  <c r="CA271" i="46"/>
  <c r="BY271" i="46"/>
  <c r="BW271" i="46"/>
  <c r="BU271" i="46"/>
  <c r="BS271" i="46"/>
  <c r="BQ271" i="46"/>
  <c r="BO271" i="46"/>
  <c r="BM271" i="46"/>
  <c r="BK271" i="46"/>
  <c r="BI271" i="46"/>
  <c r="BG271" i="46"/>
  <c r="BE271" i="46"/>
  <c r="BC271" i="46"/>
  <c r="BA271" i="46"/>
  <c r="AY271" i="46"/>
  <c r="AW271" i="46"/>
  <c r="AU271" i="46"/>
  <c r="AS271" i="46"/>
  <c r="AQ271" i="46"/>
  <c r="AO271" i="46"/>
  <c r="AM271" i="46"/>
  <c r="AK271" i="46"/>
  <c r="AI271" i="46"/>
  <c r="AG271" i="46"/>
  <c r="AE271" i="46"/>
  <c r="AC271" i="46"/>
  <c r="AA271" i="46"/>
  <c r="Y271" i="46"/>
  <c r="W271" i="46"/>
  <c r="U271" i="46"/>
  <c r="S271" i="46"/>
  <c r="Q271" i="46"/>
  <c r="O271" i="46"/>
  <c r="M271" i="46"/>
  <c r="K271" i="46"/>
  <c r="I271" i="46"/>
  <c r="G271" i="46"/>
  <c r="E271" i="46"/>
  <c r="CE270" i="46"/>
  <c r="CC270" i="46"/>
  <c r="CA270" i="46"/>
  <c r="BY270" i="46"/>
  <c r="BW270" i="46"/>
  <c r="BU270" i="46"/>
  <c r="BS270" i="46"/>
  <c r="BQ270" i="46"/>
  <c r="BO270" i="46"/>
  <c r="BM270" i="46"/>
  <c r="BK270" i="46"/>
  <c r="BI270" i="46"/>
  <c r="BG270" i="46"/>
  <c r="BE270" i="46"/>
  <c r="BC270" i="46"/>
  <c r="BA270" i="46"/>
  <c r="AY270" i="46"/>
  <c r="AW270" i="46"/>
  <c r="AU270" i="46"/>
  <c r="AS270" i="46"/>
  <c r="AQ270" i="46"/>
  <c r="AO270" i="46"/>
  <c r="AM270" i="46"/>
  <c r="AK270" i="46"/>
  <c r="AI270" i="46"/>
  <c r="AG270" i="46"/>
  <c r="AE270" i="46"/>
  <c r="AC270" i="46"/>
  <c r="AA270" i="46"/>
  <c r="Y270" i="46"/>
  <c r="W270" i="46"/>
  <c r="U270" i="46"/>
  <c r="S270" i="46"/>
  <c r="Q270" i="46"/>
  <c r="O270" i="46"/>
  <c r="M270" i="46"/>
  <c r="K270" i="46"/>
  <c r="I270" i="46"/>
  <c r="G270" i="46"/>
  <c r="E270" i="46"/>
  <c r="CE269" i="46"/>
  <c r="CC269" i="46"/>
  <c r="CA269" i="46"/>
  <c r="BY269" i="46"/>
  <c r="BW269" i="46"/>
  <c r="BU269" i="46"/>
  <c r="BS269" i="46"/>
  <c r="BQ269" i="46"/>
  <c r="BO269" i="46"/>
  <c r="BM269" i="46"/>
  <c r="BK269" i="46"/>
  <c r="BI269" i="46"/>
  <c r="BG269" i="46"/>
  <c r="BE269" i="46"/>
  <c r="BC269" i="46"/>
  <c r="BA269" i="46"/>
  <c r="AY269" i="46"/>
  <c r="AW269" i="46"/>
  <c r="AU269" i="46"/>
  <c r="AS269" i="46"/>
  <c r="AQ269" i="46"/>
  <c r="AO269" i="46"/>
  <c r="AM269" i="46"/>
  <c r="AK269" i="46"/>
  <c r="AI269" i="46"/>
  <c r="AG269" i="46"/>
  <c r="AE269" i="46"/>
  <c r="AC269" i="46"/>
  <c r="AA269" i="46"/>
  <c r="Y269" i="46"/>
  <c r="W269" i="46"/>
  <c r="U269" i="46"/>
  <c r="S269" i="46"/>
  <c r="Q269" i="46"/>
  <c r="O269" i="46"/>
  <c r="M269" i="46"/>
  <c r="K269" i="46"/>
  <c r="I269" i="46"/>
  <c r="G269" i="46"/>
  <c r="E269" i="46"/>
  <c r="CE268" i="46"/>
  <c r="CC268" i="46"/>
  <c r="CA268" i="46"/>
  <c r="BY268" i="46"/>
  <c r="BW268" i="46"/>
  <c r="BU268" i="46"/>
  <c r="BS268" i="46"/>
  <c r="BQ268" i="46"/>
  <c r="BO268" i="46"/>
  <c r="BM268" i="46"/>
  <c r="BK268" i="46"/>
  <c r="BI268" i="46"/>
  <c r="BG268" i="46"/>
  <c r="BE268" i="46"/>
  <c r="BC268" i="46"/>
  <c r="BA268" i="46"/>
  <c r="AY268" i="46"/>
  <c r="AW268" i="46"/>
  <c r="AU268" i="46"/>
  <c r="AS268" i="46"/>
  <c r="AQ268" i="46"/>
  <c r="AO268" i="46"/>
  <c r="AM268" i="46"/>
  <c r="AK268" i="46"/>
  <c r="AI268" i="46"/>
  <c r="AG268" i="46"/>
  <c r="AE268" i="46"/>
  <c r="AC268" i="46"/>
  <c r="AA268" i="46"/>
  <c r="Y268" i="46"/>
  <c r="W268" i="46"/>
  <c r="U268" i="46"/>
  <c r="S268" i="46"/>
  <c r="Q268" i="46"/>
  <c r="O268" i="46"/>
  <c r="M268" i="46"/>
  <c r="K268" i="46"/>
  <c r="I268" i="46"/>
  <c r="G268" i="46"/>
  <c r="E268" i="46"/>
  <c r="CE267" i="46"/>
  <c r="CC267" i="46"/>
  <c r="CA267" i="46"/>
  <c r="BY267" i="46"/>
  <c r="BW267" i="46"/>
  <c r="BU267" i="46"/>
  <c r="BS267" i="46"/>
  <c r="BQ267" i="46"/>
  <c r="BO267" i="46"/>
  <c r="BM267" i="46"/>
  <c r="BK267" i="46"/>
  <c r="BI267" i="46"/>
  <c r="BG267" i="46"/>
  <c r="BE267" i="46"/>
  <c r="BC267" i="46"/>
  <c r="BA267" i="46"/>
  <c r="AY267" i="46"/>
  <c r="AW267" i="46"/>
  <c r="AU267" i="46"/>
  <c r="AS267" i="46"/>
  <c r="AQ267" i="46"/>
  <c r="AO267" i="46"/>
  <c r="AM267" i="46"/>
  <c r="AK267" i="46"/>
  <c r="AI267" i="46"/>
  <c r="AG267" i="46"/>
  <c r="AE267" i="46"/>
  <c r="AC267" i="46"/>
  <c r="AA267" i="46"/>
  <c r="Y267" i="46"/>
  <c r="W267" i="46"/>
  <c r="U267" i="46"/>
  <c r="S267" i="46"/>
  <c r="Q267" i="46"/>
  <c r="O267" i="46"/>
  <c r="M267" i="46"/>
  <c r="K267" i="46"/>
  <c r="I267" i="46"/>
  <c r="G267" i="46"/>
  <c r="E267" i="46"/>
  <c r="CE266" i="46"/>
  <c r="CC266" i="46"/>
  <c r="CA266" i="46"/>
  <c r="BY266" i="46"/>
  <c r="BW266" i="46"/>
  <c r="BU266" i="46"/>
  <c r="BS266" i="46"/>
  <c r="BQ266" i="46"/>
  <c r="BO266" i="46"/>
  <c r="BM266" i="46"/>
  <c r="BK266" i="46"/>
  <c r="BI266" i="46"/>
  <c r="BG266" i="46"/>
  <c r="BE266" i="46"/>
  <c r="BC266" i="46"/>
  <c r="BA266" i="46"/>
  <c r="AY266" i="46"/>
  <c r="AW266" i="46"/>
  <c r="AU266" i="46"/>
  <c r="AS266" i="46"/>
  <c r="AQ266" i="46"/>
  <c r="AO266" i="46"/>
  <c r="AM266" i="46"/>
  <c r="AK266" i="46"/>
  <c r="AI266" i="46"/>
  <c r="AG266" i="46"/>
  <c r="AE266" i="46"/>
  <c r="AC266" i="46"/>
  <c r="AA266" i="46"/>
  <c r="Y266" i="46"/>
  <c r="W266" i="46"/>
  <c r="U266" i="46"/>
  <c r="S266" i="46"/>
  <c r="Q266" i="46"/>
  <c r="O266" i="46"/>
  <c r="M266" i="46"/>
  <c r="K266" i="46"/>
  <c r="I266" i="46"/>
  <c r="G266" i="46"/>
  <c r="E266" i="46"/>
  <c r="CE265" i="46"/>
  <c r="CC265" i="46"/>
  <c r="CA265" i="46"/>
  <c r="BY265" i="46"/>
  <c r="BW265" i="46"/>
  <c r="BU265" i="46"/>
  <c r="BS265" i="46"/>
  <c r="BQ265" i="46"/>
  <c r="BO265" i="46"/>
  <c r="BM265" i="46"/>
  <c r="BK265" i="46"/>
  <c r="BI265" i="46"/>
  <c r="BG265" i="46"/>
  <c r="BE265" i="46"/>
  <c r="BC265" i="46"/>
  <c r="BA265" i="46"/>
  <c r="AY265" i="46"/>
  <c r="AW265" i="46"/>
  <c r="AU265" i="46"/>
  <c r="AS265" i="46"/>
  <c r="AQ265" i="46"/>
  <c r="AO265" i="46"/>
  <c r="AM265" i="46"/>
  <c r="AK265" i="46"/>
  <c r="AI265" i="46"/>
  <c r="AG265" i="46"/>
  <c r="AE265" i="46"/>
  <c r="AC265" i="46"/>
  <c r="AA265" i="46"/>
  <c r="Y265" i="46"/>
  <c r="W265" i="46"/>
  <c r="U265" i="46"/>
  <c r="S265" i="46"/>
  <c r="Q265" i="46"/>
  <c r="O265" i="46"/>
  <c r="M265" i="46"/>
  <c r="K265" i="46"/>
  <c r="I265" i="46"/>
  <c r="G265" i="46"/>
  <c r="E265" i="46"/>
  <c r="CE264" i="46"/>
  <c r="CC264" i="46"/>
  <c r="CA264" i="46"/>
  <c r="BY264" i="46"/>
  <c r="BW264" i="46"/>
  <c r="BU264" i="46"/>
  <c r="BS264" i="46"/>
  <c r="BQ264" i="46"/>
  <c r="BO264" i="46"/>
  <c r="BM264" i="46"/>
  <c r="BK264" i="46"/>
  <c r="BI264" i="46"/>
  <c r="BG264" i="46"/>
  <c r="BE264" i="46"/>
  <c r="BC264" i="46"/>
  <c r="BA264" i="46"/>
  <c r="AY264" i="46"/>
  <c r="AW264" i="46"/>
  <c r="AU264" i="46"/>
  <c r="AS264" i="46"/>
  <c r="AQ264" i="46"/>
  <c r="AO264" i="46"/>
  <c r="AM264" i="46"/>
  <c r="AK264" i="46"/>
  <c r="AI264" i="46"/>
  <c r="AG264" i="46"/>
  <c r="AE264" i="46"/>
  <c r="AC264" i="46"/>
  <c r="AA264" i="46"/>
  <c r="Y264" i="46"/>
  <c r="W264" i="46"/>
  <c r="U264" i="46"/>
  <c r="S264" i="46"/>
  <c r="Q264" i="46"/>
  <c r="O264" i="46"/>
  <c r="M264" i="46"/>
  <c r="K264" i="46"/>
  <c r="I264" i="46"/>
  <c r="G264" i="46"/>
  <c r="E264" i="46"/>
  <c r="CE263" i="46"/>
  <c r="CC263" i="46"/>
  <c r="CA263" i="46"/>
  <c r="BY263" i="46"/>
  <c r="BW263" i="46"/>
  <c r="BU263" i="46"/>
  <c r="BS263" i="46"/>
  <c r="BQ263" i="46"/>
  <c r="BO263" i="46"/>
  <c r="BM263" i="46"/>
  <c r="BK263" i="46"/>
  <c r="BI263" i="46"/>
  <c r="BG263" i="46"/>
  <c r="BE263" i="46"/>
  <c r="BC263" i="46"/>
  <c r="BA263" i="46"/>
  <c r="AY263" i="46"/>
  <c r="AW263" i="46"/>
  <c r="AU263" i="46"/>
  <c r="AS263" i="46"/>
  <c r="AQ263" i="46"/>
  <c r="AO263" i="46"/>
  <c r="AM263" i="46"/>
  <c r="AK263" i="46"/>
  <c r="AI263" i="46"/>
  <c r="AG263" i="46"/>
  <c r="AE263" i="46"/>
  <c r="AC263" i="46"/>
  <c r="AA263" i="46"/>
  <c r="Y263" i="46"/>
  <c r="W263" i="46"/>
  <c r="U263" i="46"/>
  <c r="S263" i="46"/>
  <c r="Q263" i="46"/>
  <c r="O263" i="46"/>
  <c r="M263" i="46"/>
  <c r="K263" i="46"/>
  <c r="I263" i="46"/>
  <c r="G263" i="46"/>
  <c r="E263" i="46"/>
  <c r="CE262" i="46"/>
  <c r="CC262" i="46"/>
  <c r="CA262" i="46"/>
  <c r="BY262" i="46"/>
  <c r="BW262" i="46"/>
  <c r="BU262" i="46"/>
  <c r="BS262" i="46"/>
  <c r="BQ262" i="46"/>
  <c r="BO262" i="46"/>
  <c r="BM262" i="46"/>
  <c r="BK262" i="46"/>
  <c r="BI262" i="46"/>
  <c r="BG262" i="46"/>
  <c r="BE262" i="46"/>
  <c r="BC262" i="46"/>
  <c r="BA262" i="46"/>
  <c r="AY262" i="46"/>
  <c r="AW262" i="46"/>
  <c r="AU262" i="46"/>
  <c r="AS262" i="46"/>
  <c r="AQ262" i="46"/>
  <c r="AO262" i="46"/>
  <c r="AM262" i="46"/>
  <c r="AK262" i="46"/>
  <c r="AI262" i="46"/>
  <c r="AG262" i="46"/>
  <c r="AE262" i="46"/>
  <c r="AC262" i="46"/>
  <c r="AA262" i="46"/>
  <c r="Y262" i="46"/>
  <c r="W262" i="46"/>
  <c r="U262" i="46"/>
  <c r="S262" i="46"/>
  <c r="Q262" i="46"/>
  <c r="O262" i="46"/>
  <c r="M262" i="46"/>
  <c r="K262" i="46"/>
  <c r="I262" i="46"/>
  <c r="G262" i="46"/>
  <c r="E262" i="46"/>
  <c r="CE261" i="46"/>
  <c r="CC261" i="46"/>
  <c r="CA261" i="46"/>
  <c r="BY261" i="46"/>
  <c r="BW261" i="46"/>
  <c r="BU261" i="46"/>
  <c r="BS261" i="46"/>
  <c r="BQ261" i="46"/>
  <c r="BO261" i="46"/>
  <c r="BM261" i="46"/>
  <c r="BK261" i="46"/>
  <c r="BI261" i="46"/>
  <c r="BG261" i="46"/>
  <c r="BE261" i="46"/>
  <c r="BC261" i="46"/>
  <c r="BA261" i="46"/>
  <c r="AY261" i="46"/>
  <c r="AW261" i="46"/>
  <c r="AU261" i="46"/>
  <c r="AS261" i="46"/>
  <c r="AQ261" i="46"/>
  <c r="AO261" i="46"/>
  <c r="AM261" i="46"/>
  <c r="AK261" i="46"/>
  <c r="AI261" i="46"/>
  <c r="AG261" i="46"/>
  <c r="AE261" i="46"/>
  <c r="AC261" i="46"/>
  <c r="AA261" i="46"/>
  <c r="Y261" i="46"/>
  <c r="W261" i="46"/>
  <c r="U261" i="46"/>
  <c r="S261" i="46"/>
  <c r="Q261" i="46"/>
  <c r="O261" i="46"/>
  <c r="M261" i="46"/>
  <c r="K261" i="46"/>
  <c r="I261" i="46"/>
  <c r="G261" i="46"/>
  <c r="E261" i="46"/>
  <c r="CE260" i="46"/>
  <c r="CC260" i="46"/>
  <c r="CA260" i="46"/>
  <c r="BY260" i="46"/>
  <c r="BW260" i="46"/>
  <c r="BU260" i="46"/>
  <c r="BS260" i="46"/>
  <c r="BQ260" i="46"/>
  <c r="BO260" i="46"/>
  <c r="BM260" i="46"/>
  <c r="BK260" i="46"/>
  <c r="BI260" i="46"/>
  <c r="BG260" i="46"/>
  <c r="BE260" i="46"/>
  <c r="BC260" i="46"/>
  <c r="BA260" i="46"/>
  <c r="AY260" i="46"/>
  <c r="AW260" i="46"/>
  <c r="AU260" i="46"/>
  <c r="AS260" i="46"/>
  <c r="AQ260" i="46"/>
  <c r="AO260" i="46"/>
  <c r="AM260" i="46"/>
  <c r="AK260" i="46"/>
  <c r="AI260" i="46"/>
  <c r="AG260" i="46"/>
  <c r="AE260" i="46"/>
  <c r="AC260" i="46"/>
  <c r="AA260" i="46"/>
  <c r="Y260" i="46"/>
  <c r="W260" i="46"/>
  <c r="U260" i="46"/>
  <c r="S260" i="46"/>
  <c r="Q260" i="46"/>
  <c r="O260" i="46"/>
  <c r="M260" i="46"/>
  <c r="K260" i="46"/>
  <c r="I260" i="46"/>
  <c r="G260" i="46"/>
  <c r="E260" i="46"/>
  <c r="CE259" i="46"/>
  <c r="CC259" i="46"/>
  <c r="CA259" i="46"/>
  <c r="BY259" i="46"/>
  <c r="BW259" i="46"/>
  <c r="BU259" i="46"/>
  <c r="BS259" i="46"/>
  <c r="BQ259" i="46"/>
  <c r="BO259" i="46"/>
  <c r="BM259" i="46"/>
  <c r="BK259" i="46"/>
  <c r="BI259" i="46"/>
  <c r="BG259" i="46"/>
  <c r="BE259" i="46"/>
  <c r="BC259" i="46"/>
  <c r="BA259" i="46"/>
  <c r="AY259" i="46"/>
  <c r="AW259" i="46"/>
  <c r="AU259" i="46"/>
  <c r="AS259" i="46"/>
  <c r="AQ259" i="46"/>
  <c r="AO259" i="46"/>
  <c r="AM259" i="46"/>
  <c r="AK259" i="46"/>
  <c r="AI259" i="46"/>
  <c r="AG259" i="46"/>
  <c r="AE259" i="46"/>
  <c r="AC259" i="46"/>
  <c r="AA259" i="46"/>
  <c r="Y259" i="46"/>
  <c r="W259" i="46"/>
  <c r="U259" i="46"/>
  <c r="S259" i="46"/>
  <c r="Q259" i="46"/>
  <c r="O259" i="46"/>
  <c r="M259" i="46"/>
  <c r="K259" i="46"/>
  <c r="I259" i="46"/>
  <c r="G259" i="46"/>
  <c r="E259" i="46"/>
  <c r="CE258" i="46"/>
  <c r="CC258" i="46"/>
  <c r="CA258" i="46"/>
  <c r="BY258" i="46"/>
  <c r="BW258" i="46"/>
  <c r="BU258" i="46"/>
  <c r="BS258" i="46"/>
  <c r="BQ258" i="46"/>
  <c r="BO258" i="46"/>
  <c r="BM258" i="46"/>
  <c r="BK258" i="46"/>
  <c r="BI258" i="46"/>
  <c r="BG258" i="46"/>
  <c r="BE258" i="46"/>
  <c r="BC258" i="46"/>
  <c r="BA258" i="46"/>
  <c r="AY258" i="46"/>
  <c r="AW258" i="46"/>
  <c r="AU258" i="46"/>
  <c r="AS258" i="46"/>
  <c r="AQ258" i="46"/>
  <c r="AO258" i="46"/>
  <c r="AM258" i="46"/>
  <c r="AK258" i="46"/>
  <c r="AI258" i="46"/>
  <c r="AG258" i="46"/>
  <c r="AE258" i="46"/>
  <c r="AC258" i="46"/>
  <c r="AA258" i="46"/>
  <c r="Y258" i="46"/>
  <c r="W258" i="46"/>
  <c r="U258" i="46"/>
  <c r="S258" i="46"/>
  <c r="Q258" i="46"/>
  <c r="O258" i="46"/>
  <c r="M258" i="46"/>
  <c r="K258" i="46"/>
  <c r="I258" i="46"/>
  <c r="G258" i="46"/>
  <c r="E258" i="46"/>
  <c r="CE257" i="46"/>
  <c r="CC257" i="46"/>
  <c r="CA257" i="46"/>
  <c r="BY257" i="46"/>
  <c r="BW257" i="46"/>
  <c r="BU257" i="46"/>
  <c r="BS257" i="46"/>
  <c r="BQ257" i="46"/>
  <c r="BO257" i="46"/>
  <c r="BM257" i="46"/>
  <c r="BK257" i="46"/>
  <c r="BI257" i="46"/>
  <c r="BG257" i="46"/>
  <c r="BE257" i="46"/>
  <c r="BC257" i="46"/>
  <c r="BA257" i="46"/>
  <c r="AY257" i="46"/>
  <c r="AW257" i="46"/>
  <c r="AU257" i="46"/>
  <c r="AS257" i="46"/>
  <c r="AQ257" i="46"/>
  <c r="AO257" i="46"/>
  <c r="AM257" i="46"/>
  <c r="AK257" i="46"/>
  <c r="AI257" i="46"/>
  <c r="AG257" i="46"/>
  <c r="AE257" i="46"/>
  <c r="AC257" i="46"/>
  <c r="AA257" i="46"/>
  <c r="Y257" i="46"/>
  <c r="W257" i="46"/>
  <c r="U257" i="46"/>
  <c r="S257" i="46"/>
  <c r="Q257" i="46"/>
  <c r="O257" i="46"/>
  <c r="M257" i="46"/>
  <c r="K257" i="46"/>
  <c r="I257" i="46"/>
  <c r="G257" i="46"/>
  <c r="E257" i="46"/>
  <c r="CE256" i="46"/>
  <c r="CC256" i="46"/>
  <c r="CA256" i="46"/>
  <c r="BY256" i="46"/>
  <c r="BW256" i="46"/>
  <c r="BU256" i="46"/>
  <c r="BS256" i="46"/>
  <c r="BQ256" i="46"/>
  <c r="BO256" i="46"/>
  <c r="BM256" i="46"/>
  <c r="BK256" i="46"/>
  <c r="BI256" i="46"/>
  <c r="BG256" i="46"/>
  <c r="BE256" i="46"/>
  <c r="BC256" i="46"/>
  <c r="BA256" i="46"/>
  <c r="AY256" i="46"/>
  <c r="AW256" i="46"/>
  <c r="AU256" i="46"/>
  <c r="AS256" i="46"/>
  <c r="AQ256" i="46"/>
  <c r="AO256" i="46"/>
  <c r="AM256" i="46"/>
  <c r="AK256" i="46"/>
  <c r="AI256" i="46"/>
  <c r="AG256" i="46"/>
  <c r="AE256" i="46"/>
  <c r="AC256" i="46"/>
  <c r="AA256" i="46"/>
  <c r="Y256" i="46"/>
  <c r="W256" i="46"/>
  <c r="U256" i="46"/>
  <c r="S256" i="46"/>
  <c r="Q256" i="46"/>
  <c r="O256" i="46"/>
  <c r="M256" i="46"/>
  <c r="K256" i="46"/>
  <c r="I256" i="46"/>
  <c r="G256" i="46"/>
  <c r="E256" i="46"/>
  <c r="CE255" i="46"/>
  <c r="CC255" i="46"/>
  <c r="CA255" i="46"/>
  <c r="BY255" i="46"/>
  <c r="BW255" i="46"/>
  <c r="BU255" i="46"/>
  <c r="BS255" i="46"/>
  <c r="BQ255" i="46"/>
  <c r="BO255" i="46"/>
  <c r="BM255" i="46"/>
  <c r="BK255" i="46"/>
  <c r="BI255" i="46"/>
  <c r="BG255" i="46"/>
  <c r="BE255" i="46"/>
  <c r="BC255" i="46"/>
  <c r="BA255" i="46"/>
  <c r="AY255" i="46"/>
  <c r="AW255" i="46"/>
  <c r="AU255" i="46"/>
  <c r="AS255" i="46"/>
  <c r="AQ255" i="46"/>
  <c r="AO255" i="46"/>
  <c r="AM255" i="46"/>
  <c r="AK255" i="46"/>
  <c r="AI255" i="46"/>
  <c r="AG255" i="46"/>
  <c r="AE255" i="46"/>
  <c r="AC255" i="46"/>
  <c r="AA255" i="46"/>
  <c r="Y255" i="46"/>
  <c r="W255" i="46"/>
  <c r="U255" i="46"/>
  <c r="S255" i="46"/>
  <c r="Q255" i="46"/>
  <c r="O255" i="46"/>
  <c r="M255" i="46"/>
  <c r="K255" i="46"/>
  <c r="I255" i="46"/>
  <c r="G255" i="46"/>
  <c r="E255" i="46"/>
  <c r="CE254" i="46"/>
  <c r="CC254" i="46"/>
  <c r="CA254" i="46"/>
  <c r="BY254" i="46"/>
  <c r="BW254" i="46"/>
  <c r="BU254" i="46"/>
  <c r="BS254" i="46"/>
  <c r="BQ254" i="46"/>
  <c r="BO254" i="46"/>
  <c r="BM254" i="46"/>
  <c r="BK254" i="46"/>
  <c r="BI254" i="46"/>
  <c r="BG254" i="46"/>
  <c r="BE254" i="46"/>
  <c r="BC254" i="46"/>
  <c r="BA254" i="46"/>
  <c r="AY254" i="46"/>
  <c r="AW254" i="46"/>
  <c r="AU254" i="46"/>
  <c r="AS254" i="46"/>
  <c r="AQ254" i="46"/>
  <c r="AO254" i="46"/>
  <c r="AM254" i="46"/>
  <c r="AK254" i="46"/>
  <c r="AI254" i="46"/>
  <c r="AG254" i="46"/>
  <c r="AE254" i="46"/>
  <c r="AC254" i="46"/>
  <c r="AA254" i="46"/>
  <c r="Y254" i="46"/>
  <c r="W254" i="46"/>
  <c r="U254" i="46"/>
  <c r="S254" i="46"/>
  <c r="Q254" i="46"/>
  <c r="O254" i="46"/>
  <c r="M254" i="46"/>
  <c r="K254" i="46"/>
  <c r="I254" i="46"/>
  <c r="G254" i="46"/>
  <c r="E254" i="46"/>
  <c r="CE253" i="46"/>
  <c r="CC253" i="46"/>
  <c r="CA253" i="46"/>
  <c r="BY253" i="46"/>
  <c r="BW253" i="46"/>
  <c r="BU253" i="46"/>
  <c r="BS253" i="46"/>
  <c r="BQ253" i="46"/>
  <c r="BO253" i="46"/>
  <c r="BM253" i="46"/>
  <c r="BK253" i="46"/>
  <c r="BI253" i="46"/>
  <c r="BG253" i="46"/>
  <c r="BE253" i="46"/>
  <c r="BC253" i="46"/>
  <c r="BA253" i="46"/>
  <c r="AY253" i="46"/>
  <c r="AW253" i="46"/>
  <c r="AU253" i="46"/>
  <c r="AS253" i="46"/>
  <c r="AQ253" i="46"/>
  <c r="AO253" i="46"/>
  <c r="AM253" i="46"/>
  <c r="AK253" i="46"/>
  <c r="AI253" i="46"/>
  <c r="AG253" i="46"/>
  <c r="AE253" i="46"/>
  <c r="AC253" i="46"/>
  <c r="AA253" i="46"/>
  <c r="Y253" i="46"/>
  <c r="W253" i="46"/>
  <c r="U253" i="46"/>
  <c r="S253" i="46"/>
  <c r="Q253" i="46"/>
  <c r="O253" i="46"/>
  <c r="M253" i="46"/>
  <c r="K253" i="46"/>
  <c r="I253" i="46"/>
  <c r="G253" i="46"/>
  <c r="E253" i="46"/>
  <c r="CE252" i="46"/>
  <c r="CC252" i="46"/>
  <c r="CA252" i="46"/>
  <c r="BY252" i="46"/>
  <c r="BW252" i="46"/>
  <c r="BU252" i="46"/>
  <c r="BS252" i="46"/>
  <c r="BQ252" i="46"/>
  <c r="BO252" i="46"/>
  <c r="BM252" i="46"/>
  <c r="BK252" i="46"/>
  <c r="BI252" i="46"/>
  <c r="BG252" i="46"/>
  <c r="BE252" i="46"/>
  <c r="BC252" i="46"/>
  <c r="BA252" i="46"/>
  <c r="AY252" i="46"/>
  <c r="AW252" i="46"/>
  <c r="AU252" i="46"/>
  <c r="AS252" i="46"/>
  <c r="AQ252" i="46"/>
  <c r="AO252" i="46"/>
  <c r="AM252" i="46"/>
  <c r="AK252" i="46"/>
  <c r="AI252" i="46"/>
  <c r="AG252" i="46"/>
  <c r="AE252" i="46"/>
  <c r="AC252" i="46"/>
  <c r="AA252" i="46"/>
  <c r="Y252" i="46"/>
  <c r="W252" i="46"/>
  <c r="U252" i="46"/>
  <c r="S252" i="46"/>
  <c r="Q252" i="46"/>
  <c r="O252" i="46"/>
  <c r="M252" i="46"/>
  <c r="K252" i="46"/>
  <c r="I252" i="46"/>
  <c r="G252" i="46"/>
  <c r="E252" i="46"/>
  <c r="CE251" i="46"/>
  <c r="CC251" i="46"/>
  <c r="CA251" i="46"/>
  <c r="BY251" i="46"/>
  <c r="BW251" i="46"/>
  <c r="BU251" i="46"/>
  <c r="BS251" i="46"/>
  <c r="BQ251" i="46"/>
  <c r="BO251" i="46"/>
  <c r="BM251" i="46"/>
  <c r="BK251" i="46"/>
  <c r="BI251" i="46"/>
  <c r="BG251" i="46"/>
  <c r="BE251" i="46"/>
  <c r="BC251" i="46"/>
  <c r="BA251" i="46"/>
  <c r="AY251" i="46"/>
  <c r="AW251" i="46"/>
  <c r="AU251" i="46"/>
  <c r="AS251" i="46"/>
  <c r="AQ251" i="46"/>
  <c r="AO251" i="46"/>
  <c r="AM251" i="46"/>
  <c r="AK251" i="46"/>
  <c r="AI251" i="46"/>
  <c r="AG251" i="46"/>
  <c r="AE251" i="46"/>
  <c r="AC251" i="46"/>
  <c r="AA251" i="46"/>
  <c r="Y251" i="46"/>
  <c r="W251" i="46"/>
  <c r="U251" i="46"/>
  <c r="S251" i="46"/>
  <c r="Q251" i="46"/>
  <c r="O251" i="46"/>
  <c r="M251" i="46"/>
  <c r="K251" i="46"/>
  <c r="I251" i="46"/>
  <c r="G251" i="46"/>
  <c r="E251" i="46"/>
  <c r="CE250" i="46"/>
  <c r="CC250" i="46"/>
  <c r="CA250" i="46"/>
  <c r="BY250" i="46"/>
  <c r="BW250" i="46"/>
  <c r="BU250" i="46"/>
  <c r="BS250" i="46"/>
  <c r="BQ250" i="46"/>
  <c r="BO250" i="46"/>
  <c r="BM250" i="46"/>
  <c r="BK250" i="46"/>
  <c r="BI250" i="46"/>
  <c r="BG250" i="46"/>
  <c r="BE250" i="46"/>
  <c r="BC250" i="46"/>
  <c r="BA250" i="46"/>
  <c r="AY250" i="46"/>
  <c r="AW250" i="46"/>
  <c r="AU250" i="46"/>
  <c r="AS250" i="46"/>
  <c r="AQ250" i="46"/>
  <c r="AO250" i="46"/>
  <c r="AM250" i="46"/>
  <c r="AK250" i="46"/>
  <c r="AI250" i="46"/>
  <c r="AG250" i="46"/>
  <c r="AE250" i="46"/>
  <c r="AC250" i="46"/>
  <c r="AA250" i="46"/>
  <c r="Y250" i="46"/>
  <c r="W250" i="46"/>
  <c r="U250" i="46"/>
  <c r="S250" i="46"/>
  <c r="Q250" i="46"/>
  <c r="O250" i="46"/>
  <c r="M250" i="46"/>
  <c r="K250" i="46"/>
  <c r="I250" i="46"/>
  <c r="G250" i="46"/>
  <c r="E250" i="46"/>
  <c r="CE249" i="46"/>
  <c r="CC249" i="46"/>
  <c r="CA249" i="46"/>
  <c r="BY249" i="46"/>
  <c r="BW249" i="46"/>
  <c r="BU249" i="46"/>
  <c r="BS249" i="46"/>
  <c r="BQ249" i="46"/>
  <c r="BO249" i="46"/>
  <c r="BM249" i="46"/>
  <c r="BK249" i="46"/>
  <c r="BI249" i="46"/>
  <c r="BG249" i="46"/>
  <c r="BE249" i="46"/>
  <c r="BC249" i="46"/>
  <c r="BA249" i="46"/>
  <c r="AY249" i="46"/>
  <c r="AW249" i="46"/>
  <c r="AU249" i="46"/>
  <c r="AS249" i="46"/>
  <c r="AQ249" i="46"/>
  <c r="AO249" i="46"/>
  <c r="AM249" i="46"/>
  <c r="AK249" i="46"/>
  <c r="AI249" i="46"/>
  <c r="AG249" i="46"/>
  <c r="AE249" i="46"/>
  <c r="AC249" i="46"/>
  <c r="AA249" i="46"/>
  <c r="Y249" i="46"/>
  <c r="W249" i="46"/>
  <c r="U249" i="46"/>
  <c r="S249" i="46"/>
  <c r="Q249" i="46"/>
  <c r="O249" i="46"/>
  <c r="M249" i="46"/>
  <c r="K249" i="46"/>
  <c r="I249" i="46"/>
  <c r="G249" i="46"/>
  <c r="E249" i="46"/>
  <c r="CE248" i="46"/>
  <c r="CC248" i="46"/>
  <c r="CA248" i="46"/>
  <c r="BY248" i="46"/>
  <c r="BW248" i="46"/>
  <c r="BU248" i="46"/>
  <c r="BS248" i="46"/>
  <c r="BQ248" i="46"/>
  <c r="BO248" i="46"/>
  <c r="BM248" i="46"/>
  <c r="BK248" i="46"/>
  <c r="BI248" i="46"/>
  <c r="BG248" i="46"/>
  <c r="BE248" i="46"/>
  <c r="BC248" i="46"/>
  <c r="BA248" i="46"/>
  <c r="AY248" i="46"/>
  <c r="AW248" i="46"/>
  <c r="AU248" i="46"/>
  <c r="AS248" i="46"/>
  <c r="AQ248" i="46"/>
  <c r="AO248" i="46"/>
  <c r="AM248" i="46"/>
  <c r="AK248" i="46"/>
  <c r="AI248" i="46"/>
  <c r="AG248" i="46"/>
  <c r="AE248" i="46"/>
  <c r="AC248" i="46"/>
  <c r="AA248" i="46"/>
  <c r="Y248" i="46"/>
  <c r="W248" i="46"/>
  <c r="U248" i="46"/>
  <c r="S248" i="46"/>
  <c r="Q248" i="46"/>
  <c r="O248" i="46"/>
  <c r="M248" i="46"/>
  <c r="K248" i="46"/>
  <c r="I248" i="46"/>
  <c r="G248" i="46"/>
  <c r="E248" i="46"/>
  <c r="CE247" i="46"/>
  <c r="CC247" i="46"/>
  <c r="CA247" i="46"/>
  <c r="BY247" i="46"/>
  <c r="BW247" i="46"/>
  <c r="BU247" i="46"/>
  <c r="BS247" i="46"/>
  <c r="BQ247" i="46"/>
  <c r="BO247" i="46"/>
  <c r="BM247" i="46"/>
  <c r="BK247" i="46"/>
  <c r="BI247" i="46"/>
  <c r="BG247" i="46"/>
  <c r="BE247" i="46"/>
  <c r="BC247" i="46"/>
  <c r="BA247" i="46"/>
  <c r="AY247" i="46"/>
  <c r="AW247" i="46"/>
  <c r="AU247" i="46"/>
  <c r="AS247" i="46"/>
  <c r="AQ247" i="46"/>
  <c r="AO247" i="46"/>
  <c r="AM247" i="46"/>
  <c r="AK247" i="46"/>
  <c r="AI247" i="46"/>
  <c r="AG247" i="46"/>
  <c r="AE247" i="46"/>
  <c r="AC247" i="46"/>
  <c r="AA247" i="46"/>
  <c r="Y247" i="46"/>
  <c r="W247" i="46"/>
  <c r="U247" i="46"/>
  <c r="S247" i="46"/>
  <c r="Q247" i="46"/>
  <c r="O247" i="46"/>
  <c r="M247" i="46"/>
  <c r="K247" i="46"/>
  <c r="I247" i="46"/>
  <c r="G247" i="46"/>
  <c r="E247" i="46"/>
  <c r="CE246" i="46"/>
  <c r="CC246" i="46"/>
  <c r="CA246" i="46"/>
  <c r="BY246" i="46"/>
  <c r="BW246" i="46"/>
  <c r="BU246" i="46"/>
  <c r="BS246" i="46"/>
  <c r="BQ246" i="46"/>
  <c r="BO246" i="46"/>
  <c r="BM246" i="46"/>
  <c r="BK246" i="46"/>
  <c r="BI246" i="46"/>
  <c r="BG246" i="46"/>
  <c r="BE246" i="46"/>
  <c r="BC246" i="46"/>
  <c r="BA246" i="46"/>
  <c r="AY246" i="46"/>
  <c r="AW246" i="46"/>
  <c r="AU246" i="46"/>
  <c r="AS246" i="46"/>
  <c r="AQ246" i="46"/>
  <c r="AO246" i="46"/>
  <c r="AM246" i="46"/>
  <c r="AK246" i="46"/>
  <c r="AI246" i="46"/>
  <c r="AG246" i="46"/>
  <c r="AE246" i="46"/>
  <c r="AC246" i="46"/>
  <c r="AA246" i="46"/>
  <c r="Y246" i="46"/>
  <c r="W246" i="46"/>
  <c r="U246" i="46"/>
  <c r="S246" i="46"/>
  <c r="Q246" i="46"/>
  <c r="O246" i="46"/>
  <c r="M246" i="46"/>
  <c r="K246" i="46"/>
  <c r="I246" i="46"/>
  <c r="G246" i="46"/>
  <c r="E246" i="46"/>
  <c r="CE245" i="46"/>
  <c r="CC245" i="46"/>
  <c r="CA245" i="46"/>
  <c r="BY245" i="46"/>
  <c r="BW245" i="46"/>
  <c r="BU245" i="46"/>
  <c r="BS245" i="46"/>
  <c r="BQ245" i="46"/>
  <c r="BO245" i="46"/>
  <c r="BM245" i="46"/>
  <c r="BK245" i="46"/>
  <c r="BI245" i="46"/>
  <c r="BG245" i="46"/>
  <c r="BE245" i="46"/>
  <c r="BC245" i="46"/>
  <c r="BA245" i="46"/>
  <c r="AY245" i="46"/>
  <c r="AW245" i="46"/>
  <c r="AU245" i="46"/>
  <c r="AS245" i="46"/>
  <c r="AQ245" i="46"/>
  <c r="AO245" i="46"/>
  <c r="AM245" i="46"/>
  <c r="AK245" i="46"/>
  <c r="AI245" i="46"/>
  <c r="AG245" i="46"/>
  <c r="AE245" i="46"/>
  <c r="AC245" i="46"/>
  <c r="AA245" i="46"/>
  <c r="Y245" i="46"/>
  <c r="W245" i="46"/>
  <c r="U245" i="46"/>
  <c r="S245" i="46"/>
  <c r="Q245" i="46"/>
  <c r="O245" i="46"/>
  <c r="M245" i="46"/>
  <c r="K245" i="46"/>
  <c r="I245" i="46"/>
  <c r="G245" i="46"/>
  <c r="E245" i="46"/>
  <c r="CE244" i="46"/>
  <c r="CC244" i="46"/>
  <c r="CA244" i="46"/>
  <c r="BY244" i="46"/>
  <c r="BW244" i="46"/>
  <c r="BU244" i="46"/>
  <c r="BS244" i="46"/>
  <c r="BQ244" i="46"/>
  <c r="BO244" i="46"/>
  <c r="BM244" i="46"/>
  <c r="BK244" i="46"/>
  <c r="BI244" i="46"/>
  <c r="BG244" i="46"/>
  <c r="BE244" i="46"/>
  <c r="BC244" i="46"/>
  <c r="BA244" i="46"/>
  <c r="AY244" i="46"/>
  <c r="AW244" i="46"/>
  <c r="AU244" i="46"/>
  <c r="AS244" i="46"/>
  <c r="AQ244" i="46"/>
  <c r="AO244" i="46"/>
  <c r="AM244" i="46"/>
  <c r="AK244" i="46"/>
  <c r="AI244" i="46"/>
  <c r="AG244" i="46"/>
  <c r="AE244" i="46"/>
  <c r="AC244" i="46"/>
  <c r="AA244" i="46"/>
  <c r="Y244" i="46"/>
  <c r="W244" i="46"/>
  <c r="U244" i="46"/>
  <c r="S244" i="46"/>
  <c r="Q244" i="46"/>
  <c r="O244" i="46"/>
  <c r="M244" i="46"/>
  <c r="K244" i="46"/>
  <c r="I244" i="46"/>
  <c r="G244" i="46"/>
  <c r="E244" i="46"/>
  <c r="CE243" i="46"/>
  <c r="CC243" i="46"/>
  <c r="CA243" i="46"/>
  <c r="BY243" i="46"/>
  <c r="BW243" i="46"/>
  <c r="BU243" i="46"/>
  <c r="BS243" i="46"/>
  <c r="BQ243" i="46"/>
  <c r="BO243" i="46"/>
  <c r="BM243" i="46"/>
  <c r="BK243" i="46"/>
  <c r="BI243" i="46"/>
  <c r="BG243" i="46"/>
  <c r="BE243" i="46"/>
  <c r="BC243" i="46"/>
  <c r="BA243" i="46"/>
  <c r="AY243" i="46"/>
  <c r="AW243" i="46"/>
  <c r="AU243" i="46"/>
  <c r="AS243" i="46"/>
  <c r="AQ243" i="46"/>
  <c r="AO243" i="46"/>
  <c r="AM243" i="46"/>
  <c r="AK243" i="46"/>
  <c r="AI243" i="46"/>
  <c r="AG243" i="46"/>
  <c r="AE243" i="46"/>
  <c r="AC243" i="46"/>
  <c r="AA243" i="46"/>
  <c r="Y243" i="46"/>
  <c r="W243" i="46"/>
  <c r="U243" i="46"/>
  <c r="S243" i="46"/>
  <c r="Q243" i="46"/>
  <c r="O243" i="46"/>
  <c r="M243" i="46"/>
  <c r="K243" i="46"/>
  <c r="I243" i="46"/>
  <c r="G243" i="46"/>
  <c r="E243" i="46"/>
  <c r="CE242" i="46"/>
  <c r="CC242" i="46"/>
  <c r="CA242" i="46"/>
  <c r="BY242" i="46"/>
  <c r="BW242" i="46"/>
  <c r="BU242" i="46"/>
  <c r="BS242" i="46"/>
  <c r="BQ242" i="46"/>
  <c r="BO242" i="46"/>
  <c r="BM242" i="46"/>
  <c r="BK242" i="46"/>
  <c r="BI242" i="46"/>
  <c r="BG242" i="46"/>
  <c r="BE242" i="46"/>
  <c r="BC242" i="46"/>
  <c r="BA242" i="46"/>
  <c r="AY242" i="46"/>
  <c r="AW242" i="46"/>
  <c r="AU242" i="46"/>
  <c r="AS242" i="46"/>
  <c r="AQ242" i="46"/>
  <c r="AO242" i="46"/>
  <c r="AM242" i="46"/>
  <c r="AK242" i="46"/>
  <c r="AI242" i="46"/>
  <c r="AG242" i="46"/>
  <c r="AE242" i="46"/>
  <c r="AC242" i="46"/>
  <c r="AA242" i="46"/>
  <c r="Y242" i="46"/>
  <c r="W242" i="46"/>
  <c r="U242" i="46"/>
  <c r="S242" i="46"/>
  <c r="Q242" i="46"/>
  <c r="O242" i="46"/>
  <c r="M242" i="46"/>
  <c r="K242" i="46"/>
  <c r="I242" i="46"/>
  <c r="G242" i="46"/>
  <c r="E242" i="46"/>
  <c r="CE241" i="46"/>
  <c r="CC241" i="46"/>
  <c r="CA241" i="46"/>
  <c r="BY241" i="46"/>
  <c r="BW241" i="46"/>
  <c r="BU241" i="46"/>
  <c r="BS241" i="46"/>
  <c r="BQ241" i="46"/>
  <c r="BO241" i="46"/>
  <c r="BM241" i="46"/>
  <c r="BK241" i="46"/>
  <c r="BI241" i="46"/>
  <c r="BG241" i="46"/>
  <c r="BE241" i="46"/>
  <c r="BC241" i="46"/>
  <c r="BA241" i="46"/>
  <c r="AY241" i="46"/>
  <c r="AW241" i="46"/>
  <c r="AU241" i="46"/>
  <c r="AS241" i="46"/>
  <c r="AQ241" i="46"/>
  <c r="AO241" i="46"/>
  <c r="AM241" i="46"/>
  <c r="AK241" i="46"/>
  <c r="AI241" i="46"/>
  <c r="AG241" i="46"/>
  <c r="AE241" i="46"/>
  <c r="AC241" i="46"/>
  <c r="AA241" i="46"/>
  <c r="Y241" i="46"/>
  <c r="W241" i="46"/>
  <c r="U241" i="46"/>
  <c r="S241" i="46"/>
  <c r="Q241" i="46"/>
  <c r="O241" i="46"/>
  <c r="M241" i="46"/>
  <c r="K241" i="46"/>
  <c r="I241" i="46"/>
  <c r="G241" i="46"/>
  <c r="E241" i="46"/>
  <c r="CE240" i="46"/>
  <c r="CC240" i="46"/>
  <c r="CA240" i="46"/>
  <c r="BY240" i="46"/>
  <c r="BW240" i="46"/>
  <c r="BU240" i="46"/>
  <c r="BS240" i="46"/>
  <c r="BQ240" i="46"/>
  <c r="BO240" i="46"/>
  <c r="BM240" i="46"/>
  <c r="BK240" i="46"/>
  <c r="BI240" i="46"/>
  <c r="BG240" i="46"/>
  <c r="BE240" i="46"/>
  <c r="BC240" i="46"/>
  <c r="BA240" i="46"/>
  <c r="AY240" i="46"/>
  <c r="AW240" i="46"/>
  <c r="AU240" i="46"/>
  <c r="AS240" i="46"/>
  <c r="AQ240" i="46"/>
  <c r="AO240" i="46"/>
  <c r="AM240" i="46"/>
  <c r="AK240" i="46"/>
  <c r="AI240" i="46"/>
  <c r="AG240" i="46"/>
  <c r="AE240" i="46"/>
  <c r="AC240" i="46"/>
  <c r="AA240" i="46"/>
  <c r="Y240" i="46"/>
  <c r="W240" i="46"/>
  <c r="U240" i="46"/>
  <c r="S240" i="46"/>
  <c r="Q240" i="46"/>
  <c r="O240" i="46"/>
  <c r="M240" i="46"/>
  <c r="K240" i="46"/>
  <c r="I240" i="46"/>
  <c r="G240" i="46"/>
  <c r="E240" i="46"/>
  <c r="CE239" i="46"/>
  <c r="CC239" i="46"/>
  <c r="CA239" i="46"/>
  <c r="BY239" i="46"/>
  <c r="BW239" i="46"/>
  <c r="BU239" i="46"/>
  <c r="BS239" i="46"/>
  <c r="BQ239" i="46"/>
  <c r="BO239" i="46"/>
  <c r="BM239" i="46"/>
  <c r="BK239" i="46"/>
  <c r="BI239" i="46"/>
  <c r="BG239" i="46"/>
  <c r="BE239" i="46"/>
  <c r="BC239" i="46"/>
  <c r="BA239" i="46"/>
  <c r="AY239" i="46"/>
  <c r="AW239" i="46"/>
  <c r="AU239" i="46"/>
  <c r="AS239" i="46"/>
  <c r="AQ239" i="46"/>
  <c r="AO239" i="46"/>
  <c r="AM239" i="46"/>
  <c r="AK239" i="46"/>
  <c r="AI239" i="46"/>
  <c r="AG239" i="46"/>
  <c r="AE239" i="46"/>
  <c r="AC239" i="46"/>
  <c r="AA239" i="46"/>
  <c r="Y239" i="46"/>
  <c r="W239" i="46"/>
  <c r="U239" i="46"/>
  <c r="S239" i="46"/>
  <c r="Q239" i="46"/>
  <c r="O239" i="46"/>
  <c r="M239" i="46"/>
  <c r="K239" i="46"/>
  <c r="I239" i="46"/>
  <c r="G239" i="46"/>
  <c r="E239" i="46"/>
  <c r="CE238" i="46"/>
  <c r="CC238" i="46"/>
  <c r="CA238" i="46"/>
  <c r="BY238" i="46"/>
  <c r="BW238" i="46"/>
  <c r="BU238" i="46"/>
  <c r="BS238" i="46"/>
  <c r="BQ238" i="46"/>
  <c r="BO238" i="46"/>
  <c r="BM238" i="46"/>
  <c r="BK238" i="46"/>
  <c r="BI238" i="46"/>
  <c r="BG238" i="46"/>
  <c r="BE238" i="46"/>
  <c r="BC238" i="46"/>
  <c r="BA238" i="46"/>
  <c r="AY238" i="46"/>
  <c r="AW238" i="46"/>
  <c r="AU238" i="46"/>
  <c r="AS238" i="46"/>
  <c r="AQ238" i="46"/>
  <c r="AO238" i="46"/>
  <c r="AM238" i="46"/>
  <c r="AK238" i="46"/>
  <c r="AI238" i="46"/>
  <c r="AG238" i="46"/>
  <c r="AE238" i="46"/>
  <c r="AC238" i="46"/>
  <c r="AA238" i="46"/>
  <c r="Y238" i="46"/>
  <c r="W238" i="46"/>
  <c r="U238" i="46"/>
  <c r="S238" i="46"/>
  <c r="Q238" i="46"/>
  <c r="O238" i="46"/>
  <c r="M238" i="46"/>
  <c r="K238" i="46"/>
  <c r="I238" i="46"/>
  <c r="G238" i="46"/>
  <c r="E238" i="46"/>
  <c r="CE237" i="46"/>
  <c r="CC237" i="46"/>
  <c r="CA237" i="46"/>
  <c r="BY237" i="46"/>
  <c r="BW237" i="46"/>
  <c r="BU237" i="46"/>
  <c r="BS237" i="46"/>
  <c r="BQ237" i="46"/>
  <c r="BO237" i="46"/>
  <c r="BM237" i="46"/>
  <c r="BK237" i="46"/>
  <c r="BI237" i="46"/>
  <c r="BG237" i="46"/>
  <c r="BE237" i="46"/>
  <c r="BC237" i="46"/>
  <c r="BA237" i="46"/>
  <c r="AY237" i="46"/>
  <c r="AW237" i="46"/>
  <c r="AU237" i="46"/>
  <c r="AS237" i="46"/>
  <c r="AQ237" i="46"/>
  <c r="AO237" i="46"/>
  <c r="AM237" i="46"/>
  <c r="AK237" i="46"/>
  <c r="AI237" i="46"/>
  <c r="AG237" i="46"/>
  <c r="AE237" i="46"/>
  <c r="AC237" i="46"/>
  <c r="AA237" i="46"/>
  <c r="Y237" i="46"/>
  <c r="W237" i="46"/>
  <c r="U237" i="46"/>
  <c r="S237" i="46"/>
  <c r="Q237" i="46"/>
  <c r="O237" i="46"/>
  <c r="M237" i="46"/>
  <c r="K237" i="46"/>
  <c r="I237" i="46"/>
  <c r="G237" i="46"/>
  <c r="E237" i="46"/>
  <c r="CE236" i="46"/>
  <c r="CC236" i="46"/>
  <c r="CA236" i="46"/>
  <c r="BY236" i="46"/>
  <c r="BW236" i="46"/>
  <c r="BU236" i="46"/>
  <c r="BS236" i="46"/>
  <c r="BQ236" i="46"/>
  <c r="BO236" i="46"/>
  <c r="BM236" i="46"/>
  <c r="BK236" i="46"/>
  <c r="BI236" i="46"/>
  <c r="BG236" i="46"/>
  <c r="BE236" i="46"/>
  <c r="BC236" i="46"/>
  <c r="BA236" i="46"/>
  <c r="AY236" i="46"/>
  <c r="AW236" i="46"/>
  <c r="AU236" i="46"/>
  <c r="AS236" i="46"/>
  <c r="AQ236" i="46"/>
  <c r="AO236" i="46"/>
  <c r="AM236" i="46"/>
  <c r="AK236" i="46"/>
  <c r="AI236" i="46"/>
  <c r="AG236" i="46"/>
  <c r="AE236" i="46"/>
  <c r="AC236" i="46"/>
  <c r="AA236" i="46"/>
  <c r="Y236" i="46"/>
  <c r="W236" i="46"/>
  <c r="U236" i="46"/>
  <c r="S236" i="46"/>
  <c r="Q236" i="46"/>
  <c r="O236" i="46"/>
  <c r="M236" i="46"/>
  <c r="K236" i="46"/>
  <c r="I236" i="46"/>
  <c r="G236" i="46"/>
  <c r="E236" i="46"/>
  <c r="CE235" i="46"/>
  <c r="CC235" i="46"/>
  <c r="CA235" i="46"/>
  <c r="BY235" i="46"/>
  <c r="BW235" i="46"/>
  <c r="BU235" i="46"/>
  <c r="BS235" i="46"/>
  <c r="BQ235" i="46"/>
  <c r="BO235" i="46"/>
  <c r="BM235" i="46"/>
  <c r="BK235" i="46"/>
  <c r="BI235" i="46"/>
  <c r="BG235" i="46"/>
  <c r="BE235" i="46"/>
  <c r="BC235" i="46"/>
  <c r="BA235" i="46"/>
  <c r="AY235" i="46"/>
  <c r="AW235" i="46"/>
  <c r="AU235" i="46"/>
  <c r="AS235" i="46"/>
  <c r="AQ235" i="46"/>
  <c r="AO235" i="46"/>
  <c r="AM235" i="46"/>
  <c r="AK235" i="46"/>
  <c r="AI235" i="46"/>
  <c r="AG235" i="46"/>
  <c r="AE235" i="46"/>
  <c r="AC235" i="46"/>
  <c r="AA235" i="46"/>
  <c r="Y235" i="46"/>
  <c r="W235" i="46"/>
  <c r="U235" i="46"/>
  <c r="S235" i="46"/>
  <c r="Q235" i="46"/>
  <c r="O235" i="46"/>
  <c r="M235" i="46"/>
  <c r="K235" i="46"/>
  <c r="I235" i="46"/>
  <c r="G235" i="46"/>
  <c r="E235" i="46"/>
  <c r="CE234" i="46"/>
  <c r="CC234" i="46"/>
  <c r="CA234" i="46"/>
  <c r="BY234" i="46"/>
  <c r="BW234" i="46"/>
  <c r="BU234" i="46"/>
  <c r="BS234" i="46"/>
  <c r="BQ234" i="46"/>
  <c r="BO234" i="46"/>
  <c r="BM234" i="46"/>
  <c r="BK234" i="46"/>
  <c r="BI234" i="46"/>
  <c r="BG234" i="46"/>
  <c r="BE234" i="46"/>
  <c r="BC234" i="46"/>
  <c r="BA234" i="46"/>
  <c r="AY234" i="46"/>
  <c r="AW234" i="46"/>
  <c r="AU234" i="46"/>
  <c r="AS234" i="46"/>
  <c r="AQ234" i="46"/>
  <c r="AO234" i="46"/>
  <c r="AM234" i="46"/>
  <c r="AK234" i="46"/>
  <c r="AI234" i="46"/>
  <c r="AG234" i="46"/>
  <c r="AE234" i="46"/>
  <c r="AC234" i="46"/>
  <c r="AA234" i="46"/>
  <c r="Y234" i="46"/>
  <c r="W234" i="46"/>
  <c r="U234" i="46"/>
  <c r="S234" i="46"/>
  <c r="Q234" i="46"/>
  <c r="O234" i="46"/>
  <c r="M234" i="46"/>
  <c r="K234" i="46"/>
  <c r="I234" i="46"/>
  <c r="G234" i="46"/>
  <c r="E234" i="46"/>
  <c r="CE233" i="46"/>
  <c r="CC233" i="46"/>
  <c r="CA233" i="46"/>
  <c r="BY233" i="46"/>
  <c r="BW233" i="46"/>
  <c r="BU233" i="46"/>
  <c r="BS233" i="46"/>
  <c r="BQ233" i="46"/>
  <c r="BO233" i="46"/>
  <c r="BM233" i="46"/>
  <c r="BK233" i="46"/>
  <c r="BI233" i="46"/>
  <c r="BG233" i="46"/>
  <c r="BE233" i="46"/>
  <c r="BC233" i="46"/>
  <c r="BA233" i="46"/>
  <c r="AY233" i="46"/>
  <c r="AW233" i="46"/>
  <c r="AU233" i="46"/>
  <c r="AS233" i="46"/>
  <c r="AQ233" i="46"/>
  <c r="AO233" i="46"/>
  <c r="AM233" i="46"/>
  <c r="AK233" i="46"/>
  <c r="AI233" i="46"/>
  <c r="AG233" i="46"/>
  <c r="AE233" i="46"/>
  <c r="AC233" i="46"/>
  <c r="AA233" i="46"/>
  <c r="Y233" i="46"/>
  <c r="W233" i="46"/>
  <c r="U233" i="46"/>
  <c r="S233" i="46"/>
  <c r="Q233" i="46"/>
  <c r="O233" i="46"/>
  <c r="M233" i="46"/>
  <c r="K233" i="46"/>
  <c r="I233" i="46"/>
  <c r="G233" i="46"/>
  <c r="E233" i="46"/>
  <c r="CE232" i="46"/>
  <c r="CC232" i="46"/>
  <c r="CA232" i="46"/>
  <c r="BY232" i="46"/>
  <c r="BW232" i="46"/>
  <c r="BU232" i="46"/>
  <c r="BS232" i="46"/>
  <c r="BQ232" i="46"/>
  <c r="BO232" i="46"/>
  <c r="BM232" i="46"/>
  <c r="BK232" i="46"/>
  <c r="BI232" i="46"/>
  <c r="BG232" i="46"/>
  <c r="BE232" i="46"/>
  <c r="BC232" i="46"/>
  <c r="BA232" i="46"/>
  <c r="AY232" i="46"/>
  <c r="AW232" i="46"/>
  <c r="AU232" i="46"/>
  <c r="AS232" i="46"/>
  <c r="AQ232" i="46"/>
  <c r="AO232" i="46"/>
  <c r="AM232" i="46"/>
  <c r="AK232" i="46"/>
  <c r="AI232" i="46"/>
  <c r="AG232" i="46"/>
  <c r="AE232" i="46"/>
  <c r="AC232" i="46"/>
  <c r="AA232" i="46"/>
  <c r="Y232" i="46"/>
  <c r="W232" i="46"/>
  <c r="U232" i="46"/>
  <c r="S232" i="46"/>
  <c r="Q232" i="46"/>
  <c r="O232" i="46"/>
  <c r="M232" i="46"/>
  <c r="K232" i="46"/>
  <c r="I232" i="46"/>
  <c r="G232" i="46"/>
  <c r="E232" i="46"/>
  <c r="CE231" i="46"/>
  <c r="CC231" i="46"/>
  <c r="CA231" i="46"/>
  <c r="BY231" i="46"/>
  <c r="BW231" i="46"/>
  <c r="BU231" i="46"/>
  <c r="BS231" i="46"/>
  <c r="BQ231" i="46"/>
  <c r="BO231" i="46"/>
  <c r="BM231" i="46"/>
  <c r="BK231" i="46"/>
  <c r="BI231" i="46"/>
  <c r="BG231" i="46"/>
  <c r="BE231" i="46"/>
  <c r="BC231" i="46"/>
  <c r="BA231" i="46"/>
  <c r="AY231" i="46"/>
  <c r="AW231" i="46"/>
  <c r="AU231" i="46"/>
  <c r="AS231" i="46"/>
  <c r="AQ231" i="46"/>
  <c r="AO231" i="46"/>
  <c r="AM231" i="46"/>
  <c r="AK231" i="46"/>
  <c r="AI231" i="46"/>
  <c r="AG231" i="46"/>
  <c r="AE231" i="46"/>
  <c r="AC231" i="46"/>
  <c r="AA231" i="46"/>
  <c r="Y231" i="46"/>
  <c r="W231" i="46"/>
  <c r="U231" i="46"/>
  <c r="S231" i="46"/>
  <c r="Q231" i="46"/>
  <c r="O231" i="46"/>
  <c r="M231" i="46"/>
  <c r="K231" i="46"/>
  <c r="I231" i="46"/>
  <c r="G231" i="46"/>
  <c r="E231" i="46"/>
  <c r="CE230" i="46"/>
  <c r="CC230" i="46"/>
  <c r="CA230" i="46"/>
  <c r="BY230" i="46"/>
  <c r="BW230" i="46"/>
  <c r="BU230" i="46"/>
  <c r="BS230" i="46"/>
  <c r="BQ230" i="46"/>
  <c r="BO230" i="46"/>
  <c r="BM230" i="46"/>
  <c r="BK230" i="46"/>
  <c r="BI230" i="46"/>
  <c r="BG230" i="46"/>
  <c r="BE230" i="46"/>
  <c r="BC230" i="46"/>
  <c r="BA230" i="46"/>
  <c r="AY230" i="46"/>
  <c r="AW230" i="46"/>
  <c r="AU230" i="46"/>
  <c r="AS230" i="46"/>
  <c r="AQ230" i="46"/>
  <c r="AO230" i="46"/>
  <c r="AM230" i="46"/>
  <c r="AK230" i="46"/>
  <c r="AI230" i="46"/>
  <c r="AG230" i="46"/>
  <c r="AE230" i="46"/>
  <c r="AC230" i="46"/>
  <c r="AA230" i="46"/>
  <c r="Y230" i="46"/>
  <c r="W230" i="46"/>
  <c r="U230" i="46"/>
  <c r="S230" i="46"/>
  <c r="Q230" i="46"/>
  <c r="O230" i="46"/>
  <c r="M230" i="46"/>
  <c r="K230" i="46"/>
  <c r="I230" i="46"/>
  <c r="G230" i="46"/>
  <c r="E230" i="46"/>
  <c r="CE229" i="46"/>
  <c r="CC229" i="46"/>
  <c r="CA229" i="46"/>
  <c r="BY229" i="46"/>
  <c r="BW229" i="46"/>
  <c r="BU229" i="46"/>
  <c r="BS229" i="46"/>
  <c r="BQ229" i="46"/>
  <c r="BO229" i="46"/>
  <c r="BM229" i="46"/>
  <c r="BK229" i="46"/>
  <c r="BI229" i="46"/>
  <c r="BG229" i="46"/>
  <c r="BE229" i="46"/>
  <c r="BC229" i="46"/>
  <c r="BA229" i="46"/>
  <c r="AY229" i="46"/>
  <c r="AW229" i="46"/>
  <c r="AU229" i="46"/>
  <c r="AS229" i="46"/>
  <c r="AQ229" i="46"/>
  <c r="AO229" i="46"/>
  <c r="AM229" i="46"/>
  <c r="AK229" i="46"/>
  <c r="AI229" i="46"/>
  <c r="AG229" i="46"/>
  <c r="AE229" i="46"/>
  <c r="AC229" i="46"/>
  <c r="AA229" i="46"/>
  <c r="Y229" i="46"/>
  <c r="W229" i="46"/>
  <c r="U229" i="46"/>
  <c r="S229" i="46"/>
  <c r="Q229" i="46"/>
  <c r="O229" i="46"/>
  <c r="M229" i="46"/>
  <c r="K229" i="46"/>
  <c r="I229" i="46"/>
  <c r="G229" i="46"/>
  <c r="E229" i="46"/>
  <c r="CE228" i="46"/>
  <c r="CC228" i="46"/>
  <c r="CA228" i="46"/>
  <c r="BY228" i="46"/>
  <c r="BW228" i="46"/>
  <c r="BU228" i="46"/>
  <c r="BS228" i="46"/>
  <c r="BQ228" i="46"/>
  <c r="BO228" i="46"/>
  <c r="BM228" i="46"/>
  <c r="BK228" i="46"/>
  <c r="BI228" i="46"/>
  <c r="BG228" i="46"/>
  <c r="BE228" i="46"/>
  <c r="BC228" i="46"/>
  <c r="BA228" i="46"/>
  <c r="AY228" i="46"/>
  <c r="AW228" i="46"/>
  <c r="AU228" i="46"/>
  <c r="AS228" i="46"/>
  <c r="AQ228" i="46"/>
  <c r="AO228" i="46"/>
  <c r="AM228" i="46"/>
  <c r="AK228" i="46"/>
  <c r="AI228" i="46"/>
  <c r="AG228" i="46"/>
  <c r="AE228" i="46"/>
  <c r="AC228" i="46"/>
  <c r="AA228" i="46"/>
  <c r="Y228" i="46"/>
  <c r="W228" i="46"/>
  <c r="U228" i="46"/>
  <c r="S228" i="46"/>
  <c r="Q228" i="46"/>
  <c r="O228" i="46"/>
  <c r="M228" i="46"/>
  <c r="K228" i="46"/>
  <c r="I228" i="46"/>
  <c r="G228" i="46"/>
  <c r="E228" i="46"/>
  <c r="CE227" i="46"/>
  <c r="CC227" i="46"/>
  <c r="CA227" i="46"/>
  <c r="BY227" i="46"/>
  <c r="BW227" i="46"/>
  <c r="BU227" i="46"/>
  <c r="BS227" i="46"/>
  <c r="BQ227" i="46"/>
  <c r="BO227" i="46"/>
  <c r="BM227" i="46"/>
  <c r="BK227" i="46"/>
  <c r="BI227" i="46"/>
  <c r="BG227" i="46"/>
  <c r="BE227" i="46"/>
  <c r="BC227" i="46"/>
  <c r="BA227" i="46"/>
  <c r="AY227" i="46"/>
  <c r="AW227" i="46"/>
  <c r="AU227" i="46"/>
  <c r="AS227" i="46"/>
  <c r="AQ227" i="46"/>
  <c r="AO227" i="46"/>
  <c r="AM227" i="46"/>
  <c r="AK227" i="46"/>
  <c r="AI227" i="46"/>
  <c r="AG227" i="46"/>
  <c r="AE227" i="46"/>
  <c r="AC227" i="46"/>
  <c r="AA227" i="46"/>
  <c r="Y227" i="46"/>
  <c r="W227" i="46"/>
  <c r="U227" i="46"/>
  <c r="S227" i="46"/>
  <c r="Q227" i="46"/>
  <c r="O227" i="46"/>
  <c r="M227" i="46"/>
  <c r="K227" i="46"/>
  <c r="I227" i="46"/>
  <c r="G227" i="46"/>
  <c r="E227" i="46"/>
  <c r="CE226" i="46"/>
  <c r="CC226" i="46"/>
  <c r="CA226" i="46"/>
  <c r="BY226" i="46"/>
  <c r="BW226" i="46"/>
  <c r="BU226" i="46"/>
  <c r="BS226" i="46"/>
  <c r="BQ226" i="46"/>
  <c r="BO226" i="46"/>
  <c r="BM226" i="46"/>
  <c r="BK226" i="46"/>
  <c r="BI226" i="46"/>
  <c r="BG226" i="46"/>
  <c r="BE226" i="46"/>
  <c r="BC226" i="46"/>
  <c r="BA226" i="46"/>
  <c r="AY226" i="46"/>
  <c r="AW226" i="46"/>
  <c r="AU226" i="46"/>
  <c r="AS226" i="46"/>
  <c r="AQ226" i="46"/>
  <c r="AO226" i="46"/>
  <c r="AM226" i="46"/>
  <c r="AK226" i="46"/>
  <c r="AI226" i="46"/>
  <c r="AG226" i="46"/>
  <c r="AE226" i="46"/>
  <c r="AC226" i="46"/>
  <c r="AA226" i="46"/>
  <c r="Y226" i="46"/>
  <c r="W226" i="46"/>
  <c r="U226" i="46"/>
  <c r="S226" i="46"/>
  <c r="Q226" i="46"/>
  <c r="O226" i="46"/>
  <c r="M226" i="46"/>
  <c r="K226" i="46"/>
  <c r="I226" i="46"/>
  <c r="G226" i="46"/>
  <c r="E226" i="46"/>
  <c r="CE225" i="46"/>
  <c r="CC225" i="46"/>
  <c r="CA225" i="46"/>
  <c r="BY225" i="46"/>
  <c r="BW225" i="46"/>
  <c r="BU225" i="46"/>
  <c r="BS225" i="46"/>
  <c r="BQ225" i="46"/>
  <c r="BO225" i="46"/>
  <c r="BM225" i="46"/>
  <c r="BK225" i="46"/>
  <c r="BI225" i="46"/>
  <c r="BG225" i="46"/>
  <c r="BE225" i="46"/>
  <c r="BC225" i="46"/>
  <c r="BA225" i="46"/>
  <c r="AY225" i="46"/>
  <c r="AW225" i="46"/>
  <c r="AU225" i="46"/>
  <c r="AS225" i="46"/>
  <c r="AQ225" i="46"/>
  <c r="AO225" i="46"/>
  <c r="AM225" i="46"/>
  <c r="AK225" i="46"/>
  <c r="AI225" i="46"/>
  <c r="AG225" i="46"/>
  <c r="AE225" i="46"/>
  <c r="AC225" i="46"/>
  <c r="AA225" i="46"/>
  <c r="Y225" i="46"/>
  <c r="W225" i="46"/>
  <c r="U225" i="46"/>
  <c r="S225" i="46"/>
  <c r="Q225" i="46"/>
  <c r="O225" i="46"/>
  <c r="M225" i="46"/>
  <c r="K225" i="46"/>
  <c r="I225" i="46"/>
  <c r="G225" i="46"/>
  <c r="E225" i="46"/>
  <c r="CE224" i="46"/>
  <c r="CC224" i="46"/>
  <c r="CA224" i="46"/>
  <c r="BY224" i="46"/>
  <c r="BW224" i="46"/>
  <c r="BU224" i="46"/>
  <c r="BS224" i="46"/>
  <c r="BQ224" i="46"/>
  <c r="BO224" i="46"/>
  <c r="BM224" i="46"/>
  <c r="BK224" i="46"/>
  <c r="BI224" i="46"/>
  <c r="BG224" i="46"/>
  <c r="BE224" i="46"/>
  <c r="BC224" i="46"/>
  <c r="BA224" i="46"/>
  <c r="AY224" i="46"/>
  <c r="AW224" i="46"/>
  <c r="AU224" i="46"/>
  <c r="AS224" i="46"/>
  <c r="AQ224" i="46"/>
  <c r="AO224" i="46"/>
  <c r="AM224" i="46"/>
  <c r="AK224" i="46"/>
  <c r="AI224" i="46"/>
  <c r="AG224" i="46"/>
  <c r="AE224" i="46"/>
  <c r="AC224" i="46"/>
  <c r="AA224" i="46"/>
  <c r="Y224" i="46"/>
  <c r="W224" i="46"/>
  <c r="U224" i="46"/>
  <c r="S224" i="46"/>
  <c r="Q224" i="46"/>
  <c r="O224" i="46"/>
  <c r="M224" i="46"/>
  <c r="K224" i="46"/>
  <c r="I224" i="46"/>
  <c r="G224" i="46"/>
  <c r="E224" i="46"/>
  <c r="CE223" i="46"/>
  <c r="CC223" i="46"/>
  <c r="CA223" i="46"/>
  <c r="BY223" i="46"/>
  <c r="BW223" i="46"/>
  <c r="BU223" i="46"/>
  <c r="BS223" i="46"/>
  <c r="BQ223" i="46"/>
  <c r="BO223" i="46"/>
  <c r="BM223" i="46"/>
  <c r="BK223" i="46"/>
  <c r="BI223" i="46"/>
  <c r="BG223" i="46"/>
  <c r="BE223" i="46"/>
  <c r="BC223" i="46"/>
  <c r="BA223" i="46"/>
  <c r="AY223" i="46"/>
  <c r="AW223" i="46"/>
  <c r="AU223" i="46"/>
  <c r="AS223" i="46"/>
  <c r="AQ223" i="46"/>
  <c r="AO223" i="46"/>
  <c r="AM223" i="46"/>
  <c r="AK223" i="46"/>
  <c r="AI223" i="46"/>
  <c r="AG223" i="46"/>
  <c r="AE223" i="46"/>
  <c r="AC223" i="46"/>
  <c r="AA223" i="46"/>
  <c r="Y223" i="46"/>
  <c r="W223" i="46"/>
  <c r="U223" i="46"/>
  <c r="S223" i="46"/>
  <c r="Q223" i="46"/>
  <c r="O223" i="46"/>
  <c r="M223" i="46"/>
  <c r="K223" i="46"/>
  <c r="I223" i="46"/>
  <c r="G223" i="46"/>
  <c r="E223" i="46"/>
  <c r="CE222" i="46"/>
  <c r="CC222" i="46"/>
  <c r="CA222" i="46"/>
  <c r="BY222" i="46"/>
  <c r="BW222" i="46"/>
  <c r="BU222" i="46"/>
  <c r="BS222" i="46"/>
  <c r="BQ222" i="46"/>
  <c r="BO222" i="46"/>
  <c r="BM222" i="46"/>
  <c r="BK222" i="46"/>
  <c r="BI222" i="46"/>
  <c r="BG222" i="46"/>
  <c r="BE222" i="46"/>
  <c r="BC222" i="46"/>
  <c r="BA222" i="46"/>
  <c r="AY222" i="46"/>
  <c r="AW222" i="46"/>
  <c r="AU222" i="46"/>
  <c r="AS222" i="46"/>
  <c r="AQ222" i="46"/>
  <c r="AO222" i="46"/>
  <c r="AM222" i="46"/>
  <c r="AK222" i="46"/>
  <c r="AI222" i="46"/>
  <c r="AG222" i="46"/>
  <c r="AE222" i="46"/>
  <c r="AC222" i="46"/>
  <c r="AA222" i="46"/>
  <c r="Y222" i="46"/>
  <c r="W222" i="46"/>
  <c r="U222" i="46"/>
  <c r="S222" i="46"/>
  <c r="Q222" i="46"/>
  <c r="O222" i="46"/>
  <c r="M222" i="46"/>
  <c r="K222" i="46"/>
  <c r="I222" i="46"/>
  <c r="G222" i="46"/>
  <c r="E222" i="46"/>
  <c r="CE221" i="46"/>
  <c r="CC221" i="46"/>
  <c r="CA221" i="46"/>
  <c r="BY221" i="46"/>
  <c r="BW221" i="46"/>
  <c r="BU221" i="46"/>
  <c r="BS221" i="46"/>
  <c r="BQ221" i="46"/>
  <c r="BO221" i="46"/>
  <c r="BM221" i="46"/>
  <c r="BK221" i="46"/>
  <c r="BI221" i="46"/>
  <c r="BG221" i="46"/>
  <c r="BE221" i="46"/>
  <c r="BC221" i="46"/>
  <c r="BA221" i="46"/>
  <c r="AY221" i="46"/>
  <c r="AW221" i="46"/>
  <c r="AU221" i="46"/>
  <c r="AS221" i="46"/>
  <c r="AQ221" i="46"/>
  <c r="AO221" i="46"/>
  <c r="AM221" i="46"/>
  <c r="AK221" i="46"/>
  <c r="AI221" i="46"/>
  <c r="AG221" i="46"/>
  <c r="AE221" i="46"/>
  <c r="AC221" i="46"/>
  <c r="AA221" i="46"/>
  <c r="Y221" i="46"/>
  <c r="W221" i="46"/>
  <c r="U221" i="46"/>
  <c r="S221" i="46"/>
  <c r="Q221" i="46"/>
  <c r="O221" i="46"/>
  <c r="M221" i="46"/>
  <c r="K221" i="46"/>
  <c r="I221" i="46"/>
  <c r="G221" i="46"/>
  <c r="E221" i="46"/>
  <c r="CE220" i="46"/>
  <c r="CC220" i="46"/>
  <c r="CA220" i="46"/>
  <c r="BY220" i="46"/>
  <c r="BW220" i="46"/>
  <c r="BU220" i="46"/>
  <c r="BS220" i="46"/>
  <c r="BQ220" i="46"/>
  <c r="BO220" i="46"/>
  <c r="BM220" i="46"/>
  <c r="BK220" i="46"/>
  <c r="BI220" i="46"/>
  <c r="BG220" i="46"/>
  <c r="BE220" i="46"/>
  <c r="BC220" i="46"/>
  <c r="BA220" i="46"/>
  <c r="AY220" i="46"/>
  <c r="AW220" i="46"/>
  <c r="AU220" i="46"/>
  <c r="AS220" i="46"/>
  <c r="AQ220" i="46"/>
  <c r="AO220" i="46"/>
  <c r="AM220" i="46"/>
  <c r="AK220" i="46"/>
  <c r="AI220" i="46"/>
  <c r="AG220" i="46"/>
  <c r="AE220" i="46"/>
  <c r="AC220" i="46"/>
  <c r="AA220" i="46"/>
  <c r="Y220" i="46"/>
  <c r="W220" i="46"/>
  <c r="U220" i="46"/>
  <c r="S220" i="46"/>
  <c r="Q220" i="46"/>
  <c r="O220" i="46"/>
  <c r="M220" i="46"/>
  <c r="K220" i="46"/>
  <c r="I220" i="46"/>
  <c r="G220" i="46"/>
  <c r="E220" i="46"/>
  <c r="CE219" i="46"/>
  <c r="CC219" i="46"/>
  <c r="CA219" i="46"/>
  <c r="BY219" i="46"/>
  <c r="BW219" i="46"/>
  <c r="BU219" i="46"/>
  <c r="BS219" i="46"/>
  <c r="BQ219" i="46"/>
  <c r="BO219" i="46"/>
  <c r="BM219" i="46"/>
  <c r="BK219" i="46"/>
  <c r="BI219" i="46"/>
  <c r="BG219" i="46"/>
  <c r="BE219" i="46"/>
  <c r="BC219" i="46"/>
  <c r="BA219" i="46"/>
  <c r="AY219" i="46"/>
  <c r="AW219" i="46"/>
  <c r="AU219" i="46"/>
  <c r="AS219" i="46"/>
  <c r="AQ219" i="46"/>
  <c r="AO219" i="46"/>
  <c r="AM219" i="46"/>
  <c r="AK219" i="46"/>
  <c r="AI219" i="46"/>
  <c r="AG219" i="46"/>
  <c r="AE219" i="46"/>
  <c r="AC219" i="46"/>
  <c r="AA219" i="46"/>
  <c r="Y219" i="46"/>
  <c r="W219" i="46"/>
  <c r="U219" i="46"/>
  <c r="S219" i="46"/>
  <c r="Q219" i="46"/>
  <c r="O219" i="46"/>
  <c r="M219" i="46"/>
  <c r="K219" i="46"/>
  <c r="I219" i="46"/>
  <c r="G219" i="46"/>
  <c r="E219" i="46"/>
  <c r="CE218" i="46"/>
  <c r="CC218" i="46"/>
  <c r="CA218" i="46"/>
  <c r="BY218" i="46"/>
  <c r="BW218" i="46"/>
  <c r="BU218" i="46"/>
  <c r="BS218" i="46"/>
  <c r="BQ218" i="46"/>
  <c r="BO218" i="46"/>
  <c r="BM218" i="46"/>
  <c r="BK218" i="46"/>
  <c r="BI218" i="46"/>
  <c r="BG218" i="46"/>
  <c r="BE218" i="46"/>
  <c r="BC218" i="46"/>
  <c r="BA218" i="46"/>
  <c r="AY218" i="46"/>
  <c r="AW218" i="46"/>
  <c r="AU218" i="46"/>
  <c r="AS218" i="46"/>
  <c r="AQ218" i="46"/>
  <c r="AO218" i="46"/>
  <c r="AM218" i="46"/>
  <c r="AK218" i="46"/>
  <c r="AI218" i="46"/>
  <c r="AG218" i="46"/>
  <c r="AE218" i="46"/>
  <c r="AC218" i="46"/>
  <c r="AA218" i="46"/>
  <c r="Y218" i="46"/>
  <c r="W218" i="46"/>
  <c r="U218" i="46"/>
  <c r="S218" i="46"/>
  <c r="Q218" i="46"/>
  <c r="O218" i="46"/>
  <c r="M218" i="46"/>
  <c r="K218" i="46"/>
  <c r="I218" i="46"/>
  <c r="G218" i="46"/>
  <c r="E218" i="46"/>
  <c r="CE217" i="46"/>
  <c r="CC217" i="46"/>
  <c r="CA217" i="46"/>
  <c r="BY217" i="46"/>
  <c r="BW217" i="46"/>
  <c r="BU217" i="46"/>
  <c r="BS217" i="46"/>
  <c r="BQ217" i="46"/>
  <c r="BO217" i="46"/>
  <c r="BM217" i="46"/>
  <c r="BK217" i="46"/>
  <c r="BI217" i="46"/>
  <c r="BG217" i="46"/>
  <c r="BE217" i="46"/>
  <c r="BC217" i="46"/>
  <c r="BA217" i="46"/>
  <c r="AY217" i="46"/>
  <c r="AW217" i="46"/>
  <c r="AU217" i="46"/>
  <c r="AS217" i="46"/>
  <c r="AQ217" i="46"/>
  <c r="AO217" i="46"/>
  <c r="AM217" i="46"/>
  <c r="AK217" i="46"/>
  <c r="AI217" i="46"/>
  <c r="AG217" i="46"/>
  <c r="AE217" i="46"/>
  <c r="AC217" i="46"/>
  <c r="AA217" i="46"/>
  <c r="Y217" i="46"/>
  <c r="W217" i="46"/>
  <c r="U217" i="46"/>
  <c r="S217" i="46"/>
  <c r="Q217" i="46"/>
  <c r="O217" i="46"/>
  <c r="M217" i="46"/>
  <c r="K217" i="46"/>
  <c r="I217" i="46"/>
  <c r="G217" i="46"/>
  <c r="E217" i="46"/>
  <c r="CE216" i="46"/>
  <c r="CC216" i="46"/>
  <c r="CA216" i="46"/>
  <c r="BY216" i="46"/>
  <c r="BW216" i="46"/>
  <c r="BU216" i="46"/>
  <c r="BS216" i="46"/>
  <c r="BQ216" i="46"/>
  <c r="BO216" i="46"/>
  <c r="BM216" i="46"/>
  <c r="BK216" i="46"/>
  <c r="BI216" i="46"/>
  <c r="BG216" i="46"/>
  <c r="BE216" i="46"/>
  <c r="BC216" i="46"/>
  <c r="BA216" i="46"/>
  <c r="AY216" i="46"/>
  <c r="AW216" i="46"/>
  <c r="AU216" i="46"/>
  <c r="AS216" i="46"/>
  <c r="AQ216" i="46"/>
  <c r="AO216" i="46"/>
  <c r="AM216" i="46"/>
  <c r="AK216" i="46"/>
  <c r="AI216" i="46"/>
  <c r="AG216" i="46"/>
  <c r="AE216" i="46"/>
  <c r="AC216" i="46"/>
  <c r="AA216" i="46"/>
  <c r="Y216" i="46"/>
  <c r="W216" i="46"/>
  <c r="U216" i="46"/>
  <c r="S216" i="46"/>
  <c r="Q216" i="46"/>
  <c r="O216" i="46"/>
  <c r="M216" i="46"/>
  <c r="K216" i="46"/>
  <c r="I216" i="46"/>
  <c r="G216" i="46"/>
  <c r="E216" i="46"/>
  <c r="CE215" i="46"/>
  <c r="CC215" i="46"/>
  <c r="CA215" i="46"/>
  <c r="BY215" i="46"/>
  <c r="BW215" i="46"/>
  <c r="BU215" i="46"/>
  <c r="BS215" i="46"/>
  <c r="BQ215" i="46"/>
  <c r="BO215" i="46"/>
  <c r="BM215" i="46"/>
  <c r="BK215" i="46"/>
  <c r="BI215" i="46"/>
  <c r="BG215" i="46"/>
  <c r="BE215" i="46"/>
  <c r="BC215" i="46"/>
  <c r="BA215" i="46"/>
  <c r="AY215" i="46"/>
  <c r="AW215" i="46"/>
  <c r="AU215" i="46"/>
  <c r="AS215" i="46"/>
  <c r="AQ215" i="46"/>
  <c r="AO215" i="46"/>
  <c r="AM215" i="46"/>
  <c r="AK215" i="46"/>
  <c r="AI215" i="46"/>
  <c r="AG215" i="46"/>
  <c r="AE215" i="46"/>
  <c r="AC215" i="46"/>
  <c r="AA215" i="46"/>
  <c r="Y215" i="46"/>
  <c r="W215" i="46"/>
  <c r="U215" i="46"/>
  <c r="S215" i="46"/>
  <c r="Q215" i="46"/>
  <c r="O215" i="46"/>
  <c r="M215" i="46"/>
  <c r="K215" i="46"/>
  <c r="I215" i="46"/>
  <c r="G215" i="46"/>
  <c r="E215" i="46"/>
  <c r="CE214" i="46"/>
  <c r="CC214" i="46"/>
  <c r="CA214" i="46"/>
  <c r="BY214" i="46"/>
  <c r="BW214" i="46"/>
  <c r="BU214" i="46"/>
  <c r="BS214" i="46"/>
  <c r="BQ214" i="46"/>
  <c r="BO214" i="46"/>
  <c r="BM214" i="46"/>
  <c r="BK214" i="46"/>
  <c r="BI214" i="46"/>
  <c r="BG214" i="46"/>
  <c r="BE214" i="46"/>
  <c r="BC214" i="46"/>
  <c r="BA214" i="46"/>
  <c r="AY214" i="46"/>
  <c r="AW214" i="46"/>
  <c r="AU214" i="46"/>
  <c r="AS214" i="46"/>
  <c r="AQ214" i="46"/>
  <c r="AO214" i="46"/>
  <c r="AM214" i="46"/>
  <c r="AK214" i="46"/>
  <c r="AI214" i="46"/>
  <c r="AG214" i="46"/>
  <c r="AE214" i="46"/>
  <c r="AC214" i="46"/>
  <c r="AA214" i="46"/>
  <c r="Y214" i="46"/>
  <c r="W214" i="46"/>
  <c r="U214" i="46"/>
  <c r="S214" i="46"/>
  <c r="Q214" i="46"/>
  <c r="O214" i="46"/>
  <c r="M214" i="46"/>
  <c r="K214" i="46"/>
  <c r="I214" i="46"/>
  <c r="G214" i="46"/>
  <c r="E214" i="46"/>
  <c r="CE213" i="46"/>
  <c r="CC213" i="46"/>
  <c r="CA213" i="46"/>
  <c r="BY213" i="46"/>
  <c r="BW213" i="46"/>
  <c r="BU213" i="46"/>
  <c r="BS213" i="46"/>
  <c r="BQ213" i="46"/>
  <c r="BO213" i="46"/>
  <c r="BM213" i="46"/>
  <c r="BK213" i="46"/>
  <c r="BI213" i="46"/>
  <c r="BG213" i="46"/>
  <c r="BE213" i="46"/>
  <c r="BC213" i="46"/>
  <c r="BA213" i="46"/>
  <c r="AY213" i="46"/>
  <c r="AW213" i="46"/>
  <c r="AU213" i="46"/>
  <c r="AS213" i="46"/>
  <c r="AQ213" i="46"/>
  <c r="AO213" i="46"/>
  <c r="AM213" i="46"/>
  <c r="AK213" i="46"/>
  <c r="AI213" i="46"/>
  <c r="AG213" i="46"/>
  <c r="AE213" i="46"/>
  <c r="AC213" i="46"/>
  <c r="AA213" i="46"/>
  <c r="Y213" i="46"/>
  <c r="W213" i="46"/>
  <c r="U213" i="46"/>
  <c r="S213" i="46"/>
  <c r="Q213" i="46"/>
  <c r="O213" i="46"/>
  <c r="M213" i="46"/>
  <c r="K213" i="46"/>
  <c r="I213" i="46"/>
  <c r="G213" i="46"/>
  <c r="E213" i="46"/>
  <c r="CE212" i="46"/>
  <c r="CC212" i="46"/>
  <c r="CA212" i="46"/>
  <c r="BY212" i="46"/>
  <c r="BW212" i="46"/>
  <c r="BU212" i="46"/>
  <c r="BS212" i="46"/>
  <c r="BQ212" i="46"/>
  <c r="BO212" i="46"/>
  <c r="BM212" i="46"/>
  <c r="BK212" i="46"/>
  <c r="BI212" i="46"/>
  <c r="BG212" i="46"/>
  <c r="BE212" i="46"/>
  <c r="BC212" i="46"/>
  <c r="BA212" i="46"/>
  <c r="AY212" i="46"/>
  <c r="AW212" i="46"/>
  <c r="AU212" i="46"/>
  <c r="AS212" i="46"/>
  <c r="AQ212" i="46"/>
  <c r="AO212" i="46"/>
  <c r="AM212" i="46"/>
  <c r="AK212" i="46"/>
  <c r="AI212" i="46"/>
  <c r="AG212" i="46"/>
  <c r="AE212" i="46"/>
  <c r="AC212" i="46"/>
  <c r="AA212" i="46"/>
  <c r="Y212" i="46"/>
  <c r="W212" i="46"/>
  <c r="U212" i="46"/>
  <c r="S212" i="46"/>
  <c r="Q212" i="46"/>
  <c r="O212" i="46"/>
  <c r="M212" i="46"/>
  <c r="K212" i="46"/>
  <c r="I212" i="46"/>
  <c r="G212" i="46"/>
  <c r="E212" i="46"/>
  <c r="CE211" i="46"/>
  <c r="CC211" i="46"/>
  <c r="CA211" i="46"/>
  <c r="BY211" i="46"/>
  <c r="BW211" i="46"/>
  <c r="BU211" i="46"/>
  <c r="BS211" i="46"/>
  <c r="BQ211" i="46"/>
  <c r="BO211" i="46"/>
  <c r="BM211" i="46"/>
  <c r="BK211" i="46"/>
  <c r="BI211" i="46"/>
  <c r="BG211" i="46"/>
  <c r="BE211" i="46"/>
  <c r="BC211" i="46"/>
  <c r="BA211" i="46"/>
  <c r="AY211" i="46"/>
  <c r="AW211" i="46"/>
  <c r="AU211" i="46"/>
  <c r="AS211" i="46"/>
  <c r="AQ211" i="46"/>
  <c r="AO211" i="46"/>
  <c r="AM211" i="46"/>
  <c r="AK211" i="46"/>
  <c r="AI211" i="46"/>
  <c r="AG211" i="46"/>
  <c r="AE211" i="46"/>
  <c r="AC211" i="46"/>
  <c r="AA211" i="46"/>
  <c r="Y211" i="46"/>
  <c r="W211" i="46"/>
  <c r="U211" i="46"/>
  <c r="S211" i="46"/>
  <c r="Q211" i="46"/>
  <c r="O211" i="46"/>
  <c r="M211" i="46"/>
  <c r="K211" i="46"/>
  <c r="I211" i="46"/>
  <c r="G211" i="46"/>
  <c r="E211" i="46"/>
  <c r="CE210" i="46"/>
  <c r="CC210" i="46"/>
  <c r="CA210" i="46"/>
  <c r="BY210" i="46"/>
  <c r="BW210" i="46"/>
  <c r="BU210" i="46"/>
  <c r="BS210" i="46"/>
  <c r="BQ210" i="46"/>
  <c r="BO210" i="46"/>
  <c r="BM210" i="46"/>
  <c r="BK210" i="46"/>
  <c r="BI210" i="46"/>
  <c r="BG210" i="46"/>
  <c r="BE210" i="46"/>
  <c r="BC210" i="46"/>
  <c r="BA210" i="46"/>
  <c r="AY210" i="46"/>
  <c r="AW210" i="46"/>
  <c r="AU210" i="46"/>
  <c r="AS210" i="46"/>
  <c r="AQ210" i="46"/>
  <c r="AO210" i="46"/>
  <c r="AM210" i="46"/>
  <c r="AK210" i="46"/>
  <c r="AI210" i="46"/>
  <c r="AG210" i="46"/>
  <c r="AE210" i="46"/>
  <c r="AC210" i="46"/>
  <c r="AA210" i="46"/>
  <c r="Y210" i="46"/>
  <c r="W210" i="46"/>
  <c r="U210" i="46"/>
  <c r="S210" i="46"/>
  <c r="Q210" i="46"/>
  <c r="O210" i="46"/>
  <c r="M210" i="46"/>
  <c r="K210" i="46"/>
  <c r="I210" i="46"/>
  <c r="G210" i="46"/>
  <c r="E210" i="46"/>
  <c r="CE209" i="46"/>
  <c r="CC209" i="46"/>
  <c r="CA209" i="46"/>
  <c r="BY209" i="46"/>
  <c r="BW209" i="46"/>
  <c r="BU209" i="46"/>
  <c r="BS209" i="46"/>
  <c r="BQ209" i="46"/>
  <c r="BO209" i="46"/>
  <c r="BM209" i="46"/>
  <c r="BK209" i="46"/>
  <c r="BI209" i="46"/>
  <c r="BG209" i="46"/>
  <c r="BE209" i="46"/>
  <c r="BC209" i="46"/>
  <c r="BA209" i="46"/>
  <c r="AY209" i="46"/>
  <c r="AW209" i="46"/>
  <c r="AU209" i="46"/>
  <c r="AS209" i="46"/>
  <c r="AQ209" i="46"/>
  <c r="AO209" i="46"/>
  <c r="AM209" i="46"/>
  <c r="AK209" i="46"/>
  <c r="AI209" i="46"/>
  <c r="AG209" i="46"/>
  <c r="AE209" i="46"/>
  <c r="AC209" i="46"/>
  <c r="AA209" i="46"/>
  <c r="Y209" i="46"/>
  <c r="W209" i="46"/>
  <c r="U209" i="46"/>
  <c r="S209" i="46"/>
  <c r="Q209" i="46"/>
  <c r="O209" i="46"/>
  <c r="M209" i="46"/>
  <c r="K209" i="46"/>
  <c r="I209" i="46"/>
  <c r="G209" i="46"/>
  <c r="E209" i="46"/>
  <c r="CE208" i="46"/>
  <c r="CC208" i="46"/>
  <c r="CA208" i="46"/>
  <c r="BY208" i="46"/>
  <c r="BW208" i="46"/>
  <c r="BU208" i="46"/>
  <c r="BS208" i="46"/>
  <c r="BQ208" i="46"/>
  <c r="BO208" i="46"/>
  <c r="BM208" i="46"/>
  <c r="BK208" i="46"/>
  <c r="BI208" i="46"/>
  <c r="BG208" i="46"/>
  <c r="BE208" i="46"/>
  <c r="BC208" i="46"/>
  <c r="BA208" i="46"/>
  <c r="AY208" i="46"/>
  <c r="AW208" i="46"/>
  <c r="AU208" i="46"/>
  <c r="AS208" i="46"/>
  <c r="AQ208" i="46"/>
  <c r="AO208" i="46"/>
  <c r="AM208" i="46"/>
  <c r="AK208" i="46"/>
  <c r="AI208" i="46"/>
  <c r="AG208" i="46"/>
  <c r="AE208" i="46"/>
  <c r="AC208" i="46"/>
  <c r="AA208" i="46"/>
  <c r="Y208" i="46"/>
  <c r="W208" i="46"/>
  <c r="U208" i="46"/>
  <c r="S208" i="46"/>
  <c r="Q208" i="46"/>
  <c r="O208" i="46"/>
  <c r="M208" i="46"/>
  <c r="K208" i="46"/>
  <c r="I208" i="46"/>
  <c r="G208" i="46"/>
  <c r="E208" i="46"/>
  <c r="CE207" i="46"/>
  <c r="CC207" i="46"/>
  <c r="CA207" i="46"/>
  <c r="BY207" i="46"/>
  <c r="BW207" i="46"/>
  <c r="BU207" i="46"/>
  <c r="BS207" i="46"/>
  <c r="BQ207" i="46"/>
  <c r="BO207" i="46"/>
  <c r="BM207" i="46"/>
  <c r="BK207" i="46"/>
  <c r="BI207" i="46"/>
  <c r="BG207" i="46"/>
  <c r="BE207" i="46"/>
  <c r="BC207" i="46"/>
  <c r="BA207" i="46"/>
  <c r="AY207" i="46"/>
  <c r="AW207" i="46"/>
  <c r="AU207" i="46"/>
  <c r="AS207" i="46"/>
  <c r="AQ207" i="46"/>
  <c r="AO207" i="46"/>
  <c r="AM207" i="46"/>
  <c r="AK207" i="46"/>
  <c r="AI207" i="46"/>
  <c r="AG207" i="46"/>
  <c r="AE207" i="46"/>
  <c r="AC207" i="46"/>
  <c r="AA207" i="46"/>
  <c r="Y207" i="46"/>
  <c r="W207" i="46"/>
  <c r="U207" i="46"/>
  <c r="S207" i="46"/>
  <c r="Q207" i="46"/>
  <c r="O207" i="46"/>
  <c r="M207" i="46"/>
  <c r="K207" i="46"/>
  <c r="I207" i="46"/>
  <c r="G207" i="46"/>
  <c r="E207" i="46"/>
  <c r="CE206" i="46"/>
  <c r="CC206" i="46"/>
  <c r="CA206" i="46"/>
  <c r="BY206" i="46"/>
  <c r="BW206" i="46"/>
  <c r="BU206" i="46"/>
  <c r="BS206" i="46"/>
  <c r="BQ206" i="46"/>
  <c r="BO206" i="46"/>
  <c r="BM206" i="46"/>
  <c r="BK206" i="46"/>
  <c r="BI206" i="46"/>
  <c r="BG206" i="46"/>
  <c r="BE206" i="46"/>
  <c r="BC206" i="46"/>
  <c r="BA206" i="46"/>
  <c r="AY206" i="46"/>
  <c r="AW206" i="46"/>
  <c r="AU206" i="46"/>
  <c r="AS206" i="46"/>
  <c r="AQ206" i="46"/>
  <c r="AO206" i="46"/>
  <c r="AM206" i="46"/>
  <c r="AK206" i="46"/>
  <c r="AI206" i="46"/>
  <c r="AG206" i="46"/>
  <c r="AE206" i="46"/>
  <c r="AC206" i="46"/>
  <c r="AA206" i="46"/>
  <c r="Y206" i="46"/>
  <c r="W206" i="46"/>
  <c r="U206" i="46"/>
  <c r="S206" i="46"/>
  <c r="Q206" i="46"/>
  <c r="O206" i="46"/>
  <c r="M206" i="46"/>
  <c r="K206" i="46"/>
  <c r="I206" i="46"/>
  <c r="G206" i="46"/>
  <c r="E206" i="46"/>
  <c r="CE205" i="46"/>
  <c r="CC205" i="46"/>
  <c r="CA205" i="46"/>
  <c r="BY205" i="46"/>
  <c r="BW205" i="46"/>
  <c r="BU205" i="46"/>
  <c r="BS205" i="46"/>
  <c r="BQ205" i="46"/>
  <c r="BO205" i="46"/>
  <c r="BM205" i="46"/>
  <c r="BK205" i="46"/>
  <c r="BI205" i="46"/>
  <c r="BG205" i="46"/>
  <c r="BE205" i="46"/>
  <c r="BC205" i="46"/>
  <c r="BA205" i="46"/>
  <c r="AY205" i="46"/>
  <c r="AW205" i="46"/>
  <c r="AU205" i="46"/>
  <c r="AS205" i="46"/>
  <c r="AQ205" i="46"/>
  <c r="AO205" i="46"/>
  <c r="AM205" i="46"/>
  <c r="AK205" i="46"/>
  <c r="AI205" i="46"/>
  <c r="AG205" i="46"/>
  <c r="AE205" i="46"/>
  <c r="AC205" i="46"/>
  <c r="AA205" i="46"/>
  <c r="Y205" i="46"/>
  <c r="W205" i="46"/>
  <c r="U205" i="46"/>
  <c r="S205" i="46"/>
  <c r="Q205" i="46"/>
  <c r="O205" i="46"/>
  <c r="M205" i="46"/>
  <c r="K205" i="46"/>
  <c r="I205" i="46"/>
  <c r="G205" i="46"/>
  <c r="E205" i="46"/>
  <c r="CE204" i="46"/>
  <c r="CC204" i="46"/>
  <c r="CA204" i="46"/>
  <c r="BY204" i="46"/>
  <c r="BW204" i="46"/>
  <c r="BU204" i="46"/>
  <c r="BS204" i="46"/>
  <c r="BQ204" i="46"/>
  <c r="BO204" i="46"/>
  <c r="BM204" i="46"/>
  <c r="BK204" i="46"/>
  <c r="BI204" i="46"/>
  <c r="BG204" i="46"/>
  <c r="BE204" i="46"/>
  <c r="BC204" i="46"/>
  <c r="BA204" i="46"/>
  <c r="AY204" i="46"/>
  <c r="AW204" i="46"/>
  <c r="AU204" i="46"/>
  <c r="AS204" i="46"/>
  <c r="AQ204" i="46"/>
  <c r="AO204" i="46"/>
  <c r="AM204" i="46"/>
  <c r="AK204" i="46"/>
  <c r="AI204" i="46"/>
  <c r="AG204" i="46"/>
  <c r="AE204" i="46"/>
  <c r="AC204" i="46"/>
  <c r="AA204" i="46"/>
  <c r="Y204" i="46"/>
  <c r="W204" i="46"/>
  <c r="U204" i="46"/>
  <c r="S204" i="46"/>
  <c r="Q204" i="46"/>
  <c r="O204" i="46"/>
  <c r="M204" i="46"/>
  <c r="K204" i="46"/>
  <c r="I204" i="46"/>
  <c r="G204" i="46"/>
  <c r="E204" i="46"/>
  <c r="CE203" i="46"/>
  <c r="CC203" i="46"/>
  <c r="CA203" i="46"/>
  <c r="BY203" i="46"/>
  <c r="BW203" i="46"/>
  <c r="BU203" i="46"/>
  <c r="BS203" i="46"/>
  <c r="BQ203" i="46"/>
  <c r="BO203" i="46"/>
  <c r="BM203" i="46"/>
  <c r="BK203" i="46"/>
  <c r="BI203" i="46"/>
  <c r="BG203" i="46"/>
  <c r="BE203" i="46"/>
  <c r="BC203" i="46"/>
  <c r="BA203" i="46"/>
  <c r="AY203" i="46"/>
  <c r="AW203" i="46"/>
  <c r="AU203" i="46"/>
  <c r="AS203" i="46"/>
  <c r="AQ203" i="46"/>
  <c r="AO203" i="46"/>
  <c r="AM203" i="46"/>
  <c r="AK203" i="46"/>
  <c r="AI203" i="46"/>
  <c r="AG203" i="46"/>
  <c r="AE203" i="46"/>
  <c r="AC203" i="46"/>
  <c r="AA203" i="46"/>
  <c r="Y203" i="46"/>
  <c r="W203" i="46"/>
  <c r="U203" i="46"/>
  <c r="S203" i="46"/>
  <c r="Q203" i="46"/>
  <c r="O203" i="46"/>
  <c r="M203" i="46"/>
  <c r="K203" i="46"/>
  <c r="I203" i="46"/>
  <c r="G203" i="46"/>
  <c r="E203" i="46"/>
  <c r="CE202" i="46"/>
  <c r="CC202" i="46"/>
  <c r="CA202" i="46"/>
  <c r="BY202" i="46"/>
  <c r="BW202" i="46"/>
  <c r="BU202" i="46"/>
  <c r="BS202" i="46"/>
  <c r="BQ202" i="46"/>
  <c r="BO202" i="46"/>
  <c r="BM202" i="46"/>
  <c r="BK202" i="46"/>
  <c r="BI202" i="46"/>
  <c r="BG202" i="46"/>
  <c r="BE202" i="46"/>
  <c r="BC202" i="46"/>
  <c r="BA202" i="46"/>
  <c r="AY202" i="46"/>
  <c r="AW202" i="46"/>
  <c r="AU202" i="46"/>
  <c r="AS202" i="46"/>
  <c r="AQ202" i="46"/>
  <c r="AO202" i="46"/>
  <c r="AM202" i="46"/>
  <c r="AK202" i="46"/>
  <c r="AI202" i="46"/>
  <c r="AG202" i="46"/>
  <c r="AE202" i="46"/>
  <c r="AC202" i="46"/>
  <c r="AA202" i="46"/>
  <c r="Y202" i="46"/>
  <c r="W202" i="46"/>
  <c r="U202" i="46"/>
  <c r="S202" i="46"/>
  <c r="Q202" i="46"/>
  <c r="O202" i="46"/>
  <c r="M202" i="46"/>
  <c r="K202" i="46"/>
  <c r="I202" i="46"/>
  <c r="G202" i="46"/>
  <c r="E202" i="46"/>
  <c r="CE201" i="46"/>
  <c r="CC201" i="46"/>
  <c r="CA201" i="46"/>
  <c r="BY201" i="46"/>
  <c r="BW201" i="46"/>
  <c r="BU201" i="46"/>
  <c r="BS201" i="46"/>
  <c r="BQ201" i="46"/>
  <c r="BO201" i="46"/>
  <c r="BM201" i="46"/>
  <c r="BK201" i="46"/>
  <c r="BI201" i="46"/>
  <c r="BG201" i="46"/>
  <c r="BE201" i="46"/>
  <c r="BC201" i="46"/>
  <c r="BA201" i="46"/>
  <c r="AY201" i="46"/>
  <c r="AW201" i="46"/>
  <c r="AU201" i="46"/>
  <c r="AS201" i="46"/>
  <c r="AQ201" i="46"/>
  <c r="AO201" i="46"/>
  <c r="AM201" i="46"/>
  <c r="AK201" i="46"/>
  <c r="AI201" i="46"/>
  <c r="AG201" i="46"/>
  <c r="AE201" i="46"/>
  <c r="AC201" i="46"/>
  <c r="AA201" i="46"/>
  <c r="Y201" i="46"/>
  <c r="W201" i="46"/>
  <c r="U201" i="46"/>
  <c r="S201" i="46"/>
  <c r="Q201" i="46"/>
  <c r="O201" i="46"/>
  <c r="M201" i="46"/>
  <c r="K201" i="46"/>
  <c r="I201" i="46"/>
  <c r="G201" i="46"/>
  <c r="E201" i="46"/>
  <c r="CE200" i="46"/>
  <c r="CC200" i="46"/>
  <c r="CA200" i="46"/>
  <c r="BY200" i="46"/>
  <c r="BW200" i="46"/>
  <c r="BU200" i="46"/>
  <c r="BS200" i="46"/>
  <c r="BQ200" i="46"/>
  <c r="BO200" i="46"/>
  <c r="BM200" i="46"/>
  <c r="BK200" i="46"/>
  <c r="BI200" i="46"/>
  <c r="BG200" i="46"/>
  <c r="BE200" i="46"/>
  <c r="BC200" i="46"/>
  <c r="BA200" i="46"/>
  <c r="AY200" i="46"/>
  <c r="AW200" i="46"/>
  <c r="AU200" i="46"/>
  <c r="AS200" i="46"/>
  <c r="AQ200" i="46"/>
  <c r="AO200" i="46"/>
  <c r="AM200" i="46"/>
  <c r="AK200" i="46"/>
  <c r="AI200" i="46"/>
  <c r="AG200" i="46"/>
  <c r="AE200" i="46"/>
  <c r="AC200" i="46"/>
  <c r="AA200" i="46"/>
  <c r="Y200" i="46"/>
  <c r="W200" i="46"/>
  <c r="U200" i="46"/>
  <c r="S200" i="46"/>
  <c r="Q200" i="46"/>
  <c r="O200" i="46"/>
  <c r="M200" i="46"/>
  <c r="K200" i="46"/>
  <c r="I200" i="46"/>
  <c r="G200" i="46"/>
  <c r="E200" i="46"/>
  <c r="CE199" i="46"/>
  <c r="CC199" i="46"/>
  <c r="CA199" i="46"/>
  <c r="BY199" i="46"/>
  <c r="BW199" i="46"/>
  <c r="BU199" i="46"/>
  <c r="BS199" i="46"/>
  <c r="BQ199" i="46"/>
  <c r="BO199" i="46"/>
  <c r="BM199" i="46"/>
  <c r="BK199" i="46"/>
  <c r="BI199" i="46"/>
  <c r="BG199" i="46"/>
  <c r="BE199" i="46"/>
  <c r="BC199" i="46"/>
  <c r="BA199" i="46"/>
  <c r="AY199" i="46"/>
  <c r="AW199" i="46"/>
  <c r="AU199" i="46"/>
  <c r="AS199" i="46"/>
  <c r="AQ199" i="46"/>
  <c r="AO199" i="46"/>
  <c r="AM199" i="46"/>
  <c r="AK199" i="46"/>
  <c r="AI199" i="46"/>
  <c r="AG199" i="46"/>
  <c r="AE199" i="46"/>
  <c r="AC199" i="46"/>
  <c r="AA199" i="46"/>
  <c r="Y199" i="46"/>
  <c r="W199" i="46"/>
  <c r="U199" i="46"/>
  <c r="S199" i="46"/>
  <c r="Q199" i="46"/>
  <c r="O199" i="46"/>
  <c r="M199" i="46"/>
  <c r="K199" i="46"/>
  <c r="I199" i="46"/>
  <c r="G199" i="46"/>
  <c r="E199" i="46"/>
  <c r="CE198" i="46"/>
  <c r="CC198" i="46"/>
  <c r="CA198" i="46"/>
  <c r="BY198" i="46"/>
  <c r="BW198" i="46"/>
  <c r="BU198" i="46"/>
  <c r="BS198" i="46"/>
  <c r="BQ198" i="46"/>
  <c r="BO198" i="46"/>
  <c r="BM198" i="46"/>
  <c r="BK198" i="46"/>
  <c r="BI198" i="46"/>
  <c r="BG198" i="46"/>
  <c r="BE198" i="46"/>
  <c r="BC198" i="46"/>
  <c r="BA198" i="46"/>
  <c r="AY198" i="46"/>
  <c r="AW198" i="46"/>
  <c r="AU198" i="46"/>
  <c r="AS198" i="46"/>
  <c r="AQ198" i="46"/>
  <c r="AO198" i="46"/>
  <c r="AM198" i="46"/>
  <c r="AK198" i="46"/>
  <c r="AI198" i="46"/>
  <c r="AG198" i="46"/>
  <c r="AE198" i="46"/>
  <c r="AC198" i="46"/>
  <c r="AA198" i="46"/>
  <c r="Y198" i="46"/>
  <c r="W198" i="46"/>
  <c r="U198" i="46"/>
  <c r="S198" i="46"/>
  <c r="Q198" i="46"/>
  <c r="O198" i="46"/>
  <c r="M198" i="46"/>
  <c r="K198" i="46"/>
  <c r="I198" i="46"/>
  <c r="G198" i="46"/>
  <c r="E198" i="46"/>
  <c r="CE197" i="46"/>
  <c r="CC197" i="46"/>
  <c r="CA197" i="46"/>
  <c r="BY197" i="46"/>
  <c r="BW197" i="46"/>
  <c r="BU197" i="46"/>
  <c r="BS197" i="46"/>
  <c r="BQ197" i="46"/>
  <c r="BO197" i="46"/>
  <c r="BM197" i="46"/>
  <c r="BK197" i="46"/>
  <c r="BI197" i="46"/>
  <c r="BG197" i="46"/>
  <c r="BE197" i="46"/>
  <c r="BC197" i="46"/>
  <c r="BA197" i="46"/>
  <c r="AY197" i="46"/>
  <c r="AW197" i="46"/>
  <c r="AU197" i="46"/>
  <c r="AS197" i="46"/>
  <c r="AQ197" i="46"/>
  <c r="AO197" i="46"/>
  <c r="AM197" i="46"/>
  <c r="AK197" i="46"/>
  <c r="AI197" i="46"/>
  <c r="AG197" i="46"/>
  <c r="AE197" i="46"/>
  <c r="AC197" i="46"/>
  <c r="AA197" i="46"/>
  <c r="Y197" i="46"/>
  <c r="W197" i="46"/>
  <c r="U197" i="46"/>
  <c r="S197" i="46"/>
  <c r="Q197" i="46"/>
  <c r="O197" i="46"/>
  <c r="M197" i="46"/>
  <c r="K197" i="46"/>
  <c r="I197" i="46"/>
  <c r="G197" i="46"/>
  <c r="E197" i="46"/>
  <c r="CE196" i="46"/>
  <c r="CC196" i="46"/>
  <c r="CA196" i="46"/>
  <c r="BY196" i="46"/>
  <c r="BW196" i="46"/>
  <c r="BU196" i="46"/>
  <c r="BS196" i="46"/>
  <c r="BQ196" i="46"/>
  <c r="BO196" i="46"/>
  <c r="BM196" i="46"/>
  <c r="BK196" i="46"/>
  <c r="BI196" i="46"/>
  <c r="BG196" i="46"/>
  <c r="BE196" i="46"/>
  <c r="BC196" i="46"/>
  <c r="BA196" i="46"/>
  <c r="AY196" i="46"/>
  <c r="AW196" i="46"/>
  <c r="AU196" i="46"/>
  <c r="AS196" i="46"/>
  <c r="AQ196" i="46"/>
  <c r="AO196" i="46"/>
  <c r="AM196" i="46"/>
  <c r="AK196" i="46"/>
  <c r="AI196" i="46"/>
  <c r="AG196" i="46"/>
  <c r="AE196" i="46"/>
  <c r="AC196" i="46"/>
  <c r="AA196" i="46"/>
  <c r="Y196" i="46"/>
  <c r="W196" i="46"/>
  <c r="U196" i="46"/>
  <c r="S196" i="46"/>
  <c r="Q196" i="46"/>
  <c r="O196" i="46"/>
  <c r="M196" i="46"/>
  <c r="K196" i="46"/>
  <c r="I196" i="46"/>
  <c r="G196" i="46"/>
  <c r="E196" i="46"/>
  <c r="CE195" i="46"/>
  <c r="CC195" i="46"/>
  <c r="CA195" i="46"/>
  <c r="BY195" i="46"/>
  <c r="BW195" i="46"/>
  <c r="BU195" i="46"/>
  <c r="BS195" i="46"/>
  <c r="BQ195" i="46"/>
  <c r="BO195" i="46"/>
  <c r="BM195" i="46"/>
  <c r="BK195" i="46"/>
  <c r="BI195" i="46"/>
  <c r="BG195" i="46"/>
  <c r="BE195" i="46"/>
  <c r="BC195" i="46"/>
  <c r="BA195" i="46"/>
  <c r="AY195" i="46"/>
  <c r="AW195" i="46"/>
  <c r="AU195" i="46"/>
  <c r="AS195" i="46"/>
  <c r="AQ195" i="46"/>
  <c r="AO195" i="46"/>
  <c r="AM195" i="46"/>
  <c r="AK195" i="46"/>
  <c r="AI195" i="46"/>
  <c r="AG195" i="46"/>
  <c r="AE195" i="46"/>
  <c r="AC195" i="46"/>
  <c r="AA195" i="46"/>
  <c r="Y195" i="46"/>
  <c r="W195" i="46"/>
  <c r="U195" i="46"/>
  <c r="S195" i="46"/>
  <c r="Q195" i="46"/>
  <c r="O195" i="46"/>
  <c r="M195" i="46"/>
  <c r="K195" i="46"/>
  <c r="I195" i="46"/>
  <c r="G195" i="46"/>
  <c r="E195" i="46"/>
  <c r="CE194" i="46"/>
  <c r="CC194" i="46"/>
  <c r="CA194" i="46"/>
  <c r="BY194" i="46"/>
  <c r="BW194" i="46"/>
  <c r="BU194" i="46"/>
  <c r="BS194" i="46"/>
  <c r="BQ194" i="46"/>
  <c r="BO194" i="46"/>
  <c r="BM194" i="46"/>
  <c r="BK194" i="46"/>
  <c r="BI194" i="46"/>
  <c r="BG194" i="46"/>
  <c r="BE194" i="46"/>
  <c r="BC194" i="46"/>
  <c r="BA194" i="46"/>
  <c r="AY194" i="46"/>
  <c r="AW194" i="46"/>
  <c r="AU194" i="46"/>
  <c r="AS194" i="46"/>
  <c r="AQ194" i="46"/>
  <c r="AO194" i="46"/>
  <c r="AM194" i="46"/>
  <c r="AK194" i="46"/>
  <c r="AI194" i="46"/>
  <c r="AG194" i="46"/>
  <c r="AE194" i="46"/>
  <c r="AC194" i="46"/>
  <c r="AA194" i="46"/>
  <c r="Y194" i="46"/>
  <c r="W194" i="46"/>
  <c r="U194" i="46"/>
  <c r="S194" i="46"/>
  <c r="Q194" i="46"/>
  <c r="O194" i="46"/>
  <c r="M194" i="46"/>
  <c r="K194" i="46"/>
  <c r="I194" i="46"/>
  <c r="G194" i="46"/>
  <c r="E194" i="46"/>
  <c r="CE193" i="46"/>
  <c r="CC193" i="46"/>
  <c r="CA193" i="46"/>
  <c r="BY193" i="46"/>
  <c r="BW193" i="46"/>
  <c r="BU193" i="46"/>
  <c r="BS193" i="46"/>
  <c r="BQ193" i="46"/>
  <c r="BO193" i="46"/>
  <c r="BM193" i="46"/>
  <c r="BK193" i="46"/>
  <c r="BI193" i="46"/>
  <c r="BG193" i="46"/>
  <c r="BE193" i="46"/>
  <c r="BC193" i="46"/>
  <c r="BA193" i="46"/>
  <c r="AY193" i="46"/>
  <c r="AW193" i="46"/>
  <c r="AU193" i="46"/>
  <c r="AS193" i="46"/>
  <c r="AQ193" i="46"/>
  <c r="AO193" i="46"/>
  <c r="AM193" i="46"/>
  <c r="AK193" i="46"/>
  <c r="AI193" i="46"/>
  <c r="AG193" i="46"/>
  <c r="AE193" i="46"/>
  <c r="AC193" i="46"/>
  <c r="AA193" i="46"/>
  <c r="Y193" i="46"/>
  <c r="W193" i="46"/>
  <c r="U193" i="46"/>
  <c r="S193" i="46"/>
  <c r="Q193" i="46"/>
  <c r="O193" i="46"/>
  <c r="M193" i="46"/>
  <c r="K193" i="46"/>
  <c r="I193" i="46"/>
  <c r="G193" i="46"/>
  <c r="E193" i="46"/>
  <c r="CE192" i="46"/>
  <c r="CC192" i="46"/>
  <c r="CA192" i="46"/>
  <c r="BY192" i="46"/>
  <c r="BW192" i="46"/>
  <c r="BU192" i="46"/>
  <c r="BS192" i="46"/>
  <c r="BQ192" i="46"/>
  <c r="BO192" i="46"/>
  <c r="BM192" i="46"/>
  <c r="BK192" i="46"/>
  <c r="BI192" i="46"/>
  <c r="BG192" i="46"/>
  <c r="BE192" i="46"/>
  <c r="BC192" i="46"/>
  <c r="BA192" i="46"/>
  <c r="AY192" i="46"/>
  <c r="AW192" i="46"/>
  <c r="AU192" i="46"/>
  <c r="AS192" i="46"/>
  <c r="AQ192" i="46"/>
  <c r="AO192" i="46"/>
  <c r="AM192" i="46"/>
  <c r="AK192" i="46"/>
  <c r="AI192" i="46"/>
  <c r="AG192" i="46"/>
  <c r="AE192" i="46"/>
  <c r="AC192" i="46"/>
  <c r="AA192" i="46"/>
  <c r="Y192" i="46"/>
  <c r="W192" i="46"/>
  <c r="U192" i="46"/>
  <c r="S192" i="46"/>
  <c r="Q192" i="46"/>
  <c r="O192" i="46"/>
  <c r="M192" i="46"/>
  <c r="K192" i="46"/>
  <c r="I192" i="46"/>
  <c r="G192" i="46"/>
  <c r="E192" i="46"/>
  <c r="CE191" i="46"/>
  <c r="CC191" i="46"/>
  <c r="CA191" i="46"/>
  <c r="BY191" i="46"/>
  <c r="BW191" i="46"/>
  <c r="BU191" i="46"/>
  <c r="BS191" i="46"/>
  <c r="BQ191" i="46"/>
  <c r="BO191" i="46"/>
  <c r="BM191" i="46"/>
  <c r="BK191" i="46"/>
  <c r="BI191" i="46"/>
  <c r="BG191" i="46"/>
  <c r="BE191" i="46"/>
  <c r="BC191" i="46"/>
  <c r="BA191" i="46"/>
  <c r="AY191" i="46"/>
  <c r="AW191" i="46"/>
  <c r="AU191" i="46"/>
  <c r="AS191" i="46"/>
  <c r="AQ191" i="46"/>
  <c r="AO191" i="46"/>
  <c r="AM191" i="46"/>
  <c r="AK191" i="46"/>
  <c r="AI191" i="46"/>
  <c r="AG191" i="46"/>
  <c r="AE191" i="46"/>
  <c r="AC191" i="46"/>
  <c r="AA191" i="46"/>
  <c r="Y191" i="46"/>
  <c r="W191" i="46"/>
  <c r="U191" i="46"/>
  <c r="S191" i="46"/>
  <c r="Q191" i="46"/>
  <c r="O191" i="46"/>
  <c r="M191" i="46"/>
  <c r="K191" i="46"/>
  <c r="I191" i="46"/>
  <c r="G191" i="46"/>
  <c r="E191" i="46"/>
  <c r="CE190" i="46"/>
  <c r="CC190" i="46"/>
  <c r="CA190" i="46"/>
  <c r="BY190" i="46"/>
  <c r="BW190" i="46"/>
  <c r="BU190" i="46"/>
  <c r="BS190" i="46"/>
  <c r="BQ190" i="46"/>
  <c r="BO190" i="46"/>
  <c r="BM190" i="46"/>
  <c r="BK190" i="46"/>
  <c r="BI190" i="46"/>
  <c r="BG190" i="46"/>
  <c r="BE190" i="46"/>
  <c r="BC190" i="46"/>
  <c r="BA190" i="46"/>
  <c r="AY190" i="46"/>
  <c r="AW190" i="46"/>
  <c r="AU190" i="46"/>
  <c r="AS190" i="46"/>
  <c r="AQ190" i="46"/>
  <c r="AO190" i="46"/>
  <c r="AM190" i="46"/>
  <c r="AK190" i="46"/>
  <c r="AI190" i="46"/>
  <c r="AG190" i="46"/>
  <c r="AE190" i="46"/>
  <c r="AC190" i="46"/>
  <c r="AA190" i="46"/>
  <c r="Y190" i="46"/>
  <c r="W190" i="46"/>
  <c r="U190" i="46"/>
  <c r="S190" i="46"/>
  <c r="Q190" i="46"/>
  <c r="O190" i="46"/>
  <c r="M190" i="46"/>
  <c r="K190" i="46"/>
  <c r="I190" i="46"/>
  <c r="G190" i="46"/>
  <c r="E190" i="46"/>
  <c r="CE189" i="46"/>
  <c r="CC189" i="46"/>
  <c r="CA189" i="46"/>
  <c r="BY189" i="46"/>
  <c r="BW189" i="46"/>
  <c r="BU189" i="46"/>
  <c r="BS189" i="46"/>
  <c r="BQ189" i="46"/>
  <c r="BO189" i="46"/>
  <c r="BM189" i="46"/>
  <c r="BK189" i="46"/>
  <c r="BI189" i="46"/>
  <c r="BG189" i="46"/>
  <c r="BE189" i="46"/>
  <c r="BC189" i="46"/>
  <c r="BA189" i="46"/>
  <c r="AY189" i="46"/>
  <c r="AW189" i="46"/>
  <c r="AU189" i="46"/>
  <c r="AS189" i="46"/>
  <c r="AQ189" i="46"/>
  <c r="AO189" i="46"/>
  <c r="AM189" i="46"/>
  <c r="AK189" i="46"/>
  <c r="AI189" i="46"/>
  <c r="AG189" i="46"/>
  <c r="AE189" i="46"/>
  <c r="AC189" i="46"/>
  <c r="AA189" i="46"/>
  <c r="Y189" i="46"/>
  <c r="W189" i="46"/>
  <c r="U189" i="46"/>
  <c r="S189" i="46"/>
  <c r="Q189" i="46"/>
  <c r="O189" i="46"/>
  <c r="M189" i="46"/>
  <c r="K189" i="46"/>
  <c r="I189" i="46"/>
  <c r="G189" i="46"/>
  <c r="E189" i="46"/>
  <c r="CE188" i="46"/>
  <c r="CC188" i="46"/>
  <c r="CA188" i="46"/>
  <c r="BY188" i="46"/>
  <c r="BW188" i="46"/>
  <c r="BU188" i="46"/>
  <c r="BS188" i="46"/>
  <c r="BQ188" i="46"/>
  <c r="BO188" i="46"/>
  <c r="BM188" i="46"/>
  <c r="BK188" i="46"/>
  <c r="BI188" i="46"/>
  <c r="BG188" i="46"/>
  <c r="BE188" i="46"/>
  <c r="BC188" i="46"/>
  <c r="BA188" i="46"/>
  <c r="AY188" i="46"/>
  <c r="AW188" i="46"/>
  <c r="AU188" i="46"/>
  <c r="AS188" i="46"/>
  <c r="AQ188" i="46"/>
  <c r="AO188" i="46"/>
  <c r="AM188" i="46"/>
  <c r="AK188" i="46"/>
  <c r="AI188" i="46"/>
  <c r="AG188" i="46"/>
  <c r="AE188" i="46"/>
  <c r="AC188" i="46"/>
  <c r="AA188" i="46"/>
  <c r="Y188" i="46"/>
  <c r="W188" i="46"/>
  <c r="U188" i="46"/>
  <c r="S188" i="46"/>
  <c r="Q188" i="46"/>
  <c r="O188" i="46"/>
  <c r="M188" i="46"/>
  <c r="K188" i="46"/>
  <c r="I188" i="46"/>
  <c r="G188" i="46"/>
  <c r="E188" i="46"/>
  <c r="CE187" i="46"/>
  <c r="CC187" i="46"/>
  <c r="CA187" i="46"/>
  <c r="BY187" i="46"/>
  <c r="BW187" i="46"/>
  <c r="BU187" i="46"/>
  <c r="BS187" i="46"/>
  <c r="BQ187" i="46"/>
  <c r="BO187" i="46"/>
  <c r="BM187" i="46"/>
  <c r="BK187" i="46"/>
  <c r="BI187" i="46"/>
  <c r="BG187" i="46"/>
  <c r="BE187" i="46"/>
  <c r="BC187" i="46"/>
  <c r="BA187" i="46"/>
  <c r="AY187" i="46"/>
  <c r="AW187" i="46"/>
  <c r="AU187" i="46"/>
  <c r="AS187" i="46"/>
  <c r="AQ187" i="46"/>
  <c r="AO187" i="46"/>
  <c r="AM187" i="46"/>
  <c r="AK187" i="46"/>
  <c r="AI187" i="46"/>
  <c r="AG187" i="46"/>
  <c r="AE187" i="46"/>
  <c r="AC187" i="46"/>
  <c r="AA187" i="46"/>
  <c r="Y187" i="46"/>
  <c r="W187" i="46"/>
  <c r="U187" i="46"/>
  <c r="S187" i="46"/>
  <c r="Q187" i="46"/>
  <c r="O187" i="46"/>
  <c r="M187" i="46"/>
  <c r="K187" i="46"/>
  <c r="I187" i="46"/>
  <c r="G187" i="46"/>
  <c r="E187" i="46"/>
  <c r="CE186" i="46"/>
  <c r="CC186" i="46"/>
  <c r="CA186" i="46"/>
  <c r="BY186" i="46"/>
  <c r="BW186" i="46"/>
  <c r="BU186" i="46"/>
  <c r="BS186" i="46"/>
  <c r="BQ186" i="46"/>
  <c r="BO186" i="46"/>
  <c r="BM186" i="46"/>
  <c r="BK186" i="46"/>
  <c r="BI186" i="46"/>
  <c r="BG186" i="46"/>
  <c r="BE186" i="46"/>
  <c r="BC186" i="46"/>
  <c r="BA186" i="46"/>
  <c r="AY186" i="46"/>
  <c r="AW186" i="46"/>
  <c r="AU186" i="46"/>
  <c r="AS186" i="46"/>
  <c r="AQ186" i="46"/>
  <c r="AO186" i="46"/>
  <c r="AM186" i="46"/>
  <c r="AK186" i="46"/>
  <c r="AI186" i="46"/>
  <c r="AG186" i="46"/>
  <c r="AE186" i="46"/>
  <c r="AC186" i="46"/>
  <c r="AA186" i="46"/>
  <c r="Y186" i="46"/>
  <c r="W186" i="46"/>
  <c r="U186" i="46"/>
  <c r="S186" i="46"/>
  <c r="Q186" i="46"/>
  <c r="O186" i="46"/>
  <c r="M186" i="46"/>
  <c r="K186" i="46"/>
  <c r="I186" i="46"/>
  <c r="G186" i="46"/>
  <c r="E186" i="46"/>
  <c r="CE185" i="46"/>
  <c r="CC185" i="46"/>
  <c r="CA185" i="46"/>
  <c r="BY185" i="46"/>
  <c r="BW185" i="46"/>
  <c r="BU185" i="46"/>
  <c r="BS185" i="46"/>
  <c r="BQ185" i="46"/>
  <c r="BO185" i="46"/>
  <c r="BM185" i="46"/>
  <c r="BK185" i="46"/>
  <c r="BI185" i="46"/>
  <c r="BG185" i="46"/>
  <c r="BE185" i="46"/>
  <c r="BC185" i="46"/>
  <c r="BA185" i="46"/>
  <c r="AY185" i="46"/>
  <c r="AW185" i="46"/>
  <c r="AU185" i="46"/>
  <c r="AS185" i="46"/>
  <c r="AQ185" i="46"/>
  <c r="AO185" i="46"/>
  <c r="AM185" i="46"/>
  <c r="AK185" i="46"/>
  <c r="AI185" i="46"/>
  <c r="AG185" i="46"/>
  <c r="AE185" i="46"/>
  <c r="AC185" i="46"/>
  <c r="AA185" i="46"/>
  <c r="Y185" i="46"/>
  <c r="W185" i="46"/>
  <c r="U185" i="46"/>
  <c r="S185" i="46"/>
  <c r="Q185" i="46"/>
  <c r="O185" i="46"/>
  <c r="M185" i="46"/>
  <c r="K185" i="46"/>
  <c r="I185" i="46"/>
  <c r="G185" i="46"/>
  <c r="E185" i="46"/>
  <c r="CE184" i="46"/>
  <c r="CC184" i="46"/>
  <c r="CA184" i="46"/>
  <c r="BY184" i="46"/>
  <c r="BW184" i="46"/>
  <c r="BU184" i="46"/>
  <c r="BS184" i="46"/>
  <c r="BQ184" i="46"/>
  <c r="BO184" i="46"/>
  <c r="BM184" i="46"/>
  <c r="BK184" i="46"/>
  <c r="BI184" i="46"/>
  <c r="BG184" i="46"/>
  <c r="BE184" i="46"/>
  <c r="BC184" i="46"/>
  <c r="BA184" i="46"/>
  <c r="AY184" i="46"/>
  <c r="AW184" i="46"/>
  <c r="AU184" i="46"/>
  <c r="AS184" i="46"/>
  <c r="AQ184" i="46"/>
  <c r="AO184" i="46"/>
  <c r="AM184" i="46"/>
  <c r="AK184" i="46"/>
  <c r="AI184" i="46"/>
  <c r="AG184" i="46"/>
  <c r="AE184" i="46"/>
  <c r="AC184" i="46"/>
  <c r="AA184" i="46"/>
  <c r="Y184" i="46"/>
  <c r="W184" i="46"/>
  <c r="U184" i="46"/>
  <c r="S184" i="46"/>
  <c r="Q184" i="46"/>
  <c r="O184" i="46"/>
  <c r="M184" i="46"/>
  <c r="K184" i="46"/>
  <c r="I184" i="46"/>
  <c r="G184" i="46"/>
  <c r="E184" i="46"/>
  <c r="CE183" i="46"/>
  <c r="CC183" i="46"/>
  <c r="CA183" i="46"/>
  <c r="BY183" i="46"/>
  <c r="BW183" i="46"/>
  <c r="BU183" i="46"/>
  <c r="BS183" i="46"/>
  <c r="BQ183" i="46"/>
  <c r="BO183" i="46"/>
  <c r="BM183" i="46"/>
  <c r="BK183" i="46"/>
  <c r="BI183" i="46"/>
  <c r="BG183" i="46"/>
  <c r="BE183" i="46"/>
  <c r="BC183" i="46"/>
  <c r="BA183" i="46"/>
  <c r="AY183" i="46"/>
  <c r="AW183" i="46"/>
  <c r="AU183" i="46"/>
  <c r="AS183" i="46"/>
  <c r="AQ183" i="46"/>
  <c r="AO183" i="46"/>
  <c r="AM183" i="46"/>
  <c r="AK183" i="46"/>
  <c r="AI183" i="46"/>
  <c r="AG183" i="46"/>
  <c r="AE183" i="46"/>
  <c r="AC183" i="46"/>
  <c r="AA183" i="46"/>
  <c r="Y183" i="46"/>
  <c r="W183" i="46"/>
  <c r="U183" i="46"/>
  <c r="S183" i="46"/>
  <c r="Q183" i="46"/>
  <c r="O183" i="46"/>
  <c r="M183" i="46"/>
  <c r="K183" i="46"/>
  <c r="I183" i="46"/>
  <c r="G183" i="46"/>
  <c r="E183" i="46"/>
  <c r="CE182" i="46"/>
  <c r="CC182" i="46"/>
  <c r="CA182" i="46"/>
  <c r="BY182" i="46"/>
  <c r="BW182" i="46"/>
  <c r="BU182" i="46"/>
  <c r="BS182" i="46"/>
  <c r="BQ182" i="46"/>
  <c r="BO182" i="46"/>
  <c r="BM182" i="46"/>
  <c r="BK182" i="46"/>
  <c r="BI182" i="46"/>
  <c r="BG182" i="46"/>
  <c r="BE182" i="46"/>
  <c r="BC182" i="46"/>
  <c r="BA182" i="46"/>
  <c r="AY182" i="46"/>
  <c r="AW182" i="46"/>
  <c r="AU182" i="46"/>
  <c r="AS182" i="46"/>
  <c r="AQ182" i="46"/>
  <c r="AO182" i="46"/>
  <c r="AM182" i="46"/>
  <c r="AK182" i="46"/>
  <c r="AI182" i="46"/>
  <c r="AG182" i="46"/>
  <c r="AE182" i="46"/>
  <c r="AC182" i="46"/>
  <c r="AA182" i="46"/>
  <c r="Y182" i="46"/>
  <c r="W182" i="46"/>
  <c r="U182" i="46"/>
  <c r="S182" i="46"/>
  <c r="Q182" i="46"/>
  <c r="O182" i="46"/>
  <c r="M182" i="46"/>
  <c r="K182" i="46"/>
  <c r="I182" i="46"/>
  <c r="G182" i="46"/>
  <c r="E182" i="46"/>
  <c r="CE181" i="46"/>
  <c r="CC181" i="46"/>
  <c r="CA181" i="46"/>
  <c r="CA4" i="46" s="1"/>
  <c r="BY181" i="46"/>
  <c r="BW181" i="46"/>
  <c r="BU181" i="46"/>
  <c r="BS181" i="46"/>
  <c r="BQ181" i="46"/>
  <c r="BO181" i="46"/>
  <c r="BM181" i="46"/>
  <c r="BK181" i="46"/>
  <c r="BI181" i="46"/>
  <c r="BG181" i="46"/>
  <c r="BE181" i="46"/>
  <c r="BC181" i="46"/>
  <c r="BA181" i="46"/>
  <c r="AY181" i="46"/>
  <c r="AW181" i="46"/>
  <c r="AU181" i="46"/>
  <c r="AS181" i="46"/>
  <c r="AQ181" i="46"/>
  <c r="AO181" i="46"/>
  <c r="AM181" i="46"/>
  <c r="AK181" i="46"/>
  <c r="AI181" i="46"/>
  <c r="AG181" i="46"/>
  <c r="AE181" i="46"/>
  <c r="AC181" i="46"/>
  <c r="AA181" i="46"/>
  <c r="Y181" i="46"/>
  <c r="W181" i="46"/>
  <c r="U181" i="46"/>
  <c r="S181" i="46"/>
  <c r="Q181" i="46"/>
  <c r="O181" i="46"/>
  <c r="M181" i="46"/>
  <c r="K181" i="46"/>
  <c r="I181" i="46"/>
  <c r="G181" i="46"/>
  <c r="E181" i="46"/>
  <c r="CE180" i="46"/>
  <c r="CC180" i="46"/>
  <c r="CA180" i="46"/>
  <c r="BY180" i="46"/>
  <c r="BW180" i="46"/>
  <c r="BU180" i="46"/>
  <c r="BS180" i="46"/>
  <c r="BQ180" i="46"/>
  <c r="BO180" i="46"/>
  <c r="BM180" i="46"/>
  <c r="BK180" i="46"/>
  <c r="BI180" i="46"/>
  <c r="BG180" i="46"/>
  <c r="BE180" i="46"/>
  <c r="BC180" i="46"/>
  <c r="BA180" i="46"/>
  <c r="AY180" i="46"/>
  <c r="AW180" i="46"/>
  <c r="AU180" i="46"/>
  <c r="AS180" i="46"/>
  <c r="AQ180" i="46"/>
  <c r="AO180" i="46"/>
  <c r="AM180" i="46"/>
  <c r="AK180" i="46"/>
  <c r="AI180" i="46"/>
  <c r="AG180" i="46"/>
  <c r="AE180" i="46"/>
  <c r="AC180" i="46"/>
  <c r="AA180" i="46"/>
  <c r="Y180" i="46"/>
  <c r="W180" i="46"/>
  <c r="U180" i="46"/>
  <c r="S180" i="46"/>
  <c r="Q180" i="46"/>
  <c r="O180" i="46"/>
  <c r="M180" i="46"/>
  <c r="K180" i="46"/>
  <c r="I180" i="46"/>
  <c r="G180" i="46"/>
  <c r="E180" i="46"/>
  <c r="CE179" i="46"/>
  <c r="CC179" i="46"/>
  <c r="CA179" i="46"/>
  <c r="BY179" i="46"/>
  <c r="BW179" i="46"/>
  <c r="BU179" i="46"/>
  <c r="BS179" i="46"/>
  <c r="BQ179" i="46"/>
  <c r="BO179" i="46"/>
  <c r="BM179" i="46"/>
  <c r="BK179" i="46"/>
  <c r="BI179" i="46"/>
  <c r="BG179" i="46"/>
  <c r="BE179" i="46"/>
  <c r="BC179" i="46"/>
  <c r="BA179" i="46"/>
  <c r="AY179" i="46"/>
  <c r="AW179" i="46"/>
  <c r="AU179" i="46"/>
  <c r="AS179" i="46"/>
  <c r="AQ179" i="46"/>
  <c r="AO179" i="46"/>
  <c r="AM179" i="46"/>
  <c r="AK179" i="46"/>
  <c r="AI179" i="46"/>
  <c r="AG179" i="46"/>
  <c r="AE179" i="46"/>
  <c r="AC179" i="46"/>
  <c r="AA179" i="46"/>
  <c r="Y179" i="46"/>
  <c r="W179" i="46"/>
  <c r="U179" i="46"/>
  <c r="S179" i="46"/>
  <c r="Q179" i="46"/>
  <c r="O179" i="46"/>
  <c r="M179" i="46"/>
  <c r="K179" i="46"/>
  <c r="I179" i="46"/>
  <c r="G179" i="46"/>
  <c r="E179" i="46"/>
  <c r="CE178" i="46"/>
  <c r="CC178" i="46"/>
  <c r="CA178" i="46"/>
  <c r="BY178" i="46"/>
  <c r="BW178" i="46"/>
  <c r="BU178" i="46"/>
  <c r="BS178" i="46"/>
  <c r="BQ178" i="46"/>
  <c r="BO178" i="46"/>
  <c r="BM178" i="46"/>
  <c r="BK178" i="46"/>
  <c r="BI178" i="46"/>
  <c r="BG178" i="46"/>
  <c r="BE178" i="46"/>
  <c r="BC178" i="46"/>
  <c r="BA178" i="46"/>
  <c r="AY178" i="46"/>
  <c r="AW178" i="46"/>
  <c r="AU178" i="46"/>
  <c r="AS178" i="46"/>
  <c r="AQ178" i="46"/>
  <c r="AO178" i="46"/>
  <c r="AM178" i="46"/>
  <c r="AK178" i="46"/>
  <c r="AI178" i="46"/>
  <c r="AG178" i="46"/>
  <c r="AE178" i="46"/>
  <c r="AC178" i="46"/>
  <c r="AA178" i="46"/>
  <c r="Y178" i="46"/>
  <c r="W178" i="46"/>
  <c r="U178" i="46"/>
  <c r="S178" i="46"/>
  <c r="Q178" i="46"/>
  <c r="O178" i="46"/>
  <c r="M178" i="46"/>
  <c r="K178" i="46"/>
  <c r="I178" i="46"/>
  <c r="G178" i="46"/>
  <c r="E178" i="46"/>
  <c r="CE177" i="46"/>
  <c r="CC177" i="46"/>
  <c r="CA177" i="46"/>
  <c r="BY177" i="46"/>
  <c r="BW177" i="46"/>
  <c r="BU177" i="46"/>
  <c r="BS177" i="46"/>
  <c r="BQ177" i="46"/>
  <c r="BO177" i="46"/>
  <c r="BM177" i="46"/>
  <c r="BK177" i="46"/>
  <c r="BI177" i="46"/>
  <c r="BG177" i="46"/>
  <c r="BE177" i="46"/>
  <c r="BC177" i="46"/>
  <c r="BA177" i="46"/>
  <c r="AY177" i="46"/>
  <c r="AW177" i="46"/>
  <c r="AU177" i="46"/>
  <c r="AS177" i="46"/>
  <c r="AQ177" i="46"/>
  <c r="AO177" i="46"/>
  <c r="AM177" i="46"/>
  <c r="AK177" i="46"/>
  <c r="AI177" i="46"/>
  <c r="AG177" i="46"/>
  <c r="AE177" i="46"/>
  <c r="AC177" i="46"/>
  <c r="AA177" i="46"/>
  <c r="Y177" i="46"/>
  <c r="W177" i="46"/>
  <c r="U177" i="46"/>
  <c r="S177" i="46"/>
  <c r="Q177" i="46"/>
  <c r="O177" i="46"/>
  <c r="M177" i="46"/>
  <c r="K177" i="46"/>
  <c r="I177" i="46"/>
  <c r="G177" i="46"/>
  <c r="E177" i="46"/>
  <c r="CE176" i="46"/>
  <c r="CC176" i="46"/>
  <c r="CA176" i="46"/>
  <c r="BY176" i="46"/>
  <c r="BW176" i="46"/>
  <c r="BU176" i="46"/>
  <c r="BS176" i="46"/>
  <c r="BQ176" i="46"/>
  <c r="BO176" i="46"/>
  <c r="BM176" i="46"/>
  <c r="BK176" i="46"/>
  <c r="BI176" i="46"/>
  <c r="BG176" i="46"/>
  <c r="BE176" i="46"/>
  <c r="BC176" i="46"/>
  <c r="BA176" i="46"/>
  <c r="AY176" i="46"/>
  <c r="AW176" i="46"/>
  <c r="AU176" i="46"/>
  <c r="AS176" i="46"/>
  <c r="AQ176" i="46"/>
  <c r="AO176" i="46"/>
  <c r="AM176" i="46"/>
  <c r="AK176" i="46"/>
  <c r="AI176" i="46"/>
  <c r="AG176" i="46"/>
  <c r="AE176" i="46"/>
  <c r="AC176" i="46"/>
  <c r="AA176" i="46"/>
  <c r="Y176" i="46"/>
  <c r="W176" i="46"/>
  <c r="U176" i="46"/>
  <c r="S176" i="46"/>
  <c r="Q176" i="46"/>
  <c r="O176" i="46"/>
  <c r="M176" i="46"/>
  <c r="K176" i="46"/>
  <c r="I176" i="46"/>
  <c r="G176" i="46"/>
  <c r="E176" i="46"/>
  <c r="CE175" i="46"/>
  <c r="CC175" i="46"/>
  <c r="CA175" i="46"/>
  <c r="BY175" i="46"/>
  <c r="BW175" i="46"/>
  <c r="BU175" i="46"/>
  <c r="BS175" i="46"/>
  <c r="BQ175" i="46"/>
  <c r="BO175" i="46"/>
  <c r="BM175" i="46"/>
  <c r="BK175" i="46"/>
  <c r="BI175" i="46"/>
  <c r="BG175" i="46"/>
  <c r="BE175" i="46"/>
  <c r="BC175" i="46"/>
  <c r="BA175" i="46"/>
  <c r="AY175" i="46"/>
  <c r="AW175" i="46"/>
  <c r="AU175" i="46"/>
  <c r="AS175" i="46"/>
  <c r="AQ175" i="46"/>
  <c r="AO175" i="46"/>
  <c r="AM175" i="46"/>
  <c r="AK175" i="46"/>
  <c r="AI175" i="46"/>
  <c r="AG175" i="46"/>
  <c r="AE175" i="46"/>
  <c r="AC175" i="46"/>
  <c r="AA175" i="46"/>
  <c r="Y175" i="46"/>
  <c r="W175" i="46"/>
  <c r="U175" i="46"/>
  <c r="S175" i="46"/>
  <c r="Q175" i="46"/>
  <c r="O175" i="46"/>
  <c r="M175" i="46"/>
  <c r="K175" i="46"/>
  <c r="I175" i="46"/>
  <c r="G175" i="46"/>
  <c r="E175" i="46"/>
  <c r="CE174" i="46"/>
  <c r="CC174" i="46"/>
  <c r="CA174" i="46"/>
  <c r="BY174" i="46"/>
  <c r="BW174" i="46"/>
  <c r="BU174" i="46"/>
  <c r="BS174" i="46"/>
  <c r="BQ174" i="46"/>
  <c r="BO174" i="46"/>
  <c r="BM174" i="46"/>
  <c r="BK174" i="46"/>
  <c r="BI174" i="46"/>
  <c r="BG174" i="46"/>
  <c r="BE174" i="46"/>
  <c r="BC174" i="46"/>
  <c r="BA174" i="46"/>
  <c r="AY174" i="46"/>
  <c r="AW174" i="46"/>
  <c r="AU174" i="46"/>
  <c r="AS174" i="46"/>
  <c r="AQ174" i="46"/>
  <c r="AO174" i="46"/>
  <c r="AM174" i="46"/>
  <c r="AK174" i="46"/>
  <c r="AI174" i="46"/>
  <c r="AG174" i="46"/>
  <c r="AE174" i="46"/>
  <c r="AC174" i="46"/>
  <c r="AA174" i="46"/>
  <c r="Y174" i="46"/>
  <c r="W174" i="46"/>
  <c r="U174" i="46"/>
  <c r="S174" i="46"/>
  <c r="Q174" i="46"/>
  <c r="O174" i="46"/>
  <c r="M174" i="46"/>
  <c r="K174" i="46"/>
  <c r="I174" i="46"/>
  <c r="G174" i="46"/>
  <c r="E174" i="46"/>
  <c r="CE173" i="46"/>
  <c r="CC173" i="46"/>
  <c r="CA173" i="46"/>
  <c r="BY173" i="46"/>
  <c r="BW173" i="46"/>
  <c r="BU173" i="46"/>
  <c r="BS173" i="46"/>
  <c r="BQ173" i="46"/>
  <c r="BO173" i="46"/>
  <c r="BM173" i="46"/>
  <c r="BK173" i="46"/>
  <c r="BI173" i="46"/>
  <c r="BG173" i="46"/>
  <c r="BE173" i="46"/>
  <c r="BC173" i="46"/>
  <c r="BA173" i="46"/>
  <c r="AY173" i="46"/>
  <c r="AW173" i="46"/>
  <c r="AU173" i="46"/>
  <c r="AS173" i="46"/>
  <c r="AQ173" i="46"/>
  <c r="AO173" i="46"/>
  <c r="AM173" i="46"/>
  <c r="AK173" i="46"/>
  <c r="AI173" i="46"/>
  <c r="AG173" i="46"/>
  <c r="AE173" i="46"/>
  <c r="AC173" i="46"/>
  <c r="AA173" i="46"/>
  <c r="Y173" i="46"/>
  <c r="W173" i="46"/>
  <c r="U173" i="46"/>
  <c r="S173" i="46"/>
  <c r="Q173" i="46"/>
  <c r="O173" i="46"/>
  <c r="M173" i="46"/>
  <c r="K173" i="46"/>
  <c r="I173" i="46"/>
  <c r="G173" i="46"/>
  <c r="E173" i="46"/>
  <c r="CE172" i="46"/>
  <c r="CC172" i="46"/>
  <c r="CA172" i="46"/>
  <c r="BY172" i="46"/>
  <c r="BW172" i="46"/>
  <c r="BU172" i="46"/>
  <c r="BS172" i="46"/>
  <c r="BQ172" i="46"/>
  <c r="BO172" i="46"/>
  <c r="BM172" i="46"/>
  <c r="BK172" i="46"/>
  <c r="BI172" i="46"/>
  <c r="BG172" i="46"/>
  <c r="BE172" i="46"/>
  <c r="BC172" i="46"/>
  <c r="BA172" i="46"/>
  <c r="AY172" i="46"/>
  <c r="AW172" i="46"/>
  <c r="AU172" i="46"/>
  <c r="AS172" i="46"/>
  <c r="AQ172" i="46"/>
  <c r="AO172" i="46"/>
  <c r="AM172" i="46"/>
  <c r="AK172" i="46"/>
  <c r="AI172" i="46"/>
  <c r="AG172" i="46"/>
  <c r="AE172" i="46"/>
  <c r="AC172" i="46"/>
  <c r="AA172" i="46"/>
  <c r="Y172" i="46"/>
  <c r="W172" i="46"/>
  <c r="U172" i="46"/>
  <c r="S172" i="46"/>
  <c r="Q172" i="46"/>
  <c r="O172" i="46"/>
  <c r="M172" i="46"/>
  <c r="K172" i="46"/>
  <c r="I172" i="46"/>
  <c r="G172" i="46"/>
  <c r="E172" i="46"/>
  <c r="CE171" i="46"/>
  <c r="CC171" i="46"/>
  <c r="CA171" i="46"/>
  <c r="BY171" i="46"/>
  <c r="BW171" i="46"/>
  <c r="BU171" i="46"/>
  <c r="BS171" i="46"/>
  <c r="BQ171" i="46"/>
  <c r="BO171" i="46"/>
  <c r="BM171" i="46"/>
  <c r="BK171" i="46"/>
  <c r="BI171" i="46"/>
  <c r="BG171" i="46"/>
  <c r="BE171" i="46"/>
  <c r="BC171" i="46"/>
  <c r="BA171" i="46"/>
  <c r="AY171" i="46"/>
  <c r="AW171" i="46"/>
  <c r="AU171" i="46"/>
  <c r="AS171" i="46"/>
  <c r="AQ171" i="46"/>
  <c r="AO171" i="46"/>
  <c r="AM171" i="46"/>
  <c r="AK171" i="46"/>
  <c r="AI171" i="46"/>
  <c r="AG171" i="46"/>
  <c r="AE171" i="46"/>
  <c r="AC171" i="46"/>
  <c r="AA171" i="46"/>
  <c r="Y171" i="46"/>
  <c r="W171" i="46"/>
  <c r="U171" i="46"/>
  <c r="S171" i="46"/>
  <c r="Q171" i="46"/>
  <c r="O171" i="46"/>
  <c r="M171" i="46"/>
  <c r="K171" i="46"/>
  <c r="I171" i="46"/>
  <c r="G171" i="46"/>
  <c r="E171" i="46"/>
  <c r="CE170" i="46"/>
  <c r="CC170" i="46"/>
  <c r="CA170" i="46"/>
  <c r="BY170" i="46"/>
  <c r="BW170" i="46"/>
  <c r="BU170" i="46"/>
  <c r="BS170" i="46"/>
  <c r="BQ170" i="46"/>
  <c r="BO170" i="46"/>
  <c r="BM170" i="46"/>
  <c r="BK170" i="46"/>
  <c r="BI170" i="46"/>
  <c r="BG170" i="46"/>
  <c r="BE170" i="46"/>
  <c r="BC170" i="46"/>
  <c r="BA170" i="46"/>
  <c r="AY170" i="46"/>
  <c r="AW170" i="46"/>
  <c r="AU170" i="46"/>
  <c r="AS170" i="46"/>
  <c r="AQ170" i="46"/>
  <c r="AO170" i="46"/>
  <c r="AM170" i="46"/>
  <c r="AK170" i="46"/>
  <c r="AI170" i="46"/>
  <c r="AG170" i="46"/>
  <c r="AE170" i="46"/>
  <c r="AC170" i="46"/>
  <c r="AA170" i="46"/>
  <c r="Y170" i="46"/>
  <c r="W170" i="46"/>
  <c r="U170" i="46"/>
  <c r="S170" i="46"/>
  <c r="Q170" i="46"/>
  <c r="O170" i="46"/>
  <c r="M170" i="46"/>
  <c r="K170" i="46"/>
  <c r="I170" i="46"/>
  <c r="G170" i="46"/>
  <c r="E170" i="46"/>
  <c r="CE169" i="46"/>
  <c r="CC169" i="46"/>
  <c r="CA169" i="46"/>
  <c r="BY169" i="46"/>
  <c r="BW169" i="46"/>
  <c r="BU169" i="46"/>
  <c r="BS169" i="46"/>
  <c r="BQ169" i="46"/>
  <c r="BO169" i="46"/>
  <c r="BM169" i="46"/>
  <c r="BK169" i="46"/>
  <c r="BI169" i="46"/>
  <c r="BG169" i="46"/>
  <c r="BE169" i="46"/>
  <c r="BC169" i="46"/>
  <c r="BA169" i="46"/>
  <c r="AY169" i="46"/>
  <c r="AW169" i="46"/>
  <c r="AU169" i="46"/>
  <c r="AS169" i="46"/>
  <c r="AQ169" i="46"/>
  <c r="AO169" i="46"/>
  <c r="AM169" i="46"/>
  <c r="AK169" i="46"/>
  <c r="AI169" i="46"/>
  <c r="AG169" i="46"/>
  <c r="AE169" i="46"/>
  <c r="AC169" i="46"/>
  <c r="AA169" i="46"/>
  <c r="Y169" i="46"/>
  <c r="W169" i="46"/>
  <c r="U169" i="46"/>
  <c r="S169" i="46"/>
  <c r="Q169" i="46"/>
  <c r="O169" i="46"/>
  <c r="M169" i="46"/>
  <c r="K169" i="46"/>
  <c r="I169" i="46"/>
  <c r="G169" i="46"/>
  <c r="E169" i="46"/>
  <c r="CE168" i="46"/>
  <c r="CC168" i="46"/>
  <c r="CA168" i="46"/>
  <c r="BY168" i="46"/>
  <c r="BW168" i="46"/>
  <c r="BU168" i="46"/>
  <c r="BS168" i="46"/>
  <c r="BQ168" i="46"/>
  <c r="BO168" i="46"/>
  <c r="BM168" i="46"/>
  <c r="BK168" i="46"/>
  <c r="BI168" i="46"/>
  <c r="BG168" i="46"/>
  <c r="BE168" i="46"/>
  <c r="BC168" i="46"/>
  <c r="BA168" i="46"/>
  <c r="AY168" i="46"/>
  <c r="AW168" i="46"/>
  <c r="AU168" i="46"/>
  <c r="AS168" i="46"/>
  <c r="AQ168" i="46"/>
  <c r="AO168" i="46"/>
  <c r="AM168" i="46"/>
  <c r="AK168" i="46"/>
  <c r="AI168" i="46"/>
  <c r="AG168" i="46"/>
  <c r="AE168" i="46"/>
  <c r="AC168" i="46"/>
  <c r="AA168" i="46"/>
  <c r="Y168" i="46"/>
  <c r="W168" i="46"/>
  <c r="U168" i="46"/>
  <c r="S168" i="46"/>
  <c r="Q168" i="46"/>
  <c r="O168" i="46"/>
  <c r="M168" i="46"/>
  <c r="K168" i="46"/>
  <c r="I168" i="46"/>
  <c r="G168" i="46"/>
  <c r="E168" i="46"/>
  <c r="CE167" i="46"/>
  <c r="CC167" i="46"/>
  <c r="CA167" i="46"/>
  <c r="BY167" i="46"/>
  <c r="BW167" i="46"/>
  <c r="BU167" i="46"/>
  <c r="BS167" i="46"/>
  <c r="BQ167" i="46"/>
  <c r="BO167" i="46"/>
  <c r="BM167" i="46"/>
  <c r="BK167" i="46"/>
  <c r="BI167" i="46"/>
  <c r="BG167" i="46"/>
  <c r="BE167" i="46"/>
  <c r="BC167" i="46"/>
  <c r="BA167" i="46"/>
  <c r="AY167" i="46"/>
  <c r="AW167" i="46"/>
  <c r="AU167" i="46"/>
  <c r="AS167" i="46"/>
  <c r="AQ167" i="46"/>
  <c r="AO167" i="46"/>
  <c r="AM167" i="46"/>
  <c r="AK167" i="46"/>
  <c r="AI167" i="46"/>
  <c r="AG167" i="46"/>
  <c r="AE167" i="46"/>
  <c r="AC167" i="46"/>
  <c r="AA167" i="46"/>
  <c r="Y167" i="46"/>
  <c r="W167" i="46"/>
  <c r="U167" i="46"/>
  <c r="S167" i="46"/>
  <c r="Q167" i="46"/>
  <c r="O167" i="46"/>
  <c r="M167" i="46"/>
  <c r="K167" i="46"/>
  <c r="I167" i="46"/>
  <c r="G167" i="46"/>
  <c r="E167" i="46"/>
  <c r="CE166" i="46"/>
  <c r="CC166" i="46"/>
  <c r="CA166" i="46"/>
  <c r="BY166" i="46"/>
  <c r="BW166" i="46"/>
  <c r="BU166" i="46"/>
  <c r="BS166" i="46"/>
  <c r="BQ166" i="46"/>
  <c r="BO166" i="46"/>
  <c r="BM166" i="46"/>
  <c r="BK166" i="46"/>
  <c r="BI166" i="46"/>
  <c r="BG166" i="46"/>
  <c r="BE166" i="46"/>
  <c r="BC166" i="46"/>
  <c r="BA166" i="46"/>
  <c r="AY166" i="46"/>
  <c r="AW166" i="46"/>
  <c r="AU166" i="46"/>
  <c r="AS166" i="46"/>
  <c r="AQ166" i="46"/>
  <c r="AO166" i="46"/>
  <c r="AM166" i="46"/>
  <c r="AK166" i="46"/>
  <c r="AI166" i="46"/>
  <c r="AG166" i="46"/>
  <c r="AE166" i="46"/>
  <c r="AC166" i="46"/>
  <c r="AA166" i="46"/>
  <c r="Y166" i="46"/>
  <c r="W166" i="46"/>
  <c r="U166" i="46"/>
  <c r="S166" i="46"/>
  <c r="Q166" i="46"/>
  <c r="O166" i="46"/>
  <c r="M166" i="46"/>
  <c r="K166" i="46"/>
  <c r="I166" i="46"/>
  <c r="G166" i="46"/>
  <c r="E166" i="46"/>
  <c r="CE165" i="46"/>
  <c r="CC165" i="46"/>
  <c r="CA165" i="46"/>
  <c r="BY165" i="46"/>
  <c r="BW165" i="46"/>
  <c r="BU165" i="46"/>
  <c r="BS165" i="46"/>
  <c r="BQ165" i="46"/>
  <c r="BO165" i="46"/>
  <c r="BM165" i="46"/>
  <c r="BK165" i="46"/>
  <c r="BI165" i="46"/>
  <c r="BG165" i="46"/>
  <c r="BE165" i="46"/>
  <c r="BC165" i="46"/>
  <c r="BA165" i="46"/>
  <c r="AY165" i="46"/>
  <c r="AW165" i="46"/>
  <c r="AU165" i="46"/>
  <c r="AS165" i="46"/>
  <c r="AQ165" i="46"/>
  <c r="AO165" i="46"/>
  <c r="AM165" i="46"/>
  <c r="AK165" i="46"/>
  <c r="AI165" i="46"/>
  <c r="AG165" i="46"/>
  <c r="AE165" i="46"/>
  <c r="AC165" i="46"/>
  <c r="AA165" i="46"/>
  <c r="Y165" i="46"/>
  <c r="W165" i="46"/>
  <c r="U165" i="46"/>
  <c r="S165" i="46"/>
  <c r="Q165" i="46"/>
  <c r="O165" i="46"/>
  <c r="M165" i="46"/>
  <c r="K165" i="46"/>
  <c r="I165" i="46"/>
  <c r="G165" i="46"/>
  <c r="E165" i="46"/>
  <c r="CE164" i="46"/>
  <c r="CC164" i="46"/>
  <c r="CA164" i="46"/>
  <c r="BY164" i="46"/>
  <c r="BW164" i="46"/>
  <c r="BU164" i="46"/>
  <c r="BS164" i="46"/>
  <c r="BQ164" i="46"/>
  <c r="BO164" i="46"/>
  <c r="BM164" i="46"/>
  <c r="BK164" i="46"/>
  <c r="BI164" i="46"/>
  <c r="BG164" i="46"/>
  <c r="BE164" i="46"/>
  <c r="BC164" i="46"/>
  <c r="BA164" i="46"/>
  <c r="AY164" i="46"/>
  <c r="AW164" i="46"/>
  <c r="AU164" i="46"/>
  <c r="AS164" i="46"/>
  <c r="AQ164" i="46"/>
  <c r="AO164" i="46"/>
  <c r="AM164" i="46"/>
  <c r="AK164" i="46"/>
  <c r="AI164" i="46"/>
  <c r="AG164" i="46"/>
  <c r="AE164" i="46"/>
  <c r="AC164" i="46"/>
  <c r="AA164" i="46"/>
  <c r="Y164" i="46"/>
  <c r="W164" i="46"/>
  <c r="U164" i="46"/>
  <c r="S164" i="46"/>
  <c r="Q164" i="46"/>
  <c r="O164" i="46"/>
  <c r="M164" i="46"/>
  <c r="K164" i="46"/>
  <c r="I164" i="46"/>
  <c r="G164" i="46"/>
  <c r="E164" i="46"/>
  <c r="CE163" i="46"/>
  <c r="CC163" i="46"/>
  <c r="CA163" i="46"/>
  <c r="BY163" i="46"/>
  <c r="BW163" i="46"/>
  <c r="BU163" i="46"/>
  <c r="BS163" i="46"/>
  <c r="BQ163" i="46"/>
  <c r="BO163" i="46"/>
  <c r="BM163" i="46"/>
  <c r="BK163" i="46"/>
  <c r="BI163" i="46"/>
  <c r="BG163" i="46"/>
  <c r="BE163" i="46"/>
  <c r="BC163" i="46"/>
  <c r="BA163" i="46"/>
  <c r="AY163" i="46"/>
  <c r="AW163" i="46"/>
  <c r="AU163" i="46"/>
  <c r="AS163" i="46"/>
  <c r="AQ163" i="46"/>
  <c r="AO163" i="46"/>
  <c r="AM163" i="46"/>
  <c r="AK163" i="46"/>
  <c r="AI163" i="46"/>
  <c r="AG163" i="46"/>
  <c r="AE163" i="46"/>
  <c r="AC163" i="46"/>
  <c r="AA163" i="46"/>
  <c r="Y163" i="46"/>
  <c r="W163" i="46"/>
  <c r="U163" i="46"/>
  <c r="S163" i="46"/>
  <c r="Q163" i="46"/>
  <c r="O163" i="46"/>
  <c r="M163" i="46"/>
  <c r="K163" i="46"/>
  <c r="I163" i="46"/>
  <c r="G163" i="46"/>
  <c r="E163" i="46"/>
  <c r="CE162" i="46"/>
  <c r="CC162" i="46"/>
  <c r="CA162" i="46"/>
  <c r="BY162" i="46"/>
  <c r="BW162" i="46"/>
  <c r="BU162" i="46"/>
  <c r="BS162" i="46"/>
  <c r="BQ162" i="46"/>
  <c r="BO162" i="46"/>
  <c r="BM162" i="46"/>
  <c r="BK162" i="46"/>
  <c r="BI162" i="46"/>
  <c r="BG162" i="46"/>
  <c r="BE162" i="46"/>
  <c r="BC162" i="46"/>
  <c r="BA162" i="46"/>
  <c r="AY162" i="46"/>
  <c r="AW162" i="46"/>
  <c r="AU162" i="46"/>
  <c r="AS162" i="46"/>
  <c r="AQ162" i="46"/>
  <c r="AO162" i="46"/>
  <c r="AM162" i="46"/>
  <c r="AK162" i="46"/>
  <c r="AI162" i="46"/>
  <c r="AG162" i="46"/>
  <c r="AE162" i="46"/>
  <c r="AC162" i="46"/>
  <c r="AA162" i="46"/>
  <c r="Y162" i="46"/>
  <c r="W162" i="46"/>
  <c r="U162" i="46"/>
  <c r="S162" i="46"/>
  <c r="Q162" i="46"/>
  <c r="O162" i="46"/>
  <c r="M162" i="46"/>
  <c r="K162" i="46"/>
  <c r="I162" i="46"/>
  <c r="G162" i="46"/>
  <c r="E162" i="46"/>
  <c r="CE161" i="46"/>
  <c r="CC161" i="46"/>
  <c r="CA161" i="46"/>
  <c r="BY161" i="46"/>
  <c r="BW161" i="46"/>
  <c r="BU161" i="46"/>
  <c r="BS161" i="46"/>
  <c r="BQ161" i="46"/>
  <c r="BO161" i="46"/>
  <c r="BM161" i="46"/>
  <c r="BK161" i="46"/>
  <c r="BI161" i="46"/>
  <c r="BG161" i="46"/>
  <c r="BE161" i="46"/>
  <c r="BC161" i="46"/>
  <c r="BA161" i="46"/>
  <c r="AY161" i="46"/>
  <c r="AW161" i="46"/>
  <c r="AU161" i="46"/>
  <c r="AS161" i="46"/>
  <c r="AQ161" i="46"/>
  <c r="AO161" i="46"/>
  <c r="AM161" i="46"/>
  <c r="AK161" i="46"/>
  <c r="AI161" i="46"/>
  <c r="AG161" i="46"/>
  <c r="AE161" i="46"/>
  <c r="AC161" i="46"/>
  <c r="AA161" i="46"/>
  <c r="Y161" i="46"/>
  <c r="W161" i="46"/>
  <c r="U161" i="46"/>
  <c r="S161" i="46"/>
  <c r="Q161" i="46"/>
  <c r="O161" i="46"/>
  <c r="M161" i="46"/>
  <c r="K161" i="46"/>
  <c r="I161" i="46"/>
  <c r="G161" i="46"/>
  <c r="E161" i="46"/>
  <c r="CE160" i="46"/>
  <c r="CC160" i="46"/>
  <c r="CA160" i="46"/>
  <c r="BY160" i="46"/>
  <c r="BW160" i="46"/>
  <c r="BU160" i="46"/>
  <c r="BS160" i="46"/>
  <c r="BQ160" i="46"/>
  <c r="BO160" i="46"/>
  <c r="BM160" i="46"/>
  <c r="BK160" i="46"/>
  <c r="BI160" i="46"/>
  <c r="BG160" i="46"/>
  <c r="BE160" i="46"/>
  <c r="BC160" i="46"/>
  <c r="BA160" i="46"/>
  <c r="AY160" i="46"/>
  <c r="AW160" i="46"/>
  <c r="AU160" i="46"/>
  <c r="AS160" i="46"/>
  <c r="AQ160" i="46"/>
  <c r="AO160" i="46"/>
  <c r="AM160" i="46"/>
  <c r="AK160" i="46"/>
  <c r="AI160" i="46"/>
  <c r="AG160" i="46"/>
  <c r="AE160" i="46"/>
  <c r="AC160" i="46"/>
  <c r="AA160" i="46"/>
  <c r="Y160" i="46"/>
  <c r="W160" i="46"/>
  <c r="U160" i="46"/>
  <c r="S160" i="46"/>
  <c r="Q160" i="46"/>
  <c r="O160" i="46"/>
  <c r="M160" i="46"/>
  <c r="K160" i="46"/>
  <c r="I160" i="46"/>
  <c r="G160" i="46"/>
  <c r="E160" i="46"/>
  <c r="CE159" i="46"/>
  <c r="CC159" i="46"/>
  <c r="CA159" i="46"/>
  <c r="BY159" i="46"/>
  <c r="BW159" i="46"/>
  <c r="BU159" i="46"/>
  <c r="BS159" i="46"/>
  <c r="BQ159" i="46"/>
  <c r="BO159" i="46"/>
  <c r="BM159" i="46"/>
  <c r="BK159" i="46"/>
  <c r="BI159" i="46"/>
  <c r="BG159" i="46"/>
  <c r="BE159" i="46"/>
  <c r="BC159" i="46"/>
  <c r="BA159" i="46"/>
  <c r="AY159" i="46"/>
  <c r="AW159" i="46"/>
  <c r="AU159" i="46"/>
  <c r="AS159" i="46"/>
  <c r="AQ159" i="46"/>
  <c r="AO159" i="46"/>
  <c r="AM159" i="46"/>
  <c r="AK159" i="46"/>
  <c r="AI159" i="46"/>
  <c r="AG159" i="46"/>
  <c r="AE159" i="46"/>
  <c r="AC159" i="46"/>
  <c r="AA159" i="46"/>
  <c r="Y159" i="46"/>
  <c r="W159" i="46"/>
  <c r="U159" i="46"/>
  <c r="S159" i="46"/>
  <c r="Q159" i="46"/>
  <c r="O159" i="46"/>
  <c r="M159" i="46"/>
  <c r="K159" i="46"/>
  <c r="I159" i="46"/>
  <c r="G159" i="46"/>
  <c r="E159" i="46"/>
  <c r="CE158" i="46"/>
  <c r="CC158" i="46"/>
  <c r="CA158" i="46"/>
  <c r="BY158" i="46"/>
  <c r="BW158" i="46"/>
  <c r="BU158" i="46"/>
  <c r="BS158" i="46"/>
  <c r="BQ158" i="46"/>
  <c r="BO158" i="46"/>
  <c r="BM158" i="46"/>
  <c r="BK158" i="46"/>
  <c r="BI158" i="46"/>
  <c r="BG158" i="46"/>
  <c r="BE158" i="46"/>
  <c r="BC158" i="46"/>
  <c r="BA158" i="46"/>
  <c r="AY158" i="46"/>
  <c r="AW158" i="46"/>
  <c r="AU158" i="46"/>
  <c r="AS158" i="46"/>
  <c r="AQ158" i="46"/>
  <c r="AO158" i="46"/>
  <c r="AM158" i="46"/>
  <c r="AK158" i="46"/>
  <c r="AI158" i="46"/>
  <c r="AG158" i="46"/>
  <c r="AE158" i="46"/>
  <c r="AC158" i="46"/>
  <c r="AA158" i="46"/>
  <c r="Y158" i="46"/>
  <c r="W158" i="46"/>
  <c r="U158" i="46"/>
  <c r="S158" i="46"/>
  <c r="Q158" i="46"/>
  <c r="O158" i="46"/>
  <c r="M158" i="46"/>
  <c r="K158" i="46"/>
  <c r="I158" i="46"/>
  <c r="G158" i="46"/>
  <c r="E158" i="46"/>
  <c r="CE157" i="46"/>
  <c r="CC157" i="46"/>
  <c r="CA157" i="46"/>
  <c r="BY157" i="46"/>
  <c r="BW157" i="46"/>
  <c r="BU157" i="46"/>
  <c r="BS157" i="46"/>
  <c r="BQ157" i="46"/>
  <c r="BO157" i="46"/>
  <c r="BM157" i="46"/>
  <c r="BK157" i="46"/>
  <c r="BI157" i="46"/>
  <c r="BG157" i="46"/>
  <c r="BE157" i="46"/>
  <c r="BC157" i="46"/>
  <c r="BA157" i="46"/>
  <c r="AY157" i="46"/>
  <c r="AW157" i="46"/>
  <c r="AU157" i="46"/>
  <c r="AS157" i="46"/>
  <c r="AQ157" i="46"/>
  <c r="AO157" i="46"/>
  <c r="AM157" i="46"/>
  <c r="AK157" i="46"/>
  <c r="AI157" i="46"/>
  <c r="AG157" i="46"/>
  <c r="AE157" i="46"/>
  <c r="AC157" i="46"/>
  <c r="AA157" i="46"/>
  <c r="Y157" i="46"/>
  <c r="W157" i="46"/>
  <c r="U157" i="46"/>
  <c r="S157" i="46"/>
  <c r="Q157" i="46"/>
  <c r="O157" i="46"/>
  <c r="M157" i="46"/>
  <c r="K157" i="46"/>
  <c r="I157" i="46"/>
  <c r="G157" i="46"/>
  <c r="E157" i="46"/>
  <c r="CE156" i="46"/>
  <c r="CC156" i="46"/>
  <c r="CA156" i="46"/>
  <c r="BY156" i="46"/>
  <c r="BW156" i="46"/>
  <c r="BU156" i="46"/>
  <c r="BS156" i="46"/>
  <c r="BQ156" i="46"/>
  <c r="BO156" i="46"/>
  <c r="BM156" i="46"/>
  <c r="BK156" i="46"/>
  <c r="BI156" i="46"/>
  <c r="BG156" i="46"/>
  <c r="BE156" i="46"/>
  <c r="BC156" i="46"/>
  <c r="BA156" i="46"/>
  <c r="AY156" i="46"/>
  <c r="AW156" i="46"/>
  <c r="AU156" i="46"/>
  <c r="AS156" i="46"/>
  <c r="AQ156" i="46"/>
  <c r="AO156" i="46"/>
  <c r="AM156" i="46"/>
  <c r="AK156" i="46"/>
  <c r="AI156" i="46"/>
  <c r="AG156" i="46"/>
  <c r="AE156" i="46"/>
  <c r="AC156" i="46"/>
  <c r="AA156" i="46"/>
  <c r="Y156" i="46"/>
  <c r="W156" i="46"/>
  <c r="U156" i="46"/>
  <c r="S156" i="46"/>
  <c r="Q156" i="46"/>
  <c r="O156" i="46"/>
  <c r="M156" i="46"/>
  <c r="K156" i="46"/>
  <c r="I156" i="46"/>
  <c r="G156" i="46"/>
  <c r="E156" i="46"/>
  <c r="CE155" i="46"/>
  <c r="CC155" i="46"/>
  <c r="CA155" i="46"/>
  <c r="BY155" i="46"/>
  <c r="BW155" i="46"/>
  <c r="BU155" i="46"/>
  <c r="BS155" i="46"/>
  <c r="BQ155" i="46"/>
  <c r="BO155" i="46"/>
  <c r="BM155" i="46"/>
  <c r="BK155" i="46"/>
  <c r="BI155" i="46"/>
  <c r="BG155" i="46"/>
  <c r="BE155" i="46"/>
  <c r="BC155" i="46"/>
  <c r="BA155" i="46"/>
  <c r="AY155" i="46"/>
  <c r="AW155" i="46"/>
  <c r="AU155" i="46"/>
  <c r="AS155" i="46"/>
  <c r="AQ155" i="46"/>
  <c r="AO155" i="46"/>
  <c r="AM155" i="46"/>
  <c r="AK155" i="46"/>
  <c r="AI155" i="46"/>
  <c r="AG155" i="46"/>
  <c r="AE155" i="46"/>
  <c r="AC155" i="46"/>
  <c r="AA155" i="46"/>
  <c r="Y155" i="46"/>
  <c r="W155" i="46"/>
  <c r="U155" i="46"/>
  <c r="S155" i="46"/>
  <c r="Q155" i="46"/>
  <c r="O155" i="46"/>
  <c r="M155" i="46"/>
  <c r="K155" i="46"/>
  <c r="I155" i="46"/>
  <c r="G155" i="46"/>
  <c r="E155" i="46"/>
  <c r="CE154" i="46"/>
  <c r="CC154" i="46"/>
  <c r="CA154" i="46"/>
  <c r="BY154" i="46"/>
  <c r="BW154" i="46"/>
  <c r="BU154" i="46"/>
  <c r="BS154" i="46"/>
  <c r="BQ154" i="46"/>
  <c r="BO154" i="46"/>
  <c r="BM154" i="46"/>
  <c r="BK154" i="46"/>
  <c r="BI154" i="46"/>
  <c r="BG154" i="46"/>
  <c r="BE154" i="46"/>
  <c r="BC154" i="46"/>
  <c r="BA154" i="46"/>
  <c r="AY154" i="46"/>
  <c r="AW154" i="46"/>
  <c r="AU154" i="46"/>
  <c r="AS154" i="46"/>
  <c r="AQ154" i="46"/>
  <c r="AO154" i="46"/>
  <c r="AM154" i="46"/>
  <c r="AK154" i="46"/>
  <c r="AI154" i="46"/>
  <c r="AG154" i="46"/>
  <c r="AE154" i="46"/>
  <c r="AC154" i="46"/>
  <c r="AA154" i="46"/>
  <c r="Y154" i="46"/>
  <c r="W154" i="46"/>
  <c r="U154" i="46"/>
  <c r="S154" i="46"/>
  <c r="Q154" i="46"/>
  <c r="O154" i="46"/>
  <c r="M154" i="46"/>
  <c r="K154" i="46"/>
  <c r="I154" i="46"/>
  <c r="G154" i="46"/>
  <c r="E154" i="46"/>
  <c r="CE153" i="46"/>
  <c r="CC153" i="46"/>
  <c r="CA153" i="46"/>
  <c r="BY153" i="46"/>
  <c r="BW153" i="46"/>
  <c r="BU153" i="46"/>
  <c r="BS153" i="46"/>
  <c r="BQ153" i="46"/>
  <c r="BO153" i="46"/>
  <c r="BM153" i="46"/>
  <c r="BK153" i="46"/>
  <c r="BI153" i="46"/>
  <c r="BG153" i="46"/>
  <c r="BE153" i="46"/>
  <c r="BC153" i="46"/>
  <c r="BA153" i="46"/>
  <c r="AY153" i="46"/>
  <c r="AW153" i="46"/>
  <c r="AU153" i="46"/>
  <c r="AS153" i="46"/>
  <c r="AQ153" i="46"/>
  <c r="AO153" i="46"/>
  <c r="AM153" i="46"/>
  <c r="AK153" i="46"/>
  <c r="AI153" i="46"/>
  <c r="AG153" i="46"/>
  <c r="AE153" i="46"/>
  <c r="AC153" i="46"/>
  <c r="AA153" i="46"/>
  <c r="Y153" i="46"/>
  <c r="W153" i="46"/>
  <c r="U153" i="46"/>
  <c r="S153" i="46"/>
  <c r="Q153" i="46"/>
  <c r="O153" i="46"/>
  <c r="M153" i="46"/>
  <c r="K153" i="46"/>
  <c r="I153" i="46"/>
  <c r="G153" i="46"/>
  <c r="E153" i="46"/>
  <c r="CE152" i="46"/>
  <c r="CC152" i="46"/>
  <c r="CA152" i="46"/>
  <c r="BY152" i="46"/>
  <c r="BW152" i="46"/>
  <c r="BU152" i="46"/>
  <c r="BS152" i="46"/>
  <c r="BQ152" i="46"/>
  <c r="BO152" i="46"/>
  <c r="BM152" i="46"/>
  <c r="BK152" i="46"/>
  <c r="BI152" i="46"/>
  <c r="BG152" i="46"/>
  <c r="BE152" i="46"/>
  <c r="BC152" i="46"/>
  <c r="BA152" i="46"/>
  <c r="AY152" i="46"/>
  <c r="AW152" i="46"/>
  <c r="AU152" i="46"/>
  <c r="AS152" i="46"/>
  <c r="AQ152" i="46"/>
  <c r="AO152" i="46"/>
  <c r="AM152" i="46"/>
  <c r="AK152" i="46"/>
  <c r="AI152" i="46"/>
  <c r="AG152" i="46"/>
  <c r="AE152" i="46"/>
  <c r="AC152" i="46"/>
  <c r="AA152" i="46"/>
  <c r="Y152" i="46"/>
  <c r="W152" i="46"/>
  <c r="U152" i="46"/>
  <c r="S152" i="46"/>
  <c r="Q152" i="46"/>
  <c r="O152" i="46"/>
  <c r="M152" i="46"/>
  <c r="K152" i="46"/>
  <c r="I152" i="46"/>
  <c r="G152" i="46"/>
  <c r="E152" i="46"/>
  <c r="CE151" i="46"/>
  <c r="CC151" i="46"/>
  <c r="CA151" i="46"/>
  <c r="BY151" i="46"/>
  <c r="BW151" i="46"/>
  <c r="BU151" i="46"/>
  <c r="BS151" i="46"/>
  <c r="BQ151" i="46"/>
  <c r="BO151" i="46"/>
  <c r="BM151" i="46"/>
  <c r="BK151" i="46"/>
  <c r="BI151" i="46"/>
  <c r="BG151" i="46"/>
  <c r="BE151" i="46"/>
  <c r="BC151" i="46"/>
  <c r="BA151" i="46"/>
  <c r="AY151" i="46"/>
  <c r="AW151" i="46"/>
  <c r="AU151" i="46"/>
  <c r="AS151" i="46"/>
  <c r="AQ151" i="46"/>
  <c r="AO151" i="46"/>
  <c r="AM151" i="46"/>
  <c r="AK151" i="46"/>
  <c r="AI151" i="46"/>
  <c r="AG151" i="46"/>
  <c r="AE151" i="46"/>
  <c r="AC151" i="46"/>
  <c r="AA151" i="46"/>
  <c r="Y151" i="46"/>
  <c r="W151" i="46"/>
  <c r="U151" i="46"/>
  <c r="S151" i="46"/>
  <c r="Q151" i="46"/>
  <c r="O151" i="46"/>
  <c r="M151" i="46"/>
  <c r="K151" i="46"/>
  <c r="I151" i="46"/>
  <c r="G151" i="46"/>
  <c r="E151" i="46"/>
  <c r="CE150" i="46"/>
  <c r="CC150" i="46"/>
  <c r="CA150" i="46"/>
  <c r="BY150" i="46"/>
  <c r="BW150" i="46"/>
  <c r="BU150" i="46"/>
  <c r="BS150" i="46"/>
  <c r="BQ150" i="46"/>
  <c r="BO150" i="46"/>
  <c r="BM150" i="46"/>
  <c r="BK150" i="46"/>
  <c r="BI150" i="46"/>
  <c r="BG150" i="46"/>
  <c r="BE150" i="46"/>
  <c r="BC150" i="46"/>
  <c r="BA150" i="46"/>
  <c r="AY150" i="46"/>
  <c r="AW150" i="46"/>
  <c r="AU150" i="46"/>
  <c r="AS150" i="46"/>
  <c r="AQ150" i="46"/>
  <c r="AO150" i="46"/>
  <c r="AM150" i="46"/>
  <c r="AK150" i="46"/>
  <c r="AI150" i="46"/>
  <c r="AG150" i="46"/>
  <c r="AE150" i="46"/>
  <c r="AC150" i="46"/>
  <c r="AA150" i="46"/>
  <c r="Y150" i="46"/>
  <c r="W150" i="46"/>
  <c r="U150" i="46"/>
  <c r="S150" i="46"/>
  <c r="Q150" i="46"/>
  <c r="O150" i="46"/>
  <c r="M150" i="46"/>
  <c r="K150" i="46"/>
  <c r="I150" i="46"/>
  <c r="G150" i="46"/>
  <c r="E150" i="46"/>
  <c r="CE149" i="46"/>
  <c r="CC149" i="46"/>
  <c r="CA149" i="46"/>
  <c r="BY149" i="46"/>
  <c r="BW149" i="46"/>
  <c r="BU149" i="46"/>
  <c r="BS149" i="46"/>
  <c r="BQ149" i="46"/>
  <c r="BO149" i="46"/>
  <c r="BM149" i="46"/>
  <c r="BK149" i="46"/>
  <c r="BI149" i="46"/>
  <c r="BG149" i="46"/>
  <c r="BE149" i="46"/>
  <c r="BC149" i="46"/>
  <c r="BA149" i="46"/>
  <c r="AY149" i="46"/>
  <c r="AW149" i="46"/>
  <c r="AU149" i="46"/>
  <c r="AS149" i="46"/>
  <c r="AQ149" i="46"/>
  <c r="AO149" i="46"/>
  <c r="AM149" i="46"/>
  <c r="AK149" i="46"/>
  <c r="AI149" i="46"/>
  <c r="AG149" i="46"/>
  <c r="AE149" i="46"/>
  <c r="AC149" i="46"/>
  <c r="AA149" i="46"/>
  <c r="Y149" i="46"/>
  <c r="W149" i="46"/>
  <c r="U149" i="46"/>
  <c r="S149" i="46"/>
  <c r="Q149" i="46"/>
  <c r="O149" i="46"/>
  <c r="M149" i="46"/>
  <c r="K149" i="46"/>
  <c r="I149" i="46"/>
  <c r="G149" i="46"/>
  <c r="E149" i="46"/>
  <c r="CE148" i="46"/>
  <c r="CC148" i="46"/>
  <c r="CA148" i="46"/>
  <c r="BY148" i="46"/>
  <c r="BW148" i="46"/>
  <c r="BU148" i="46"/>
  <c r="BS148" i="46"/>
  <c r="BQ148" i="46"/>
  <c r="BO148" i="46"/>
  <c r="BM148" i="46"/>
  <c r="BK148" i="46"/>
  <c r="BI148" i="46"/>
  <c r="BG148" i="46"/>
  <c r="BE148" i="46"/>
  <c r="BC148" i="46"/>
  <c r="BA148" i="46"/>
  <c r="AY148" i="46"/>
  <c r="AW148" i="46"/>
  <c r="AU148" i="46"/>
  <c r="AS148" i="46"/>
  <c r="AQ148" i="46"/>
  <c r="AO148" i="46"/>
  <c r="AM148" i="46"/>
  <c r="AK148" i="46"/>
  <c r="AI148" i="46"/>
  <c r="AG148" i="46"/>
  <c r="AE148" i="46"/>
  <c r="AC148" i="46"/>
  <c r="AA148" i="46"/>
  <c r="Y148" i="46"/>
  <c r="W148" i="46"/>
  <c r="U148" i="46"/>
  <c r="S148" i="46"/>
  <c r="Q148" i="46"/>
  <c r="O148" i="46"/>
  <c r="M148" i="46"/>
  <c r="K148" i="46"/>
  <c r="I148" i="46"/>
  <c r="G148" i="46"/>
  <c r="E148" i="46"/>
  <c r="CE147" i="46"/>
  <c r="CC147" i="46"/>
  <c r="CA147" i="46"/>
  <c r="BY147" i="46"/>
  <c r="BW147" i="46"/>
  <c r="BU147" i="46"/>
  <c r="BS147" i="46"/>
  <c r="BQ147" i="46"/>
  <c r="BO147" i="46"/>
  <c r="BM147" i="46"/>
  <c r="BK147" i="46"/>
  <c r="BI147" i="46"/>
  <c r="BG147" i="46"/>
  <c r="BE147" i="46"/>
  <c r="BC147" i="46"/>
  <c r="BA147" i="46"/>
  <c r="AY147" i="46"/>
  <c r="AW147" i="46"/>
  <c r="AU147" i="46"/>
  <c r="AS147" i="46"/>
  <c r="AQ147" i="46"/>
  <c r="AO147" i="46"/>
  <c r="AM147" i="46"/>
  <c r="AK147" i="46"/>
  <c r="AI147" i="46"/>
  <c r="AG147" i="46"/>
  <c r="AE147" i="46"/>
  <c r="AC147" i="46"/>
  <c r="AA147" i="46"/>
  <c r="Y147" i="46"/>
  <c r="W147" i="46"/>
  <c r="U147" i="46"/>
  <c r="S147" i="46"/>
  <c r="Q147" i="46"/>
  <c r="O147" i="46"/>
  <c r="M147" i="46"/>
  <c r="K147" i="46"/>
  <c r="I147" i="46"/>
  <c r="G147" i="46"/>
  <c r="E147" i="46"/>
  <c r="CE146" i="46"/>
  <c r="CC146" i="46"/>
  <c r="CA146" i="46"/>
  <c r="BY146" i="46"/>
  <c r="BW146" i="46"/>
  <c r="BU146" i="46"/>
  <c r="BS146" i="46"/>
  <c r="BQ146" i="46"/>
  <c r="BO146" i="46"/>
  <c r="BM146" i="46"/>
  <c r="BK146" i="46"/>
  <c r="BI146" i="46"/>
  <c r="BG146" i="46"/>
  <c r="BE146" i="46"/>
  <c r="BC146" i="46"/>
  <c r="BA146" i="46"/>
  <c r="AY146" i="46"/>
  <c r="AW146" i="46"/>
  <c r="AU146" i="46"/>
  <c r="AS146" i="46"/>
  <c r="AQ146" i="46"/>
  <c r="AO146" i="46"/>
  <c r="AM146" i="46"/>
  <c r="AK146" i="46"/>
  <c r="AI146" i="46"/>
  <c r="AG146" i="46"/>
  <c r="AE146" i="46"/>
  <c r="AC146" i="46"/>
  <c r="AA146" i="46"/>
  <c r="Y146" i="46"/>
  <c r="W146" i="46"/>
  <c r="U146" i="46"/>
  <c r="S146" i="46"/>
  <c r="Q146" i="46"/>
  <c r="O146" i="46"/>
  <c r="M146" i="46"/>
  <c r="K146" i="46"/>
  <c r="I146" i="46"/>
  <c r="G146" i="46"/>
  <c r="E146" i="46"/>
  <c r="CE145" i="46"/>
  <c r="CC145" i="46"/>
  <c r="CA145" i="46"/>
  <c r="BY145" i="46"/>
  <c r="BW145" i="46"/>
  <c r="BU145" i="46"/>
  <c r="BS145" i="46"/>
  <c r="BQ145" i="46"/>
  <c r="BO145" i="46"/>
  <c r="BM145" i="46"/>
  <c r="BK145" i="46"/>
  <c r="BI145" i="46"/>
  <c r="BG145" i="46"/>
  <c r="BE145" i="46"/>
  <c r="BC145" i="46"/>
  <c r="BA145" i="46"/>
  <c r="AY145" i="46"/>
  <c r="AW145" i="46"/>
  <c r="AU145" i="46"/>
  <c r="AS145" i="46"/>
  <c r="AQ145" i="46"/>
  <c r="AO145" i="46"/>
  <c r="AM145" i="46"/>
  <c r="AK145" i="46"/>
  <c r="AI145" i="46"/>
  <c r="AG145" i="46"/>
  <c r="AE145" i="46"/>
  <c r="AC145" i="46"/>
  <c r="AA145" i="46"/>
  <c r="Y145" i="46"/>
  <c r="W145" i="46"/>
  <c r="U145" i="46"/>
  <c r="S145" i="46"/>
  <c r="Q145" i="46"/>
  <c r="O145" i="46"/>
  <c r="M145" i="46"/>
  <c r="K145" i="46"/>
  <c r="I145" i="46"/>
  <c r="G145" i="46"/>
  <c r="E145" i="46"/>
  <c r="CE144" i="46"/>
  <c r="CC144" i="46"/>
  <c r="CA144" i="46"/>
  <c r="BY144" i="46"/>
  <c r="BW144" i="46"/>
  <c r="BU144" i="46"/>
  <c r="BS144" i="46"/>
  <c r="BQ144" i="46"/>
  <c r="BO144" i="46"/>
  <c r="BM144" i="46"/>
  <c r="BK144" i="46"/>
  <c r="BI144" i="46"/>
  <c r="BG144" i="46"/>
  <c r="BE144" i="46"/>
  <c r="BC144" i="46"/>
  <c r="BA144" i="46"/>
  <c r="AY144" i="46"/>
  <c r="AW144" i="46"/>
  <c r="AU144" i="46"/>
  <c r="AS144" i="46"/>
  <c r="AQ144" i="46"/>
  <c r="AO144" i="46"/>
  <c r="AM144" i="46"/>
  <c r="AK144" i="46"/>
  <c r="AI144" i="46"/>
  <c r="AG144" i="46"/>
  <c r="AE144" i="46"/>
  <c r="AC144" i="46"/>
  <c r="AA144" i="46"/>
  <c r="Y144" i="46"/>
  <c r="W144" i="46"/>
  <c r="U144" i="46"/>
  <c r="S144" i="46"/>
  <c r="Q144" i="46"/>
  <c r="O144" i="46"/>
  <c r="M144" i="46"/>
  <c r="K144" i="46"/>
  <c r="I144" i="46"/>
  <c r="G144" i="46"/>
  <c r="E144" i="46"/>
  <c r="CE143" i="46"/>
  <c r="CC143" i="46"/>
  <c r="CA143" i="46"/>
  <c r="BY143" i="46"/>
  <c r="BW143" i="46"/>
  <c r="BU143" i="46"/>
  <c r="BS143" i="46"/>
  <c r="BQ143" i="46"/>
  <c r="BO143" i="46"/>
  <c r="BM143" i="46"/>
  <c r="BK143" i="46"/>
  <c r="BI143" i="46"/>
  <c r="BG143" i="46"/>
  <c r="BE143" i="46"/>
  <c r="BC143" i="46"/>
  <c r="BA143" i="46"/>
  <c r="AY143" i="46"/>
  <c r="AW143" i="46"/>
  <c r="AU143" i="46"/>
  <c r="AS143" i="46"/>
  <c r="AQ143" i="46"/>
  <c r="AO143" i="46"/>
  <c r="AM143" i="46"/>
  <c r="AK143" i="46"/>
  <c r="AI143" i="46"/>
  <c r="AG143" i="46"/>
  <c r="AE143" i="46"/>
  <c r="AC143" i="46"/>
  <c r="AA143" i="46"/>
  <c r="Y143" i="46"/>
  <c r="W143" i="46"/>
  <c r="U143" i="46"/>
  <c r="S143" i="46"/>
  <c r="Q143" i="46"/>
  <c r="O143" i="46"/>
  <c r="M143" i="46"/>
  <c r="K143" i="46"/>
  <c r="I143" i="46"/>
  <c r="G143" i="46"/>
  <c r="E143" i="46"/>
  <c r="CE142" i="46"/>
  <c r="CC142" i="46"/>
  <c r="CA142" i="46"/>
  <c r="BY142" i="46"/>
  <c r="BW142" i="46"/>
  <c r="BU142" i="46"/>
  <c r="BS142" i="46"/>
  <c r="BQ142" i="46"/>
  <c r="BO142" i="46"/>
  <c r="BM142" i="46"/>
  <c r="BK142" i="46"/>
  <c r="BI142" i="46"/>
  <c r="BG142" i="46"/>
  <c r="BE142" i="46"/>
  <c r="BC142" i="46"/>
  <c r="BA142" i="46"/>
  <c r="AY142" i="46"/>
  <c r="AW142" i="46"/>
  <c r="AU142" i="46"/>
  <c r="AS142" i="46"/>
  <c r="AQ142" i="46"/>
  <c r="AO142" i="46"/>
  <c r="AM142" i="46"/>
  <c r="AK142" i="46"/>
  <c r="AI142" i="46"/>
  <c r="AG142" i="46"/>
  <c r="AE142" i="46"/>
  <c r="AC142" i="46"/>
  <c r="AA142" i="46"/>
  <c r="Y142" i="46"/>
  <c r="W142" i="46"/>
  <c r="U142" i="46"/>
  <c r="S142" i="46"/>
  <c r="Q142" i="46"/>
  <c r="O142" i="46"/>
  <c r="M142" i="46"/>
  <c r="K142" i="46"/>
  <c r="I142" i="46"/>
  <c r="G142" i="46"/>
  <c r="E142" i="46"/>
  <c r="CE141" i="46"/>
  <c r="CC141" i="46"/>
  <c r="CA141" i="46"/>
  <c r="BY141" i="46"/>
  <c r="BW141" i="46"/>
  <c r="BU141" i="46"/>
  <c r="BS141" i="46"/>
  <c r="BQ141" i="46"/>
  <c r="BO141" i="46"/>
  <c r="BM141" i="46"/>
  <c r="BK141" i="46"/>
  <c r="BI141" i="46"/>
  <c r="BG141" i="46"/>
  <c r="BE141" i="46"/>
  <c r="BC141" i="46"/>
  <c r="BA141" i="46"/>
  <c r="AY141" i="46"/>
  <c r="AW141" i="46"/>
  <c r="AU141" i="46"/>
  <c r="AS141" i="46"/>
  <c r="AQ141" i="46"/>
  <c r="AO141" i="46"/>
  <c r="AM141" i="46"/>
  <c r="AK141" i="46"/>
  <c r="AI141" i="46"/>
  <c r="AG141" i="46"/>
  <c r="AE141" i="46"/>
  <c r="AC141" i="46"/>
  <c r="AA141" i="46"/>
  <c r="Y141" i="46"/>
  <c r="W141" i="46"/>
  <c r="U141" i="46"/>
  <c r="S141" i="46"/>
  <c r="Q141" i="46"/>
  <c r="O141" i="46"/>
  <c r="M141" i="46"/>
  <c r="K141" i="46"/>
  <c r="I141" i="46"/>
  <c r="G141" i="46"/>
  <c r="E141" i="46"/>
  <c r="CE140" i="46"/>
  <c r="CC140" i="46"/>
  <c r="CA140" i="46"/>
  <c r="BY140" i="46"/>
  <c r="BW140" i="46"/>
  <c r="BU140" i="46"/>
  <c r="BS140" i="46"/>
  <c r="BQ140" i="46"/>
  <c r="BO140" i="46"/>
  <c r="BM140" i="46"/>
  <c r="BK140" i="46"/>
  <c r="BI140" i="46"/>
  <c r="BG140" i="46"/>
  <c r="BE140" i="46"/>
  <c r="BC140" i="46"/>
  <c r="BA140" i="46"/>
  <c r="AY140" i="46"/>
  <c r="AW140" i="46"/>
  <c r="AU140" i="46"/>
  <c r="AS140" i="46"/>
  <c r="AQ140" i="46"/>
  <c r="AO140" i="46"/>
  <c r="AM140" i="46"/>
  <c r="AK140" i="46"/>
  <c r="AI140" i="46"/>
  <c r="AG140" i="46"/>
  <c r="AE140" i="46"/>
  <c r="AC140" i="46"/>
  <c r="AA140" i="46"/>
  <c r="Y140" i="46"/>
  <c r="W140" i="46"/>
  <c r="U140" i="46"/>
  <c r="S140" i="46"/>
  <c r="Q140" i="46"/>
  <c r="O140" i="46"/>
  <c r="M140" i="46"/>
  <c r="K140" i="46"/>
  <c r="I140" i="46"/>
  <c r="G140" i="46"/>
  <c r="E140" i="46"/>
  <c r="CE139" i="46"/>
  <c r="CC139" i="46"/>
  <c r="CA139" i="46"/>
  <c r="BY139" i="46"/>
  <c r="BW139" i="46"/>
  <c r="BU139" i="46"/>
  <c r="BS139" i="46"/>
  <c r="BQ139" i="46"/>
  <c r="BO139" i="46"/>
  <c r="BM139" i="46"/>
  <c r="BK139" i="46"/>
  <c r="BI139" i="46"/>
  <c r="BG139" i="46"/>
  <c r="BE139" i="46"/>
  <c r="BC139" i="46"/>
  <c r="BA139" i="46"/>
  <c r="AY139" i="46"/>
  <c r="AW139" i="46"/>
  <c r="AU139" i="46"/>
  <c r="AS139" i="46"/>
  <c r="AQ139" i="46"/>
  <c r="AO139" i="46"/>
  <c r="AM139" i="46"/>
  <c r="AK139" i="46"/>
  <c r="AI139" i="46"/>
  <c r="AG139" i="46"/>
  <c r="AE139" i="46"/>
  <c r="AC139" i="46"/>
  <c r="AA139" i="46"/>
  <c r="Y139" i="46"/>
  <c r="W139" i="46"/>
  <c r="U139" i="46"/>
  <c r="S139" i="46"/>
  <c r="Q139" i="46"/>
  <c r="O139" i="46"/>
  <c r="M139" i="46"/>
  <c r="K139" i="46"/>
  <c r="I139" i="46"/>
  <c r="G139" i="46"/>
  <c r="E139" i="46"/>
  <c r="CE138" i="46"/>
  <c r="CC138" i="46"/>
  <c r="CA138" i="46"/>
  <c r="BY138" i="46"/>
  <c r="BW138" i="46"/>
  <c r="BU138" i="46"/>
  <c r="BS138" i="46"/>
  <c r="BQ138" i="46"/>
  <c r="BO138" i="46"/>
  <c r="BM138" i="46"/>
  <c r="BK138" i="46"/>
  <c r="BI138" i="46"/>
  <c r="BG138" i="46"/>
  <c r="BE138" i="46"/>
  <c r="BC138" i="46"/>
  <c r="BA138" i="46"/>
  <c r="AY138" i="46"/>
  <c r="AW138" i="46"/>
  <c r="AU138" i="46"/>
  <c r="AS138" i="46"/>
  <c r="AQ138" i="46"/>
  <c r="AO138" i="46"/>
  <c r="AM138" i="46"/>
  <c r="AK138" i="46"/>
  <c r="AI138" i="46"/>
  <c r="AG138" i="46"/>
  <c r="AE138" i="46"/>
  <c r="AC138" i="46"/>
  <c r="AA138" i="46"/>
  <c r="Y138" i="46"/>
  <c r="W138" i="46"/>
  <c r="U138" i="46"/>
  <c r="S138" i="46"/>
  <c r="Q138" i="46"/>
  <c r="O138" i="46"/>
  <c r="M138" i="46"/>
  <c r="K138" i="46"/>
  <c r="I138" i="46"/>
  <c r="G138" i="46"/>
  <c r="E138" i="46"/>
  <c r="CE137" i="46"/>
  <c r="CC137" i="46"/>
  <c r="CA137" i="46"/>
  <c r="BY137" i="46"/>
  <c r="BW137" i="46"/>
  <c r="BU137" i="46"/>
  <c r="BS137" i="46"/>
  <c r="BQ137" i="46"/>
  <c r="BO137" i="46"/>
  <c r="BM137" i="46"/>
  <c r="BK137" i="46"/>
  <c r="BI137" i="46"/>
  <c r="BG137" i="46"/>
  <c r="BE137" i="46"/>
  <c r="BC137" i="46"/>
  <c r="BA137" i="46"/>
  <c r="AY137" i="46"/>
  <c r="AW137" i="46"/>
  <c r="AU137" i="46"/>
  <c r="AS137" i="46"/>
  <c r="AQ137" i="46"/>
  <c r="AO137" i="46"/>
  <c r="AM137" i="46"/>
  <c r="AK137" i="46"/>
  <c r="AI137" i="46"/>
  <c r="AG137" i="46"/>
  <c r="AE137" i="46"/>
  <c r="AC137" i="46"/>
  <c r="AA137" i="46"/>
  <c r="Y137" i="46"/>
  <c r="W137" i="46"/>
  <c r="U137" i="46"/>
  <c r="S137" i="46"/>
  <c r="Q137" i="46"/>
  <c r="O137" i="46"/>
  <c r="M137" i="46"/>
  <c r="K137" i="46"/>
  <c r="I137" i="46"/>
  <c r="G137" i="46"/>
  <c r="E137" i="46"/>
  <c r="CE136" i="46"/>
  <c r="CC136" i="46"/>
  <c r="CA136" i="46"/>
  <c r="BY136" i="46"/>
  <c r="BW136" i="46"/>
  <c r="BU136" i="46"/>
  <c r="BS136" i="46"/>
  <c r="BQ136" i="46"/>
  <c r="BO136" i="46"/>
  <c r="BM136" i="46"/>
  <c r="BK136" i="46"/>
  <c r="BI136" i="46"/>
  <c r="BG136" i="46"/>
  <c r="BE136" i="46"/>
  <c r="BC136" i="46"/>
  <c r="BA136" i="46"/>
  <c r="AY136" i="46"/>
  <c r="AW136" i="46"/>
  <c r="AU136" i="46"/>
  <c r="AS136" i="46"/>
  <c r="AQ136" i="46"/>
  <c r="AO136" i="46"/>
  <c r="AM136" i="46"/>
  <c r="AK136" i="46"/>
  <c r="AI136" i="46"/>
  <c r="AG136" i="46"/>
  <c r="AE136" i="46"/>
  <c r="AC136" i="46"/>
  <c r="AA136" i="46"/>
  <c r="Y136" i="46"/>
  <c r="W136" i="46"/>
  <c r="U136" i="46"/>
  <c r="S136" i="46"/>
  <c r="Q136" i="46"/>
  <c r="O136" i="46"/>
  <c r="M136" i="46"/>
  <c r="K136" i="46"/>
  <c r="I136" i="46"/>
  <c r="G136" i="46"/>
  <c r="E136" i="46"/>
  <c r="CE135" i="46"/>
  <c r="CC135" i="46"/>
  <c r="CA135" i="46"/>
  <c r="BY135" i="46"/>
  <c r="BW135" i="46"/>
  <c r="BU135" i="46"/>
  <c r="BS135" i="46"/>
  <c r="BQ135" i="46"/>
  <c r="BO135" i="46"/>
  <c r="BM135" i="46"/>
  <c r="BK135" i="46"/>
  <c r="BI135" i="46"/>
  <c r="BG135" i="46"/>
  <c r="BE135" i="46"/>
  <c r="BC135" i="46"/>
  <c r="BA135" i="46"/>
  <c r="AY135" i="46"/>
  <c r="AW135" i="46"/>
  <c r="AU135" i="46"/>
  <c r="AS135" i="46"/>
  <c r="AQ135" i="46"/>
  <c r="AO135" i="46"/>
  <c r="AM135" i="46"/>
  <c r="AK135" i="46"/>
  <c r="AI135" i="46"/>
  <c r="AG135" i="46"/>
  <c r="AE135" i="46"/>
  <c r="AC135" i="46"/>
  <c r="AA135" i="46"/>
  <c r="Y135" i="46"/>
  <c r="W135" i="46"/>
  <c r="U135" i="46"/>
  <c r="S135" i="46"/>
  <c r="Q135" i="46"/>
  <c r="O135" i="46"/>
  <c r="M135" i="46"/>
  <c r="K135" i="46"/>
  <c r="I135" i="46"/>
  <c r="G135" i="46"/>
  <c r="E135" i="46"/>
  <c r="CE134" i="46"/>
  <c r="CC134" i="46"/>
  <c r="CA134" i="46"/>
  <c r="BY134" i="46"/>
  <c r="BW134" i="46"/>
  <c r="BU134" i="46"/>
  <c r="BS134" i="46"/>
  <c r="BQ134" i="46"/>
  <c r="BO134" i="46"/>
  <c r="BM134" i="46"/>
  <c r="BK134" i="46"/>
  <c r="BI134" i="46"/>
  <c r="BG134" i="46"/>
  <c r="BE134" i="46"/>
  <c r="BC134" i="46"/>
  <c r="BA134" i="46"/>
  <c r="AY134" i="46"/>
  <c r="AW134" i="46"/>
  <c r="AU134" i="46"/>
  <c r="AS134" i="46"/>
  <c r="AQ134" i="46"/>
  <c r="AO134" i="46"/>
  <c r="AM134" i="46"/>
  <c r="AK134" i="46"/>
  <c r="AI134" i="46"/>
  <c r="AG134" i="46"/>
  <c r="AE134" i="46"/>
  <c r="AC134" i="46"/>
  <c r="AA134" i="46"/>
  <c r="Y134" i="46"/>
  <c r="W134" i="46"/>
  <c r="U134" i="46"/>
  <c r="S134" i="46"/>
  <c r="Q134" i="46"/>
  <c r="O134" i="46"/>
  <c r="M134" i="46"/>
  <c r="K134" i="46"/>
  <c r="I134" i="46"/>
  <c r="G134" i="46"/>
  <c r="E134" i="46"/>
  <c r="CE133" i="46"/>
  <c r="CC133" i="46"/>
  <c r="CA133" i="46"/>
  <c r="BY133" i="46"/>
  <c r="BW133" i="46"/>
  <c r="BU133" i="46"/>
  <c r="BS133" i="46"/>
  <c r="BQ133" i="46"/>
  <c r="BO133" i="46"/>
  <c r="BM133" i="46"/>
  <c r="BK133" i="46"/>
  <c r="BI133" i="46"/>
  <c r="BG133" i="46"/>
  <c r="BE133" i="46"/>
  <c r="BC133" i="46"/>
  <c r="BA133" i="46"/>
  <c r="AY133" i="46"/>
  <c r="AW133" i="46"/>
  <c r="AU133" i="46"/>
  <c r="AS133" i="46"/>
  <c r="AQ133" i="46"/>
  <c r="AO133" i="46"/>
  <c r="AM133" i="46"/>
  <c r="AK133" i="46"/>
  <c r="AI133" i="46"/>
  <c r="AG133" i="46"/>
  <c r="AE133" i="46"/>
  <c r="AC133" i="46"/>
  <c r="AA133" i="46"/>
  <c r="Y133" i="46"/>
  <c r="W133" i="46"/>
  <c r="U133" i="46"/>
  <c r="S133" i="46"/>
  <c r="Q133" i="46"/>
  <c r="O133" i="46"/>
  <c r="M133" i="46"/>
  <c r="K133" i="46"/>
  <c r="I133" i="46"/>
  <c r="G133" i="46"/>
  <c r="E133" i="46"/>
  <c r="CE132" i="46"/>
  <c r="CC132" i="46"/>
  <c r="CA132" i="46"/>
  <c r="BY132" i="46"/>
  <c r="BW132" i="46"/>
  <c r="BU132" i="46"/>
  <c r="BS132" i="46"/>
  <c r="BQ132" i="46"/>
  <c r="BO132" i="46"/>
  <c r="BM132" i="46"/>
  <c r="BK132" i="46"/>
  <c r="BI132" i="46"/>
  <c r="BG132" i="46"/>
  <c r="BE132" i="46"/>
  <c r="BC132" i="46"/>
  <c r="BA132" i="46"/>
  <c r="AY132" i="46"/>
  <c r="AW132" i="46"/>
  <c r="AU132" i="46"/>
  <c r="AS132" i="46"/>
  <c r="AQ132" i="46"/>
  <c r="AO132" i="46"/>
  <c r="AM132" i="46"/>
  <c r="AK132" i="46"/>
  <c r="AI132" i="46"/>
  <c r="AG132" i="46"/>
  <c r="AE132" i="46"/>
  <c r="AC132" i="46"/>
  <c r="AA132" i="46"/>
  <c r="Y132" i="46"/>
  <c r="W132" i="46"/>
  <c r="U132" i="46"/>
  <c r="S132" i="46"/>
  <c r="Q132" i="46"/>
  <c r="O132" i="46"/>
  <c r="M132" i="46"/>
  <c r="K132" i="46"/>
  <c r="I132" i="46"/>
  <c r="G132" i="46"/>
  <c r="E132" i="46"/>
  <c r="CE131" i="46"/>
  <c r="CC131" i="46"/>
  <c r="CA131" i="46"/>
  <c r="BY131" i="46"/>
  <c r="BW131" i="46"/>
  <c r="BU131" i="46"/>
  <c r="BS131" i="46"/>
  <c r="BQ131" i="46"/>
  <c r="BO131" i="46"/>
  <c r="BM131" i="46"/>
  <c r="BK131" i="46"/>
  <c r="BI131" i="46"/>
  <c r="BG131" i="46"/>
  <c r="BE131" i="46"/>
  <c r="BC131" i="46"/>
  <c r="BA131" i="46"/>
  <c r="AY131" i="46"/>
  <c r="AW131" i="46"/>
  <c r="AU131" i="46"/>
  <c r="AS131" i="46"/>
  <c r="AQ131" i="46"/>
  <c r="AO131" i="46"/>
  <c r="AM131" i="46"/>
  <c r="AK131" i="46"/>
  <c r="AI131" i="46"/>
  <c r="AG131" i="46"/>
  <c r="AE131" i="46"/>
  <c r="AC131" i="46"/>
  <c r="AA131" i="46"/>
  <c r="Y131" i="46"/>
  <c r="W131" i="46"/>
  <c r="U131" i="46"/>
  <c r="S131" i="46"/>
  <c r="Q131" i="46"/>
  <c r="O131" i="46"/>
  <c r="M131" i="46"/>
  <c r="K131" i="46"/>
  <c r="I131" i="46"/>
  <c r="G131" i="46"/>
  <c r="E131" i="46"/>
  <c r="CE130" i="46"/>
  <c r="CC130" i="46"/>
  <c r="CA130" i="46"/>
  <c r="BY130" i="46"/>
  <c r="BW130" i="46"/>
  <c r="BU130" i="46"/>
  <c r="BS130" i="46"/>
  <c r="BQ130" i="46"/>
  <c r="BO130" i="46"/>
  <c r="BM130" i="46"/>
  <c r="BK130" i="46"/>
  <c r="BI130" i="46"/>
  <c r="BG130" i="46"/>
  <c r="BE130" i="46"/>
  <c r="BC130" i="46"/>
  <c r="BA130" i="46"/>
  <c r="AY130" i="46"/>
  <c r="AW130" i="46"/>
  <c r="AU130" i="46"/>
  <c r="AS130" i="46"/>
  <c r="AQ130" i="46"/>
  <c r="AO130" i="46"/>
  <c r="AM130" i="46"/>
  <c r="AK130" i="46"/>
  <c r="AI130" i="46"/>
  <c r="AG130" i="46"/>
  <c r="AE130" i="46"/>
  <c r="AC130" i="46"/>
  <c r="AA130" i="46"/>
  <c r="Y130" i="46"/>
  <c r="W130" i="46"/>
  <c r="U130" i="46"/>
  <c r="S130" i="46"/>
  <c r="Q130" i="46"/>
  <c r="O130" i="46"/>
  <c r="M130" i="46"/>
  <c r="K130" i="46"/>
  <c r="I130" i="46"/>
  <c r="G130" i="46"/>
  <c r="E130" i="46"/>
  <c r="CE129" i="46"/>
  <c r="CC129" i="46"/>
  <c r="CA129" i="46"/>
  <c r="BY129" i="46"/>
  <c r="BW129" i="46"/>
  <c r="BU129" i="46"/>
  <c r="BS129" i="46"/>
  <c r="BQ129" i="46"/>
  <c r="BO129" i="46"/>
  <c r="BM129" i="46"/>
  <c r="BK129" i="46"/>
  <c r="BI129" i="46"/>
  <c r="BG129" i="46"/>
  <c r="BE129" i="46"/>
  <c r="BC129" i="46"/>
  <c r="BA129" i="46"/>
  <c r="AY129" i="46"/>
  <c r="AW129" i="46"/>
  <c r="AU129" i="46"/>
  <c r="AS129" i="46"/>
  <c r="AQ129" i="46"/>
  <c r="AO129" i="46"/>
  <c r="AM129" i="46"/>
  <c r="AK129" i="46"/>
  <c r="AI129" i="46"/>
  <c r="AG129" i="46"/>
  <c r="AE129" i="46"/>
  <c r="AC129" i="46"/>
  <c r="AA129" i="46"/>
  <c r="Y129" i="46"/>
  <c r="W129" i="46"/>
  <c r="U129" i="46"/>
  <c r="S129" i="46"/>
  <c r="Q129" i="46"/>
  <c r="O129" i="46"/>
  <c r="M129" i="46"/>
  <c r="K129" i="46"/>
  <c r="I129" i="46"/>
  <c r="G129" i="46"/>
  <c r="E129" i="46"/>
  <c r="CE128" i="46"/>
  <c r="CC128" i="46"/>
  <c r="CA128" i="46"/>
  <c r="BY128" i="46"/>
  <c r="BW128" i="46"/>
  <c r="BU128" i="46"/>
  <c r="BS128" i="46"/>
  <c r="BQ128" i="46"/>
  <c r="BO128" i="46"/>
  <c r="BM128" i="46"/>
  <c r="BK128" i="46"/>
  <c r="BI128" i="46"/>
  <c r="BG128" i="46"/>
  <c r="BE128" i="46"/>
  <c r="BC128" i="46"/>
  <c r="BA128" i="46"/>
  <c r="AY128" i="46"/>
  <c r="AW128" i="46"/>
  <c r="AU128" i="46"/>
  <c r="AS128" i="46"/>
  <c r="AQ128" i="46"/>
  <c r="AO128" i="46"/>
  <c r="AM128" i="46"/>
  <c r="AK128" i="46"/>
  <c r="AI128" i="46"/>
  <c r="AG128" i="46"/>
  <c r="AE128" i="46"/>
  <c r="AC128" i="46"/>
  <c r="AA128" i="46"/>
  <c r="Y128" i="46"/>
  <c r="W128" i="46"/>
  <c r="U128" i="46"/>
  <c r="S128" i="46"/>
  <c r="Q128" i="46"/>
  <c r="O128" i="46"/>
  <c r="M128" i="46"/>
  <c r="K128" i="46"/>
  <c r="I128" i="46"/>
  <c r="G128" i="46"/>
  <c r="E128" i="46"/>
  <c r="CE127" i="46"/>
  <c r="CC127" i="46"/>
  <c r="CA127" i="46"/>
  <c r="BY127" i="46"/>
  <c r="BW127" i="46"/>
  <c r="BU127" i="46"/>
  <c r="BS127" i="46"/>
  <c r="BQ127" i="46"/>
  <c r="BO127" i="46"/>
  <c r="BM127" i="46"/>
  <c r="BK127" i="46"/>
  <c r="BI127" i="46"/>
  <c r="BG127" i="46"/>
  <c r="BE127" i="46"/>
  <c r="BC127" i="46"/>
  <c r="BA127" i="46"/>
  <c r="AY127" i="46"/>
  <c r="AW127" i="46"/>
  <c r="AU127" i="46"/>
  <c r="AS127" i="46"/>
  <c r="AQ127" i="46"/>
  <c r="AO127" i="46"/>
  <c r="AM127" i="46"/>
  <c r="AK127" i="46"/>
  <c r="AI127" i="46"/>
  <c r="AG127" i="46"/>
  <c r="AE127" i="46"/>
  <c r="AC127" i="46"/>
  <c r="AA127" i="46"/>
  <c r="Y127" i="46"/>
  <c r="W127" i="46"/>
  <c r="U127" i="46"/>
  <c r="S127" i="46"/>
  <c r="Q127" i="46"/>
  <c r="O127" i="46"/>
  <c r="M127" i="46"/>
  <c r="K127" i="46"/>
  <c r="I127" i="46"/>
  <c r="G127" i="46"/>
  <c r="E127" i="46"/>
  <c r="CE126" i="46"/>
  <c r="CC126" i="46"/>
  <c r="CA126" i="46"/>
  <c r="BY126" i="46"/>
  <c r="BW126" i="46"/>
  <c r="BU126" i="46"/>
  <c r="BS126" i="46"/>
  <c r="BQ126" i="46"/>
  <c r="BO126" i="46"/>
  <c r="BM126" i="46"/>
  <c r="BK126" i="46"/>
  <c r="BI126" i="46"/>
  <c r="BG126" i="46"/>
  <c r="BE126" i="46"/>
  <c r="BC126" i="46"/>
  <c r="BA126" i="46"/>
  <c r="AY126" i="46"/>
  <c r="AW126" i="46"/>
  <c r="AU126" i="46"/>
  <c r="AS126" i="46"/>
  <c r="AQ126" i="46"/>
  <c r="AO126" i="46"/>
  <c r="AM126" i="46"/>
  <c r="AK126" i="46"/>
  <c r="AI126" i="46"/>
  <c r="AG126" i="46"/>
  <c r="AE126" i="46"/>
  <c r="AC126" i="46"/>
  <c r="AA126" i="46"/>
  <c r="Y126" i="46"/>
  <c r="W126" i="46"/>
  <c r="U126" i="46"/>
  <c r="S126" i="46"/>
  <c r="Q126" i="46"/>
  <c r="O126" i="46"/>
  <c r="M126" i="46"/>
  <c r="K126" i="46"/>
  <c r="I126" i="46"/>
  <c r="G126" i="46"/>
  <c r="E126" i="46"/>
  <c r="CE125" i="46"/>
  <c r="CC125" i="46"/>
  <c r="CA125" i="46"/>
  <c r="BY125" i="46"/>
  <c r="BW125" i="46"/>
  <c r="BU125" i="46"/>
  <c r="BS125" i="46"/>
  <c r="BQ125" i="46"/>
  <c r="BO125" i="46"/>
  <c r="BM125" i="46"/>
  <c r="BK125" i="46"/>
  <c r="BI125" i="46"/>
  <c r="BG125" i="46"/>
  <c r="BE125" i="46"/>
  <c r="BC125" i="46"/>
  <c r="BA125" i="46"/>
  <c r="AY125" i="46"/>
  <c r="AW125" i="46"/>
  <c r="AU125" i="46"/>
  <c r="AS125" i="46"/>
  <c r="AQ125" i="46"/>
  <c r="AO125" i="46"/>
  <c r="AM125" i="46"/>
  <c r="AK125" i="46"/>
  <c r="AI125" i="46"/>
  <c r="AG125" i="46"/>
  <c r="AE125" i="46"/>
  <c r="AC125" i="46"/>
  <c r="AA125" i="46"/>
  <c r="Y125" i="46"/>
  <c r="W125" i="46"/>
  <c r="U125" i="46"/>
  <c r="S125" i="46"/>
  <c r="Q125" i="46"/>
  <c r="O125" i="46"/>
  <c r="M125" i="46"/>
  <c r="K125" i="46"/>
  <c r="I125" i="46"/>
  <c r="G125" i="46"/>
  <c r="E125" i="46"/>
  <c r="CE124" i="46"/>
  <c r="CC124" i="46"/>
  <c r="CA124" i="46"/>
  <c r="BY124" i="46"/>
  <c r="BW124" i="46"/>
  <c r="BU124" i="46"/>
  <c r="BS124" i="46"/>
  <c r="BQ124" i="46"/>
  <c r="BO124" i="46"/>
  <c r="BM124" i="46"/>
  <c r="BK124" i="46"/>
  <c r="BI124" i="46"/>
  <c r="BG124" i="46"/>
  <c r="BE124" i="46"/>
  <c r="BC124" i="46"/>
  <c r="BA124" i="46"/>
  <c r="AY124" i="46"/>
  <c r="AW124" i="46"/>
  <c r="AU124" i="46"/>
  <c r="AS124" i="46"/>
  <c r="AQ124" i="46"/>
  <c r="AO124" i="46"/>
  <c r="AM124" i="46"/>
  <c r="AK124" i="46"/>
  <c r="AI124" i="46"/>
  <c r="AG124" i="46"/>
  <c r="AE124" i="46"/>
  <c r="AC124" i="46"/>
  <c r="AA124" i="46"/>
  <c r="Y124" i="46"/>
  <c r="W124" i="46"/>
  <c r="U124" i="46"/>
  <c r="S124" i="46"/>
  <c r="Q124" i="46"/>
  <c r="O124" i="46"/>
  <c r="M124" i="46"/>
  <c r="K124" i="46"/>
  <c r="I124" i="46"/>
  <c r="G124" i="46"/>
  <c r="E124" i="46"/>
  <c r="CE123" i="46"/>
  <c r="CC123" i="46"/>
  <c r="CA123" i="46"/>
  <c r="BY123" i="46"/>
  <c r="BW123" i="46"/>
  <c r="BU123" i="46"/>
  <c r="BS123" i="46"/>
  <c r="BQ123" i="46"/>
  <c r="BO123" i="46"/>
  <c r="BM123" i="46"/>
  <c r="BK123" i="46"/>
  <c r="BI123" i="46"/>
  <c r="BG123" i="46"/>
  <c r="BE123" i="46"/>
  <c r="BC123" i="46"/>
  <c r="BA123" i="46"/>
  <c r="AY123" i="46"/>
  <c r="AW123" i="46"/>
  <c r="AU123" i="46"/>
  <c r="AS123" i="46"/>
  <c r="AQ123" i="46"/>
  <c r="AO123" i="46"/>
  <c r="AM123" i="46"/>
  <c r="AK123" i="46"/>
  <c r="AI123" i="46"/>
  <c r="AG123" i="46"/>
  <c r="AE123" i="46"/>
  <c r="AC123" i="46"/>
  <c r="AA123" i="46"/>
  <c r="Y123" i="46"/>
  <c r="W123" i="46"/>
  <c r="U123" i="46"/>
  <c r="S123" i="46"/>
  <c r="Q123" i="46"/>
  <c r="O123" i="46"/>
  <c r="M123" i="46"/>
  <c r="K123" i="46"/>
  <c r="I123" i="46"/>
  <c r="G123" i="46"/>
  <c r="E123" i="46"/>
  <c r="CE122" i="46"/>
  <c r="CC122" i="46"/>
  <c r="CA122" i="46"/>
  <c r="BY122" i="46"/>
  <c r="BW122" i="46"/>
  <c r="BU122" i="46"/>
  <c r="BS122" i="46"/>
  <c r="BQ122" i="46"/>
  <c r="BO122" i="46"/>
  <c r="BM122" i="46"/>
  <c r="BK122" i="46"/>
  <c r="BI122" i="46"/>
  <c r="BG122" i="46"/>
  <c r="BE122" i="46"/>
  <c r="BC122" i="46"/>
  <c r="BA122" i="46"/>
  <c r="AY122" i="46"/>
  <c r="AW122" i="46"/>
  <c r="AU122" i="46"/>
  <c r="AS122" i="46"/>
  <c r="AQ122" i="46"/>
  <c r="AO122" i="46"/>
  <c r="AM122" i="46"/>
  <c r="AK122" i="46"/>
  <c r="AI122" i="46"/>
  <c r="AG122" i="46"/>
  <c r="AE122" i="46"/>
  <c r="AC122" i="46"/>
  <c r="AA122" i="46"/>
  <c r="Y122" i="46"/>
  <c r="W122" i="46"/>
  <c r="U122" i="46"/>
  <c r="S122" i="46"/>
  <c r="Q122" i="46"/>
  <c r="O122" i="46"/>
  <c r="M122" i="46"/>
  <c r="K122" i="46"/>
  <c r="I122" i="46"/>
  <c r="G122" i="46"/>
  <c r="E122" i="46"/>
  <c r="CE121" i="46"/>
  <c r="CC121" i="46"/>
  <c r="CA121" i="46"/>
  <c r="BY121" i="46"/>
  <c r="BW121" i="46"/>
  <c r="BU121" i="46"/>
  <c r="BS121" i="46"/>
  <c r="BQ121" i="46"/>
  <c r="BO121" i="46"/>
  <c r="BM121" i="46"/>
  <c r="BK121" i="46"/>
  <c r="BI121" i="46"/>
  <c r="BG121" i="46"/>
  <c r="BE121" i="46"/>
  <c r="BC121" i="46"/>
  <c r="BA121" i="46"/>
  <c r="AY121" i="46"/>
  <c r="AW121" i="46"/>
  <c r="AU121" i="46"/>
  <c r="AS121" i="46"/>
  <c r="AQ121" i="46"/>
  <c r="AO121" i="46"/>
  <c r="AM121" i="46"/>
  <c r="AK121" i="46"/>
  <c r="AI121" i="46"/>
  <c r="AG121" i="46"/>
  <c r="AE121" i="46"/>
  <c r="AC121" i="46"/>
  <c r="AA121" i="46"/>
  <c r="Y121" i="46"/>
  <c r="W121" i="46"/>
  <c r="U121" i="46"/>
  <c r="S121" i="46"/>
  <c r="Q121" i="46"/>
  <c r="O121" i="46"/>
  <c r="M121" i="46"/>
  <c r="K121" i="46"/>
  <c r="I121" i="46"/>
  <c r="G121" i="46"/>
  <c r="E121" i="46"/>
  <c r="CE120" i="46"/>
  <c r="CC120" i="46"/>
  <c r="CA120" i="46"/>
  <c r="BY120" i="46"/>
  <c r="BW120" i="46"/>
  <c r="BU120" i="46"/>
  <c r="BS120" i="46"/>
  <c r="BQ120" i="46"/>
  <c r="BO120" i="46"/>
  <c r="BM120" i="46"/>
  <c r="BK120" i="46"/>
  <c r="BI120" i="46"/>
  <c r="BG120" i="46"/>
  <c r="BE120" i="46"/>
  <c r="BC120" i="46"/>
  <c r="BA120" i="46"/>
  <c r="AY120" i="46"/>
  <c r="AW120" i="46"/>
  <c r="AU120" i="46"/>
  <c r="AS120" i="46"/>
  <c r="AQ120" i="46"/>
  <c r="AO120" i="46"/>
  <c r="AM120" i="46"/>
  <c r="AK120" i="46"/>
  <c r="AI120" i="46"/>
  <c r="AG120" i="46"/>
  <c r="AE120" i="46"/>
  <c r="AC120" i="46"/>
  <c r="AA120" i="46"/>
  <c r="Y120" i="46"/>
  <c r="W120" i="46"/>
  <c r="U120" i="46"/>
  <c r="S120" i="46"/>
  <c r="Q120" i="46"/>
  <c r="O120" i="46"/>
  <c r="M120" i="46"/>
  <c r="K120" i="46"/>
  <c r="I120" i="46"/>
  <c r="G120" i="46"/>
  <c r="E120" i="46"/>
  <c r="CE119" i="46"/>
  <c r="CC119" i="46"/>
  <c r="CA119" i="46"/>
  <c r="BY119" i="46"/>
  <c r="BW119" i="46"/>
  <c r="BU119" i="46"/>
  <c r="BS119" i="46"/>
  <c r="BQ119" i="46"/>
  <c r="BO119" i="46"/>
  <c r="BM119" i="46"/>
  <c r="BK119" i="46"/>
  <c r="BI119" i="46"/>
  <c r="BG119" i="46"/>
  <c r="BE119" i="46"/>
  <c r="BC119" i="46"/>
  <c r="BA119" i="46"/>
  <c r="AY119" i="46"/>
  <c r="AW119" i="46"/>
  <c r="AU119" i="46"/>
  <c r="AS119" i="46"/>
  <c r="AQ119" i="46"/>
  <c r="AO119" i="46"/>
  <c r="AM119" i="46"/>
  <c r="AK119" i="46"/>
  <c r="AI119" i="46"/>
  <c r="AG119" i="46"/>
  <c r="AE119" i="46"/>
  <c r="AC119" i="46"/>
  <c r="AA119" i="46"/>
  <c r="Y119" i="46"/>
  <c r="W119" i="46"/>
  <c r="U119" i="46"/>
  <c r="S119" i="46"/>
  <c r="Q119" i="46"/>
  <c r="O119" i="46"/>
  <c r="M119" i="46"/>
  <c r="K119" i="46"/>
  <c r="I119" i="46"/>
  <c r="G119" i="46"/>
  <c r="E119" i="46"/>
  <c r="CE118" i="46"/>
  <c r="CC118" i="46"/>
  <c r="CA118" i="46"/>
  <c r="BY118" i="46"/>
  <c r="BW118" i="46"/>
  <c r="BU118" i="46"/>
  <c r="BS118" i="46"/>
  <c r="BQ118" i="46"/>
  <c r="BO118" i="46"/>
  <c r="BM118" i="46"/>
  <c r="BK118" i="46"/>
  <c r="BI118" i="46"/>
  <c r="BG118" i="46"/>
  <c r="BE118" i="46"/>
  <c r="BC118" i="46"/>
  <c r="BA118" i="46"/>
  <c r="AY118" i="46"/>
  <c r="AW118" i="46"/>
  <c r="AU118" i="46"/>
  <c r="AS118" i="46"/>
  <c r="AQ118" i="46"/>
  <c r="AO118" i="46"/>
  <c r="AM118" i="46"/>
  <c r="AK118" i="46"/>
  <c r="AI118" i="46"/>
  <c r="AG118" i="46"/>
  <c r="AE118" i="46"/>
  <c r="AC118" i="46"/>
  <c r="AA118" i="46"/>
  <c r="Y118" i="46"/>
  <c r="W118" i="46"/>
  <c r="U118" i="46"/>
  <c r="S118" i="46"/>
  <c r="Q118" i="46"/>
  <c r="O118" i="46"/>
  <c r="M118" i="46"/>
  <c r="K118" i="46"/>
  <c r="I118" i="46"/>
  <c r="G118" i="46"/>
  <c r="E118" i="46"/>
  <c r="CE117" i="46"/>
  <c r="CC117" i="46"/>
  <c r="CA117" i="46"/>
  <c r="BY117" i="46"/>
  <c r="BW117" i="46"/>
  <c r="BU117" i="46"/>
  <c r="BS117" i="46"/>
  <c r="BQ117" i="46"/>
  <c r="BO117" i="46"/>
  <c r="BM117" i="46"/>
  <c r="BK117" i="46"/>
  <c r="BI117" i="46"/>
  <c r="BG117" i="46"/>
  <c r="BE117" i="46"/>
  <c r="BC117" i="46"/>
  <c r="BA117" i="46"/>
  <c r="AY117" i="46"/>
  <c r="AW117" i="46"/>
  <c r="AU117" i="46"/>
  <c r="AS117" i="46"/>
  <c r="AQ117" i="46"/>
  <c r="AO117" i="46"/>
  <c r="AM117" i="46"/>
  <c r="AK117" i="46"/>
  <c r="AI117" i="46"/>
  <c r="AG117" i="46"/>
  <c r="AE117" i="46"/>
  <c r="AC117" i="46"/>
  <c r="AA117" i="46"/>
  <c r="Y117" i="46"/>
  <c r="W117" i="46"/>
  <c r="U117" i="46"/>
  <c r="S117" i="46"/>
  <c r="Q117" i="46"/>
  <c r="O117" i="46"/>
  <c r="M117" i="46"/>
  <c r="K117" i="46"/>
  <c r="I117" i="46"/>
  <c r="G117" i="46"/>
  <c r="E117" i="46"/>
  <c r="CE116" i="46"/>
  <c r="CC116" i="46"/>
  <c r="CA116" i="46"/>
  <c r="BY116" i="46"/>
  <c r="BW116" i="46"/>
  <c r="BU116" i="46"/>
  <c r="BS116" i="46"/>
  <c r="BQ116" i="46"/>
  <c r="BO116" i="46"/>
  <c r="BM116" i="46"/>
  <c r="BK116" i="46"/>
  <c r="BI116" i="46"/>
  <c r="BG116" i="46"/>
  <c r="BE116" i="46"/>
  <c r="BC116" i="46"/>
  <c r="BA116" i="46"/>
  <c r="AY116" i="46"/>
  <c r="AW116" i="46"/>
  <c r="AU116" i="46"/>
  <c r="AS116" i="46"/>
  <c r="AQ116" i="46"/>
  <c r="AO116" i="46"/>
  <c r="AM116" i="46"/>
  <c r="AK116" i="46"/>
  <c r="AI116" i="46"/>
  <c r="AG116" i="46"/>
  <c r="AE116" i="46"/>
  <c r="AC116" i="46"/>
  <c r="AA116" i="46"/>
  <c r="Y116" i="46"/>
  <c r="W116" i="46"/>
  <c r="U116" i="46"/>
  <c r="S116" i="46"/>
  <c r="Q116" i="46"/>
  <c r="O116" i="46"/>
  <c r="M116" i="46"/>
  <c r="K116" i="46"/>
  <c r="I116" i="46"/>
  <c r="G116" i="46"/>
  <c r="E116" i="46"/>
  <c r="CE115" i="46"/>
  <c r="CC115" i="46"/>
  <c r="CA115" i="46"/>
  <c r="BY115" i="46"/>
  <c r="BW115" i="46"/>
  <c r="BU115" i="46"/>
  <c r="BS115" i="46"/>
  <c r="BQ115" i="46"/>
  <c r="BO115" i="46"/>
  <c r="BM115" i="46"/>
  <c r="BK115" i="46"/>
  <c r="BI115" i="46"/>
  <c r="BG115" i="46"/>
  <c r="BE115" i="46"/>
  <c r="BC115" i="46"/>
  <c r="BA115" i="46"/>
  <c r="AY115" i="46"/>
  <c r="AW115" i="46"/>
  <c r="AU115" i="46"/>
  <c r="AS115" i="46"/>
  <c r="AQ115" i="46"/>
  <c r="AO115" i="46"/>
  <c r="AM115" i="46"/>
  <c r="AK115" i="46"/>
  <c r="AI115" i="46"/>
  <c r="AG115" i="46"/>
  <c r="AE115" i="46"/>
  <c r="AC115" i="46"/>
  <c r="AA115" i="46"/>
  <c r="Y115" i="46"/>
  <c r="W115" i="46"/>
  <c r="U115" i="46"/>
  <c r="S115" i="46"/>
  <c r="Q115" i="46"/>
  <c r="O115" i="46"/>
  <c r="M115" i="46"/>
  <c r="K115" i="46"/>
  <c r="I115" i="46"/>
  <c r="G115" i="46"/>
  <c r="E115" i="46"/>
  <c r="CE114" i="46"/>
  <c r="CC114" i="46"/>
  <c r="CA114" i="46"/>
  <c r="BY114" i="46"/>
  <c r="BW114" i="46"/>
  <c r="BU114" i="46"/>
  <c r="BS114" i="46"/>
  <c r="BQ114" i="46"/>
  <c r="BO114" i="46"/>
  <c r="BM114" i="46"/>
  <c r="BK114" i="46"/>
  <c r="BI114" i="46"/>
  <c r="BG114" i="46"/>
  <c r="BE114" i="46"/>
  <c r="BC114" i="46"/>
  <c r="BA114" i="46"/>
  <c r="AY114" i="46"/>
  <c r="AW114" i="46"/>
  <c r="AU114" i="46"/>
  <c r="AS114" i="46"/>
  <c r="AQ114" i="46"/>
  <c r="AO114" i="46"/>
  <c r="AM114" i="46"/>
  <c r="AK114" i="46"/>
  <c r="AI114" i="46"/>
  <c r="AG114" i="46"/>
  <c r="AE114" i="46"/>
  <c r="AC114" i="46"/>
  <c r="AA114" i="46"/>
  <c r="Y114" i="46"/>
  <c r="W114" i="46"/>
  <c r="U114" i="46"/>
  <c r="S114" i="46"/>
  <c r="Q114" i="46"/>
  <c r="O114" i="46"/>
  <c r="M114" i="46"/>
  <c r="K114" i="46"/>
  <c r="I114" i="46"/>
  <c r="G114" i="46"/>
  <c r="E114" i="46"/>
  <c r="CE113" i="46"/>
  <c r="CC113" i="46"/>
  <c r="CA113" i="46"/>
  <c r="BY113" i="46"/>
  <c r="BW113" i="46"/>
  <c r="BU113" i="46"/>
  <c r="BS113" i="46"/>
  <c r="BQ113" i="46"/>
  <c r="BO113" i="46"/>
  <c r="BM113" i="46"/>
  <c r="BK113" i="46"/>
  <c r="BI113" i="46"/>
  <c r="BG113" i="46"/>
  <c r="BE113" i="46"/>
  <c r="BC113" i="46"/>
  <c r="BA113" i="46"/>
  <c r="AY113" i="46"/>
  <c r="AW113" i="46"/>
  <c r="AU113" i="46"/>
  <c r="AS113" i="46"/>
  <c r="AQ113" i="46"/>
  <c r="AO113" i="46"/>
  <c r="AM113" i="46"/>
  <c r="AK113" i="46"/>
  <c r="AI113" i="46"/>
  <c r="AG113" i="46"/>
  <c r="AE113" i="46"/>
  <c r="AC113" i="46"/>
  <c r="AA113" i="46"/>
  <c r="Y113" i="46"/>
  <c r="W113" i="46"/>
  <c r="U113" i="46"/>
  <c r="S113" i="46"/>
  <c r="Q113" i="46"/>
  <c r="O113" i="46"/>
  <c r="M113" i="46"/>
  <c r="K113" i="46"/>
  <c r="I113" i="46"/>
  <c r="G113" i="46"/>
  <c r="E113" i="46"/>
  <c r="CE112" i="46"/>
  <c r="CC112" i="46"/>
  <c r="CA112" i="46"/>
  <c r="BY112" i="46"/>
  <c r="BW112" i="46"/>
  <c r="BU112" i="46"/>
  <c r="BS112" i="46"/>
  <c r="BQ112" i="46"/>
  <c r="BO112" i="46"/>
  <c r="BM112" i="46"/>
  <c r="BK112" i="46"/>
  <c r="BI112" i="46"/>
  <c r="BG112" i="46"/>
  <c r="BE112" i="46"/>
  <c r="BC112" i="46"/>
  <c r="BA112" i="46"/>
  <c r="AY112" i="46"/>
  <c r="AW112" i="46"/>
  <c r="AU112" i="46"/>
  <c r="AS112" i="46"/>
  <c r="AQ112" i="46"/>
  <c r="AO112" i="46"/>
  <c r="AM112" i="46"/>
  <c r="AK112" i="46"/>
  <c r="AI112" i="46"/>
  <c r="AG112" i="46"/>
  <c r="AE112" i="46"/>
  <c r="AC112" i="46"/>
  <c r="AA112" i="46"/>
  <c r="Y112" i="46"/>
  <c r="W112" i="46"/>
  <c r="U112" i="46"/>
  <c r="S112" i="46"/>
  <c r="Q112" i="46"/>
  <c r="O112" i="46"/>
  <c r="M112" i="46"/>
  <c r="K112" i="46"/>
  <c r="I112" i="46"/>
  <c r="G112" i="46"/>
  <c r="E112" i="46"/>
  <c r="CE111" i="46"/>
  <c r="CC111" i="46"/>
  <c r="CA111" i="46"/>
  <c r="BY111" i="46"/>
  <c r="BW111" i="46"/>
  <c r="BU111" i="46"/>
  <c r="BS111" i="46"/>
  <c r="BQ111" i="46"/>
  <c r="BO111" i="46"/>
  <c r="BM111" i="46"/>
  <c r="BK111" i="46"/>
  <c r="BI111" i="46"/>
  <c r="BG111" i="46"/>
  <c r="BE111" i="46"/>
  <c r="BC111" i="46"/>
  <c r="BA111" i="46"/>
  <c r="AY111" i="46"/>
  <c r="AW111" i="46"/>
  <c r="AU111" i="46"/>
  <c r="AS111" i="46"/>
  <c r="AQ111" i="46"/>
  <c r="AO111" i="46"/>
  <c r="AM111" i="46"/>
  <c r="AK111" i="46"/>
  <c r="AI111" i="46"/>
  <c r="AG111" i="46"/>
  <c r="AE111" i="46"/>
  <c r="AC111" i="46"/>
  <c r="AA111" i="46"/>
  <c r="Y111" i="46"/>
  <c r="W111" i="46"/>
  <c r="U111" i="46"/>
  <c r="S111" i="46"/>
  <c r="Q111" i="46"/>
  <c r="O111" i="46"/>
  <c r="M111" i="46"/>
  <c r="K111" i="46"/>
  <c r="I111" i="46"/>
  <c r="G111" i="46"/>
  <c r="E111" i="46"/>
  <c r="CE110" i="46"/>
  <c r="CC110" i="46"/>
  <c r="CA110" i="46"/>
  <c r="BY110" i="46"/>
  <c r="BW110" i="46"/>
  <c r="BU110" i="46"/>
  <c r="BS110" i="46"/>
  <c r="BQ110" i="46"/>
  <c r="BO110" i="46"/>
  <c r="BM110" i="46"/>
  <c r="BK110" i="46"/>
  <c r="BI110" i="46"/>
  <c r="BG110" i="46"/>
  <c r="BE110" i="46"/>
  <c r="BC110" i="46"/>
  <c r="BA110" i="46"/>
  <c r="AY110" i="46"/>
  <c r="AW110" i="46"/>
  <c r="AU110" i="46"/>
  <c r="AS110" i="46"/>
  <c r="AQ110" i="46"/>
  <c r="AO110" i="46"/>
  <c r="AM110" i="46"/>
  <c r="AK110" i="46"/>
  <c r="AI110" i="46"/>
  <c r="AG110" i="46"/>
  <c r="AE110" i="46"/>
  <c r="AC110" i="46"/>
  <c r="AA110" i="46"/>
  <c r="Y110" i="46"/>
  <c r="W110" i="46"/>
  <c r="U110" i="46"/>
  <c r="S110" i="46"/>
  <c r="Q110" i="46"/>
  <c r="O110" i="46"/>
  <c r="M110" i="46"/>
  <c r="K110" i="46"/>
  <c r="I110" i="46"/>
  <c r="G110" i="46"/>
  <c r="E110" i="46"/>
  <c r="CE109" i="46"/>
  <c r="CC109" i="46"/>
  <c r="CA109" i="46"/>
  <c r="BY109" i="46"/>
  <c r="BW109" i="46"/>
  <c r="BU109" i="46"/>
  <c r="BS109" i="46"/>
  <c r="BQ109" i="46"/>
  <c r="BO109" i="46"/>
  <c r="BM109" i="46"/>
  <c r="BK109" i="46"/>
  <c r="BI109" i="46"/>
  <c r="BG109" i="46"/>
  <c r="BE109" i="46"/>
  <c r="BC109" i="46"/>
  <c r="BA109" i="46"/>
  <c r="AY109" i="46"/>
  <c r="AW109" i="46"/>
  <c r="AU109" i="46"/>
  <c r="AS109" i="46"/>
  <c r="AQ109" i="46"/>
  <c r="AO109" i="46"/>
  <c r="AM109" i="46"/>
  <c r="AK109" i="46"/>
  <c r="AI109" i="46"/>
  <c r="AG109" i="46"/>
  <c r="AE109" i="46"/>
  <c r="AC109" i="46"/>
  <c r="AA109" i="46"/>
  <c r="Y109" i="46"/>
  <c r="W109" i="46"/>
  <c r="U109" i="46"/>
  <c r="S109" i="46"/>
  <c r="Q109" i="46"/>
  <c r="O109" i="46"/>
  <c r="M109" i="46"/>
  <c r="K109" i="46"/>
  <c r="I109" i="46"/>
  <c r="G109" i="46"/>
  <c r="E109" i="46"/>
  <c r="CE108" i="46"/>
  <c r="CC108" i="46"/>
  <c r="CA108" i="46"/>
  <c r="BY108" i="46"/>
  <c r="BW108" i="46"/>
  <c r="BU108" i="46"/>
  <c r="BS108" i="46"/>
  <c r="BQ108" i="46"/>
  <c r="BO108" i="46"/>
  <c r="BM108" i="46"/>
  <c r="BK108" i="46"/>
  <c r="BI108" i="46"/>
  <c r="BG108" i="46"/>
  <c r="BE108" i="46"/>
  <c r="BC108" i="46"/>
  <c r="BA108" i="46"/>
  <c r="AY108" i="46"/>
  <c r="AW108" i="46"/>
  <c r="AU108" i="46"/>
  <c r="AS108" i="46"/>
  <c r="AQ108" i="46"/>
  <c r="AO108" i="46"/>
  <c r="AM108" i="46"/>
  <c r="AK108" i="46"/>
  <c r="AI108" i="46"/>
  <c r="AG108" i="46"/>
  <c r="AE108" i="46"/>
  <c r="AC108" i="46"/>
  <c r="AA108" i="46"/>
  <c r="Y108" i="46"/>
  <c r="W108" i="46"/>
  <c r="U108" i="46"/>
  <c r="S108" i="46"/>
  <c r="Q108" i="46"/>
  <c r="O108" i="46"/>
  <c r="M108" i="46"/>
  <c r="K108" i="46"/>
  <c r="I108" i="46"/>
  <c r="G108" i="46"/>
  <c r="E108" i="46"/>
  <c r="CE107" i="46"/>
  <c r="CC107" i="46"/>
  <c r="CA107" i="46"/>
  <c r="BY107" i="46"/>
  <c r="BW107" i="46"/>
  <c r="BU107" i="46"/>
  <c r="BS107" i="46"/>
  <c r="BQ107" i="46"/>
  <c r="BO107" i="46"/>
  <c r="BM107" i="46"/>
  <c r="BK107" i="46"/>
  <c r="BI107" i="46"/>
  <c r="BG107" i="46"/>
  <c r="BE107" i="46"/>
  <c r="BC107" i="46"/>
  <c r="BA107" i="46"/>
  <c r="AY107" i="46"/>
  <c r="AW107" i="46"/>
  <c r="AU107" i="46"/>
  <c r="AS107" i="46"/>
  <c r="AQ107" i="46"/>
  <c r="AO107" i="46"/>
  <c r="AM107" i="46"/>
  <c r="AK107" i="46"/>
  <c r="AI107" i="46"/>
  <c r="AG107" i="46"/>
  <c r="AE107" i="46"/>
  <c r="AC107" i="46"/>
  <c r="AA107" i="46"/>
  <c r="Y107" i="46"/>
  <c r="W107" i="46"/>
  <c r="U107" i="46"/>
  <c r="S107" i="46"/>
  <c r="Q107" i="46"/>
  <c r="O107" i="46"/>
  <c r="M107" i="46"/>
  <c r="K107" i="46"/>
  <c r="I107" i="46"/>
  <c r="G107" i="46"/>
  <c r="E107" i="46"/>
  <c r="CE106" i="46"/>
  <c r="CC106" i="46"/>
  <c r="CA106" i="46"/>
  <c r="BY106" i="46"/>
  <c r="BW106" i="46"/>
  <c r="BU106" i="46"/>
  <c r="BS106" i="46"/>
  <c r="BQ106" i="46"/>
  <c r="BO106" i="46"/>
  <c r="BM106" i="46"/>
  <c r="BK106" i="46"/>
  <c r="BI106" i="46"/>
  <c r="BG106" i="46"/>
  <c r="BE106" i="46"/>
  <c r="BC106" i="46"/>
  <c r="BA106" i="46"/>
  <c r="AY106" i="46"/>
  <c r="AW106" i="46"/>
  <c r="AU106" i="46"/>
  <c r="AS106" i="46"/>
  <c r="AQ106" i="46"/>
  <c r="AO106" i="46"/>
  <c r="AM106" i="46"/>
  <c r="AK106" i="46"/>
  <c r="AI106" i="46"/>
  <c r="AG106" i="46"/>
  <c r="AE106" i="46"/>
  <c r="AC106" i="46"/>
  <c r="AA106" i="46"/>
  <c r="Y106" i="46"/>
  <c r="W106" i="46"/>
  <c r="U106" i="46"/>
  <c r="S106" i="46"/>
  <c r="Q106" i="46"/>
  <c r="O106" i="46"/>
  <c r="M106" i="46"/>
  <c r="K106" i="46"/>
  <c r="I106" i="46"/>
  <c r="G106" i="46"/>
  <c r="E106" i="46"/>
  <c r="CE105" i="46"/>
  <c r="CC105" i="46"/>
  <c r="CA105" i="46"/>
  <c r="BY105" i="46"/>
  <c r="BW105" i="46"/>
  <c r="BU105" i="46"/>
  <c r="BS105" i="46"/>
  <c r="BQ105" i="46"/>
  <c r="BO105" i="46"/>
  <c r="BM105" i="46"/>
  <c r="BK105" i="46"/>
  <c r="BI105" i="46"/>
  <c r="BG105" i="46"/>
  <c r="BE105" i="46"/>
  <c r="BC105" i="46"/>
  <c r="BA105" i="46"/>
  <c r="AY105" i="46"/>
  <c r="AW105" i="46"/>
  <c r="AU105" i="46"/>
  <c r="AS105" i="46"/>
  <c r="AQ105" i="46"/>
  <c r="AO105" i="46"/>
  <c r="AM105" i="46"/>
  <c r="AK105" i="46"/>
  <c r="AI105" i="46"/>
  <c r="AG105" i="46"/>
  <c r="AE105" i="46"/>
  <c r="AC105" i="46"/>
  <c r="AA105" i="46"/>
  <c r="Y105" i="46"/>
  <c r="W105" i="46"/>
  <c r="U105" i="46"/>
  <c r="S105" i="46"/>
  <c r="Q105" i="46"/>
  <c r="O105" i="46"/>
  <c r="M105" i="46"/>
  <c r="K105" i="46"/>
  <c r="I105" i="46"/>
  <c r="G105" i="46"/>
  <c r="E105" i="46"/>
  <c r="CE104" i="46"/>
  <c r="CC104" i="46"/>
  <c r="CA104" i="46"/>
  <c r="BY104" i="46"/>
  <c r="BW104" i="46"/>
  <c r="BU104" i="46"/>
  <c r="BS104" i="46"/>
  <c r="BQ104" i="46"/>
  <c r="BO104" i="46"/>
  <c r="BM104" i="46"/>
  <c r="BK104" i="46"/>
  <c r="BI104" i="46"/>
  <c r="BG104" i="46"/>
  <c r="BE104" i="46"/>
  <c r="BC104" i="46"/>
  <c r="BA104" i="46"/>
  <c r="AY104" i="46"/>
  <c r="AW104" i="46"/>
  <c r="AU104" i="46"/>
  <c r="AS104" i="46"/>
  <c r="AQ104" i="46"/>
  <c r="AO104" i="46"/>
  <c r="AM104" i="46"/>
  <c r="AK104" i="46"/>
  <c r="AI104" i="46"/>
  <c r="AG104" i="46"/>
  <c r="AE104" i="46"/>
  <c r="AC104" i="46"/>
  <c r="AA104" i="46"/>
  <c r="Y104" i="46"/>
  <c r="W104" i="46"/>
  <c r="U104" i="46"/>
  <c r="S104" i="46"/>
  <c r="Q104" i="46"/>
  <c r="O104" i="46"/>
  <c r="M104" i="46"/>
  <c r="K104" i="46"/>
  <c r="I104" i="46"/>
  <c r="G104" i="46"/>
  <c r="E104" i="46"/>
  <c r="CE103" i="46"/>
  <c r="CC103" i="46"/>
  <c r="CA103" i="46"/>
  <c r="BY103" i="46"/>
  <c r="BW103" i="46"/>
  <c r="BU103" i="46"/>
  <c r="BS103" i="46"/>
  <c r="BQ103" i="46"/>
  <c r="BO103" i="46"/>
  <c r="BM103" i="46"/>
  <c r="BK103" i="46"/>
  <c r="BI103" i="46"/>
  <c r="BG103" i="46"/>
  <c r="BE103" i="46"/>
  <c r="BC103" i="46"/>
  <c r="BA103" i="46"/>
  <c r="AY103" i="46"/>
  <c r="AW103" i="46"/>
  <c r="AU103" i="46"/>
  <c r="AS103" i="46"/>
  <c r="AQ103" i="46"/>
  <c r="AO103" i="46"/>
  <c r="AM103" i="46"/>
  <c r="AK103" i="46"/>
  <c r="AI103" i="46"/>
  <c r="AG103" i="46"/>
  <c r="AE103" i="46"/>
  <c r="AC103" i="46"/>
  <c r="AA103" i="46"/>
  <c r="Y103" i="46"/>
  <c r="W103" i="46"/>
  <c r="U103" i="46"/>
  <c r="S103" i="46"/>
  <c r="Q103" i="46"/>
  <c r="O103" i="46"/>
  <c r="M103" i="46"/>
  <c r="K103" i="46"/>
  <c r="I103" i="46"/>
  <c r="G103" i="46"/>
  <c r="E103" i="46"/>
  <c r="CE102" i="46"/>
  <c r="CC102" i="46"/>
  <c r="CA102" i="46"/>
  <c r="BY102" i="46"/>
  <c r="BW102" i="46"/>
  <c r="BU102" i="46"/>
  <c r="BS102" i="46"/>
  <c r="BQ102" i="46"/>
  <c r="BO102" i="46"/>
  <c r="BM102" i="46"/>
  <c r="BK102" i="46"/>
  <c r="BI102" i="46"/>
  <c r="BG102" i="46"/>
  <c r="BE102" i="46"/>
  <c r="BC102" i="46"/>
  <c r="BA102" i="46"/>
  <c r="AY102" i="46"/>
  <c r="AW102" i="46"/>
  <c r="AU102" i="46"/>
  <c r="AS102" i="46"/>
  <c r="AQ102" i="46"/>
  <c r="AO102" i="46"/>
  <c r="AM102" i="46"/>
  <c r="AK102" i="46"/>
  <c r="AI102" i="46"/>
  <c r="AG102" i="46"/>
  <c r="AE102" i="46"/>
  <c r="AC102" i="46"/>
  <c r="AA102" i="46"/>
  <c r="Y102" i="46"/>
  <c r="W102" i="46"/>
  <c r="U102" i="46"/>
  <c r="S102" i="46"/>
  <c r="Q102" i="46"/>
  <c r="O102" i="46"/>
  <c r="M102" i="46"/>
  <c r="K102" i="46"/>
  <c r="I102" i="46"/>
  <c r="G102" i="46"/>
  <c r="E102" i="46"/>
  <c r="CE101" i="46"/>
  <c r="CC101" i="46"/>
  <c r="CA101" i="46"/>
  <c r="BY101" i="46"/>
  <c r="BW101" i="46"/>
  <c r="BU101" i="46"/>
  <c r="BS101" i="46"/>
  <c r="BQ101" i="46"/>
  <c r="BO101" i="46"/>
  <c r="BM101" i="46"/>
  <c r="BK101" i="46"/>
  <c r="BI101" i="46"/>
  <c r="BG101" i="46"/>
  <c r="BE101" i="46"/>
  <c r="BC101" i="46"/>
  <c r="BA101" i="46"/>
  <c r="AY101" i="46"/>
  <c r="AW101" i="46"/>
  <c r="AU101" i="46"/>
  <c r="AS101" i="46"/>
  <c r="AQ101" i="46"/>
  <c r="AO101" i="46"/>
  <c r="AM101" i="46"/>
  <c r="AK101" i="46"/>
  <c r="AI101" i="46"/>
  <c r="AG101" i="46"/>
  <c r="AE101" i="46"/>
  <c r="AC101" i="46"/>
  <c r="AA101" i="46"/>
  <c r="Y101" i="46"/>
  <c r="W101" i="46"/>
  <c r="U101" i="46"/>
  <c r="S101" i="46"/>
  <c r="Q101" i="46"/>
  <c r="O101" i="46"/>
  <c r="M101" i="46"/>
  <c r="K101" i="46"/>
  <c r="I101" i="46"/>
  <c r="G101" i="46"/>
  <c r="E101" i="46"/>
  <c r="CE100" i="46"/>
  <c r="CC100" i="46"/>
  <c r="CA100" i="46"/>
  <c r="BY100" i="46"/>
  <c r="BW100" i="46"/>
  <c r="BU100" i="46"/>
  <c r="BS100" i="46"/>
  <c r="BQ100" i="46"/>
  <c r="BO100" i="46"/>
  <c r="BM100" i="46"/>
  <c r="BK100" i="46"/>
  <c r="BI100" i="46"/>
  <c r="BG100" i="46"/>
  <c r="BE100" i="46"/>
  <c r="BC100" i="46"/>
  <c r="BA100" i="46"/>
  <c r="AY100" i="46"/>
  <c r="AW100" i="46"/>
  <c r="AU100" i="46"/>
  <c r="AS100" i="46"/>
  <c r="AQ100" i="46"/>
  <c r="AO100" i="46"/>
  <c r="AM100" i="46"/>
  <c r="AK100" i="46"/>
  <c r="AI100" i="46"/>
  <c r="AG100" i="46"/>
  <c r="AE100" i="46"/>
  <c r="AC100" i="46"/>
  <c r="AA100" i="46"/>
  <c r="Y100" i="46"/>
  <c r="W100" i="46"/>
  <c r="U100" i="46"/>
  <c r="S100" i="46"/>
  <c r="Q100" i="46"/>
  <c r="O100" i="46"/>
  <c r="M100" i="46"/>
  <c r="K100" i="46"/>
  <c r="I100" i="46"/>
  <c r="G100" i="46"/>
  <c r="E100" i="46"/>
  <c r="CE99" i="46"/>
  <c r="CC99" i="46"/>
  <c r="CA99" i="46"/>
  <c r="BY99" i="46"/>
  <c r="BW99" i="46"/>
  <c r="BU99" i="46"/>
  <c r="BS99" i="46"/>
  <c r="BQ99" i="46"/>
  <c r="BO99" i="46"/>
  <c r="BM99" i="46"/>
  <c r="BK99" i="46"/>
  <c r="BI99" i="46"/>
  <c r="BG99" i="46"/>
  <c r="BE99" i="46"/>
  <c r="BC99" i="46"/>
  <c r="BA99" i="46"/>
  <c r="AY99" i="46"/>
  <c r="AW99" i="46"/>
  <c r="AU99" i="46"/>
  <c r="AS99" i="46"/>
  <c r="AQ99" i="46"/>
  <c r="AO99" i="46"/>
  <c r="AM99" i="46"/>
  <c r="AK99" i="46"/>
  <c r="AI99" i="46"/>
  <c r="AG99" i="46"/>
  <c r="AE99" i="46"/>
  <c r="AC99" i="46"/>
  <c r="AA99" i="46"/>
  <c r="Y99" i="46"/>
  <c r="W99" i="46"/>
  <c r="U99" i="46"/>
  <c r="S99" i="46"/>
  <c r="Q99" i="46"/>
  <c r="O99" i="46"/>
  <c r="M99" i="46"/>
  <c r="K99" i="46"/>
  <c r="I99" i="46"/>
  <c r="G99" i="46"/>
  <c r="E99" i="46"/>
  <c r="CE98" i="46"/>
  <c r="CC98" i="46"/>
  <c r="CA98" i="46"/>
  <c r="BY98" i="46"/>
  <c r="BW98" i="46"/>
  <c r="BU98" i="46"/>
  <c r="BS98" i="46"/>
  <c r="BQ98" i="46"/>
  <c r="BO98" i="46"/>
  <c r="BM98" i="46"/>
  <c r="BK98" i="46"/>
  <c r="BI98" i="46"/>
  <c r="BG98" i="46"/>
  <c r="BE98" i="46"/>
  <c r="BC98" i="46"/>
  <c r="BA98" i="46"/>
  <c r="AY98" i="46"/>
  <c r="AW98" i="46"/>
  <c r="AU98" i="46"/>
  <c r="AS98" i="46"/>
  <c r="AQ98" i="46"/>
  <c r="AO98" i="46"/>
  <c r="AM98" i="46"/>
  <c r="AK98" i="46"/>
  <c r="AI98" i="46"/>
  <c r="AG98" i="46"/>
  <c r="AE98" i="46"/>
  <c r="AC98" i="46"/>
  <c r="AA98" i="46"/>
  <c r="Y98" i="46"/>
  <c r="W98" i="46"/>
  <c r="U98" i="46"/>
  <c r="S98" i="46"/>
  <c r="Q98" i="46"/>
  <c r="O98" i="46"/>
  <c r="M98" i="46"/>
  <c r="K98" i="46"/>
  <c r="I98" i="46"/>
  <c r="G98" i="46"/>
  <c r="E98" i="46"/>
  <c r="CE97" i="46"/>
  <c r="CC97" i="46"/>
  <c r="CA97" i="46"/>
  <c r="BY97" i="46"/>
  <c r="BW97" i="46"/>
  <c r="BU97" i="46"/>
  <c r="BS97" i="46"/>
  <c r="BQ97" i="46"/>
  <c r="BO97" i="46"/>
  <c r="BM97" i="46"/>
  <c r="BK97" i="46"/>
  <c r="BI97" i="46"/>
  <c r="BG97" i="46"/>
  <c r="BE97" i="46"/>
  <c r="BC97" i="46"/>
  <c r="BA97" i="46"/>
  <c r="AY97" i="46"/>
  <c r="AW97" i="46"/>
  <c r="AU97" i="46"/>
  <c r="AS97" i="46"/>
  <c r="AQ97" i="46"/>
  <c r="AO97" i="46"/>
  <c r="AM97" i="46"/>
  <c r="AK97" i="46"/>
  <c r="AI97" i="46"/>
  <c r="AG97" i="46"/>
  <c r="AE97" i="46"/>
  <c r="AC97" i="46"/>
  <c r="AA97" i="46"/>
  <c r="Y97" i="46"/>
  <c r="W97" i="46"/>
  <c r="U97" i="46"/>
  <c r="S97" i="46"/>
  <c r="Q97" i="46"/>
  <c r="O97" i="46"/>
  <c r="M97" i="46"/>
  <c r="K97" i="46"/>
  <c r="I97" i="46"/>
  <c r="G97" i="46"/>
  <c r="E97" i="46"/>
  <c r="CE96" i="46"/>
  <c r="CC96" i="46"/>
  <c r="CA96" i="46"/>
  <c r="BY96" i="46"/>
  <c r="BW96" i="46"/>
  <c r="BU96" i="46"/>
  <c r="BS96" i="46"/>
  <c r="BQ96" i="46"/>
  <c r="BO96" i="46"/>
  <c r="BM96" i="46"/>
  <c r="BK96" i="46"/>
  <c r="BI96" i="46"/>
  <c r="BG96" i="46"/>
  <c r="BE96" i="46"/>
  <c r="BC96" i="46"/>
  <c r="BA96" i="46"/>
  <c r="AY96" i="46"/>
  <c r="AW96" i="46"/>
  <c r="AU96" i="46"/>
  <c r="AS96" i="46"/>
  <c r="AQ96" i="46"/>
  <c r="AO96" i="46"/>
  <c r="AM96" i="46"/>
  <c r="AK96" i="46"/>
  <c r="AI96" i="46"/>
  <c r="AG96" i="46"/>
  <c r="AE96" i="46"/>
  <c r="AC96" i="46"/>
  <c r="AA96" i="46"/>
  <c r="Y96" i="46"/>
  <c r="W96" i="46"/>
  <c r="U96" i="46"/>
  <c r="S96" i="46"/>
  <c r="Q96" i="46"/>
  <c r="O96" i="46"/>
  <c r="M96" i="46"/>
  <c r="K96" i="46"/>
  <c r="I96" i="46"/>
  <c r="G96" i="46"/>
  <c r="E96" i="46"/>
  <c r="CE95" i="46"/>
  <c r="CC95" i="46"/>
  <c r="CA95" i="46"/>
  <c r="BY95" i="46"/>
  <c r="BW95" i="46"/>
  <c r="BU95" i="46"/>
  <c r="BS95" i="46"/>
  <c r="BQ95" i="46"/>
  <c r="BO95" i="46"/>
  <c r="BM95" i="46"/>
  <c r="BK95" i="46"/>
  <c r="BI95" i="46"/>
  <c r="BG95" i="46"/>
  <c r="BE95" i="46"/>
  <c r="BC95" i="46"/>
  <c r="BA95" i="46"/>
  <c r="AY95" i="46"/>
  <c r="AW95" i="46"/>
  <c r="AU95" i="46"/>
  <c r="AS95" i="46"/>
  <c r="AQ95" i="46"/>
  <c r="AO95" i="46"/>
  <c r="AM95" i="46"/>
  <c r="AK95" i="46"/>
  <c r="AI95" i="46"/>
  <c r="AG95" i="46"/>
  <c r="AE95" i="46"/>
  <c r="AC95" i="46"/>
  <c r="AA95" i="46"/>
  <c r="Y95" i="46"/>
  <c r="W95" i="46"/>
  <c r="U95" i="46"/>
  <c r="S95" i="46"/>
  <c r="Q95" i="46"/>
  <c r="O95" i="46"/>
  <c r="M95" i="46"/>
  <c r="K95" i="46"/>
  <c r="I95" i="46"/>
  <c r="G95" i="46"/>
  <c r="E95" i="46"/>
  <c r="CE94" i="46"/>
  <c r="CC94" i="46"/>
  <c r="CA94" i="46"/>
  <c r="BY94" i="46"/>
  <c r="BW94" i="46"/>
  <c r="BU94" i="46"/>
  <c r="BS94" i="46"/>
  <c r="BQ94" i="46"/>
  <c r="BO94" i="46"/>
  <c r="BM94" i="46"/>
  <c r="BK94" i="46"/>
  <c r="BI94" i="46"/>
  <c r="BG94" i="46"/>
  <c r="BE94" i="46"/>
  <c r="BC94" i="46"/>
  <c r="BA94" i="46"/>
  <c r="AY94" i="46"/>
  <c r="AW94" i="46"/>
  <c r="AU94" i="46"/>
  <c r="AS94" i="46"/>
  <c r="AQ94" i="46"/>
  <c r="AO94" i="46"/>
  <c r="AM94" i="46"/>
  <c r="AK94" i="46"/>
  <c r="AI94" i="46"/>
  <c r="AG94" i="46"/>
  <c r="AE94" i="46"/>
  <c r="AC94" i="46"/>
  <c r="AA94" i="46"/>
  <c r="Y94" i="46"/>
  <c r="W94" i="46"/>
  <c r="U94" i="46"/>
  <c r="S94" i="46"/>
  <c r="Q94" i="46"/>
  <c r="O94" i="46"/>
  <c r="M94" i="46"/>
  <c r="K94" i="46"/>
  <c r="I94" i="46"/>
  <c r="G94" i="46"/>
  <c r="E94" i="46"/>
  <c r="CE93" i="46"/>
  <c r="CC93" i="46"/>
  <c r="CA93" i="46"/>
  <c r="BY93" i="46"/>
  <c r="BW93" i="46"/>
  <c r="BU93" i="46"/>
  <c r="BS93" i="46"/>
  <c r="BQ93" i="46"/>
  <c r="BO93" i="46"/>
  <c r="BM93" i="46"/>
  <c r="BK93" i="46"/>
  <c r="BI93" i="46"/>
  <c r="BG93" i="46"/>
  <c r="BE93" i="46"/>
  <c r="BC93" i="46"/>
  <c r="BA93" i="46"/>
  <c r="AY93" i="46"/>
  <c r="AW93" i="46"/>
  <c r="AU93" i="46"/>
  <c r="AS93" i="46"/>
  <c r="AQ93" i="46"/>
  <c r="AO93" i="46"/>
  <c r="AM93" i="46"/>
  <c r="AK93" i="46"/>
  <c r="AI93" i="46"/>
  <c r="AG93" i="46"/>
  <c r="AE93" i="46"/>
  <c r="AC93" i="46"/>
  <c r="AA93" i="46"/>
  <c r="Y93" i="46"/>
  <c r="W93" i="46"/>
  <c r="U93" i="46"/>
  <c r="S93" i="46"/>
  <c r="Q93" i="46"/>
  <c r="O93" i="46"/>
  <c r="M93" i="46"/>
  <c r="K93" i="46"/>
  <c r="I93" i="46"/>
  <c r="G93" i="46"/>
  <c r="E93" i="46"/>
  <c r="CE92" i="46"/>
  <c r="CC92" i="46"/>
  <c r="CA92" i="46"/>
  <c r="BY92" i="46"/>
  <c r="BW92" i="46"/>
  <c r="BU92" i="46"/>
  <c r="BS92" i="46"/>
  <c r="BQ92" i="46"/>
  <c r="BO92" i="46"/>
  <c r="BM92" i="46"/>
  <c r="BK92" i="46"/>
  <c r="BI92" i="46"/>
  <c r="BG92" i="46"/>
  <c r="BE92" i="46"/>
  <c r="BC92" i="46"/>
  <c r="BA92" i="46"/>
  <c r="AY92" i="46"/>
  <c r="AW92" i="46"/>
  <c r="AU92" i="46"/>
  <c r="AS92" i="46"/>
  <c r="AQ92" i="46"/>
  <c r="AO92" i="46"/>
  <c r="AM92" i="46"/>
  <c r="AK92" i="46"/>
  <c r="AI92" i="46"/>
  <c r="AG92" i="46"/>
  <c r="AE92" i="46"/>
  <c r="AC92" i="46"/>
  <c r="AA92" i="46"/>
  <c r="Y92" i="46"/>
  <c r="W92" i="46"/>
  <c r="U92" i="46"/>
  <c r="S92" i="46"/>
  <c r="Q92" i="46"/>
  <c r="O92" i="46"/>
  <c r="M92" i="46"/>
  <c r="K92" i="46"/>
  <c r="I92" i="46"/>
  <c r="G92" i="46"/>
  <c r="E92" i="46"/>
  <c r="CE91" i="46"/>
  <c r="CC91" i="46"/>
  <c r="CA91" i="46"/>
  <c r="BY91" i="46"/>
  <c r="BW91" i="46"/>
  <c r="BU91" i="46"/>
  <c r="BS91" i="46"/>
  <c r="BQ91" i="46"/>
  <c r="BO91" i="46"/>
  <c r="BM91" i="46"/>
  <c r="BK91" i="46"/>
  <c r="BI91" i="46"/>
  <c r="BG91" i="46"/>
  <c r="BE91" i="46"/>
  <c r="BC91" i="46"/>
  <c r="BA91" i="46"/>
  <c r="AY91" i="46"/>
  <c r="AW91" i="46"/>
  <c r="AU91" i="46"/>
  <c r="AS91" i="46"/>
  <c r="AQ91" i="46"/>
  <c r="AO91" i="46"/>
  <c r="AM91" i="46"/>
  <c r="AK91" i="46"/>
  <c r="AI91" i="46"/>
  <c r="AG91" i="46"/>
  <c r="AE91" i="46"/>
  <c r="AC91" i="46"/>
  <c r="AA91" i="46"/>
  <c r="Y91" i="46"/>
  <c r="W91" i="46"/>
  <c r="U91" i="46"/>
  <c r="S91" i="46"/>
  <c r="Q91" i="46"/>
  <c r="O91" i="46"/>
  <c r="M91" i="46"/>
  <c r="K91" i="46"/>
  <c r="I91" i="46"/>
  <c r="G91" i="46"/>
  <c r="E91" i="46"/>
  <c r="CE90" i="46"/>
  <c r="CC90" i="46"/>
  <c r="CA90" i="46"/>
  <c r="BY90" i="46"/>
  <c r="BW90" i="46"/>
  <c r="BU90" i="46"/>
  <c r="BS90" i="46"/>
  <c r="BQ90" i="46"/>
  <c r="BO90" i="46"/>
  <c r="BM90" i="46"/>
  <c r="BK90" i="46"/>
  <c r="BI90" i="46"/>
  <c r="BG90" i="46"/>
  <c r="BE90" i="46"/>
  <c r="BC90" i="46"/>
  <c r="BA90" i="46"/>
  <c r="AY90" i="46"/>
  <c r="AW90" i="46"/>
  <c r="AU90" i="46"/>
  <c r="AS90" i="46"/>
  <c r="AQ90" i="46"/>
  <c r="AO90" i="46"/>
  <c r="AM90" i="46"/>
  <c r="AK90" i="46"/>
  <c r="AI90" i="46"/>
  <c r="AG90" i="46"/>
  <c r="AE90" i="46"/>
  <c r="AC90" i="46"/>
  <c r="AA90" i="46"/>
  <c r="Y90" i="46"/>
  <c r="W90" i="46"/>
  <c r="U90" i="46"/>
  <c r="S90" i="46"/>
  <c r="Q90" i="46"/>
  <c r="O90" i="46"/>
  <c r="M90" i="46"/>
  <c r="K90" i="46"/>
  <c r="I90" i="46"/>
  <c r="G90" i="46"/>
  <c r="E90" i="46"/>
  <c r="CE89" i="46"/>
  <c r="CC89" i="46"/>
  <c r="CA89" i="46"/>
  <c r="BY89" i="46"/>
  <c r="BW89" i="46"/>
  <c r="BU89" i="46"/>
  <c r="BS89" i="46"/>
  <c r="BQ89" i="46"/>
  <c r="BO89" i="46"/>
  <c r="BM89" i="46"/>
  <c r="BK89" i="46"/>
  <c r="BI89" i="46"/>
  <c r="BG89" i="46"/>
  <c r="BE89" i="46"/>
  <c r="BC89" i="46"/>
  <c r="BA89" i="46"/>
  <c r="AY89" i="46"/>
  <c r="AW89" i="46"/>
  <c r="AU89" i="46"/>
  <c r="AS89" i="46"/>
  <c r="AQ89" i="46"/>
  <c r="AO89" i="46"/>
  <c r="AM89" i="46"/>
  <c r="AK89" i="46"/>
  <c r="AI89" i="46"/>
  <c r="AG89" i="46"/>
  <c r="AE89" i="46"/>
  <c r="AC89" i="46"/>
  <c r="AA89" i="46"/>
  <c r="Y89" i="46"/>
  <c r="W89" i="46"/>
  <c r="U89" i="46"/>
  <c r="S89" i="46"/>
  <c r="Q89" i="46"/>
  <c r="O89" i="46"/>
  <c r="M89" i="46"/>
  <c r="K89" i="46"/>
  <c r="I89" i="46"/>
  <c r="G89" i="46"/>
  <c r="E89" i="46"/>
  <c r="CE88" i="46"/>
  <c r="CC88" i="46"/>
  <c r="CA88" i="46"/>
  <c r="BY88" i="46"/>
  <c r="BW88" i="46"/>
  <c r="BU88" i="46"/>
  <c r="BS88" i="46"/>
  <c r="BQ88" i="46"/>
  <c r="BO88" i="46"/>
  <c r="BM88" i="46"/>
  <c r="BK88" i="46"/>
  <c r="BI88" i="46"/>
  <c r="BG88" i="46"/>
  <c r="BE88" i="46"/>
  <c r="BC88" i="46"/>
  <c r="BA88" i="46"/>
  <c r="AY88" i="46"/>
  <c r="AW88" i="46"/>
  <c r="AU88" i="46"/>
  <c r="AS88" i="46"/>
  <c r="AQ88" i="46"/>
  <c r="AO88" i="46"/>
  <c r="AM88" i="46"/>
  <c r="AK88" i="46"/>
  <c r="AI88" i="46"/>
  <c r="AG88" i="46"/>
  <c r="AE88" i="46"/>
  <c r="AC88" i="46"/>
  <c r="AA88" i="46"/>
  <c r="Y88" i="46"/>
  <c r="W88" i="46"/>
  <c r="U88" i="46"/>
  <c r="S88" i="46"/>
  <c r="Q88" i="46"/>
  <c r="O88" i="46"/>
  <c r="M88" i="46"/>
  <c r="K88" i="46"/>
  <c r="I88" i="46"/>
  <c r="G88" i="46"/>
  <c r="E88" i="46"/>
  <c r="CE87" i="46"/>
  <c r="CC87" i="46"/>
  <c r="CA87" i="46"/>
  <c r="BY87" i="46"/>
  <c r="BW87" i="46"/>
  <c r="BU87" i="46"/>
  <c r="BS87" i="46"/>
  <c r="BQ87" i="46"/>
  <c r="BO87" i="46"/>
  <c r="BM87" i="46"/>
  <c r="BK87" i="46"/>
  <c r="BI87" i="46"/>
  <c r="BG87" i="46"/>
  <c r="BE87" i="46"/>
  <c r="BC87" i="46"/>
  <c r="BA87" i="46"/>
  <c r="AY87" i="46"/>
  <c r="AW87" i="46"/>
  <c r="AU87" i="46"/>
  <c r="AS87" i="46"/>
  <c r="AQ87" i="46"/>
  <c r="AO87" i="46"/>
  <c r="AM87" i="46"/>
  <c r="AK87" i="46"/>
  <c r="AI87" i="46"/>
  <c r="AG87" i="46"/>
  <c r="AE87" i="46"/>
  <c r="AC87" i="46"/>
  <c r="AA87" i="46"/>
  <c r="Y87" i="46"/>
  <c r="W87" i="46"/>
  <c r="U87" i="46"/>
  <c r="S87" i="46"/>
  <c r="Q87" i="46"/>
  <c r="O87" i="46"/>
  <c r="M87" i="46"/>
  <c r="K87" i="46"/>
  <c r="I87" i="46"/>
  <c r="G87" i="46"/>
  <c r="E87" i="46"/>
  <c r="CE86" i="46"/>
  <c r="CC86" i="46"/>
  <c r="CA86" i="46"/>
  <c r="BY86" i="46"/>
  <c r="BW86" i="46"/>
  <c r="BU86" i="46"/>
  <c r="BS86" i="46"/>
  <c r="BQ86" i="46"/>
  <c r="BO86" i="46"/>
  <c r="BM86" i="46"/>
  <c r="BK86" i="46"/>
  <c r="BI86" i="46"/>
  <c r="BG86" i="46"/>
  <c r="BE86" i="46"/>
  <c r="BC86" i="46"/>
  <c r="BA86" i="46"/>
  <c r="AY86" i="46"/>
  <c r="AW86" i="46"/>
  <c r="AU86" i="46"/>
  <c r="AS86" i="46"/>
  <c r="AQ86" i="46"/>
  <c r="AO86" i="46"/>
  <c r="AM86" i="46"/>
  <c r="AK86" i="46"/>
  <c r="AI86" i="46"/>
  <c r="AG86" i="46"/>
  <c r="AE86" i="46"/>
  <c r="AC86" i="46"/>
  <c r="AA86" i="46"/>
  <c r="Y86" i="46"/>
  <c r="W86" i="46"/>
  <c r="U86" i="46"/>
  <c r="S86" i="46"/>
  <c r="Q86" i="46"/>
  <c r="O86" i="46"/>
  <c r="M86" i="46"/>
  <c r="K86" i="46"/>
  <c r="I86" i="46"/>
  <c r="G86" i="46"/>
  <c r="E86" i="46"/>
  <c r="CE85" i="46"/>
  <c r="CC85" i="46"/>
  <c r="CA85" i="46"/>
  <c r="BY85" i="46"/>
  <c r="BW85" i="46"/>
  <c r="BU85" i="46"/>
  <c r="BS85" i="46"/>
  <c r="BQ85" i="46"/>
  <c r="BO85" i="46"/>
  <c r="BM85" i="46"/>
  <c r="BK85" i="46"/>
  <c r="BI85" i="46"/>
  <c r="BG85" i="46"/>
  <c r="BE85" i="46"/>
  <c r="BC85" i="46"/>
  <c r="BA85" i="46"/>
  <c r="AY85" i="46"/>
  <c r="AW85" i="46"/>
  <c r="AU85" i="46"/>
  <c r="AS85" i="46"/>
  <c r="AQ85" i="46"/>
  <c r="AO85" i="46"/>
  <c r="AM85" i="46"/>
  <c r="AK85" i="46"/>
  <c r="AI85" i="46"/>
  <c r="AG85" i="46"/>
  <c r="AE85" i="46"/>
  <c r="AC85" i="46"/>
  <c r="AA85" i="46"/>
  <c r="Y85" i="46"/>
  <c r="W85" i="46"/>
  <c r="U85" i="46"/>
  <c r="S85" i="46"/>
  <c r="Q85" i="46"/>
  <c r="O85" i="46"/>
  <c r="M85" i="46"/>
  <c r="K85" i="46"/>
  <c r="I85" i="46"/>
  <c r="G85" i="46"/>
  <c r="E85" i="46"/>
  <c r="CE84" i="46"/>
  <c r="CC84" i="46"/>
  <c r="CA84" i="46"/>
  <c r="BY84" i="46"/>
  <c r="BW84" i="46"/>
  <c r="BU84" i="46"/>
  <c r="BS84" i="46"/>
  <c r="BQ84" i="46"/>
  <c r="BO84" i="46"/>
  <c r="BM84" i="46"/>
  <c r="BK84" i="46"/>
  <c r="BI84" i="46"/>
  <c r="BG84" i="46"/>
  <c r="BE84" i="46"/>
  <c r="BC84" i="46"/>
  <c r="BA84" i="46"/>
  <c r="AY84" i="46"/>
  <c r="AW84" i="46"/>
  <c r="AU84" i="46"/>
  <c r="AS84" i="46"/>
  <c r="AQ84" i="46"/>
  <c r="AO84" i="46"/>
  <c r="AM84" i="46"/>
  <c r="AK84" i="46"/>
  <c r="AI84" i="46"/>
  <c r="AG84" i="46"/>
  <c r="AE84" i="46"/>
  <c r="AC84" i="46"/>
  <c r="AA84" i="46"/>
  <c r="Y84" i="46"/>
  <c r="W84" i="46"/>
  <c r="U84" i="46"/>
  <c r="S84" i="46"/>
  <c r="Q84" i="46"/>
  <c r="O84" i="46"/>
  <c r="M84" i="46"/>
  <c r="K84" i="46"/>
  <c r="I84" i="46"/>
  <c r="G84" i="46"/>
  <c r="E84" i="46"/>
  <c r="CE83" i="46"/>
  <c r="CC83" i="46"/>
  <c r="CA83" i="46"/>
  <c r="BY83" i="46"/>
  <c r="BW83" i="46"/>
  <c r="BU83" i="46"/>
  <c r="BS83" i="46"/>
  <c r="BQ83" i="46"/>
  <c r="BO83" i="46"/>
  <c r="BM83" i="46"/>
  <c r="BK83" i="46"/>
  <c r="BI83" i="46"/>
  <c r="BG83" i="46"/>
  <c r="BE83" i="46"/>
  <c r="BC83" i="46"/>
  <c r="BA83" i="46"/>
  <c r="AY83" i="46"/>
  <c r="AW83" i="46"/>
  <c r="AU83" i="46"/>
  <c r="AS83" i="46"/>
  <c r="AQ83" i="46"/>
  <c r="AO83" i="46"/>
  <c r="AM83" i="46"/>
  <c r="AK83" i="46"/>
  <c r="AI83" i="46"/>
  <c r="AG83" i="46"/>
  <c r="AE83" i="46"/>
  <c r="AC83" i="46"/>
  <c r="AA83" i="46"/>
  <c r="Y83" i="46"/>
  <c r="W83" i="46"/>
  <c r="U83" i="46"/>
  <c r="S83" i="46"/>
  <c r="Q83" i="46"/>
  <c r="O83" i="46"/>
  <c r="M83" i="46"/>
  <c r="K83" i="46"/>
  <c r="I83" i="46"/>
  <c r="G83" i="46"/>
  <c r="E83" i="46"/>
  <c r="CE82" i="46"/>
  <c r="CC82" i="46"/>
  <c r="CA82" i="46"/>
  <c r="BY82" i="46"/>
  <c r="BW82" i="46"/>
  <c r="BU82" i="46"/>
  <c r="BS82" i="46"/>
  <c r="BQ82" i="46"/>
  <c r="BO82" i="46"/>
  <c r="BM82" i="46"/>
  <c r="BK82" i="46"/>
  <c r="BI82" i="46"/>
  <c r="BG82" i="46"/>
  <c r="BE82" i="46"/>
  <c r="BC82" i="46"/>
  <c r="BA82" i="46"/>
  <c r="AY82" i="46"/>
  <c r="AW82" i="46"/>
  <c r="AU82" i="46"/>
  <c r="AS82" i="46"/>
  <c r="AQ82" i="46"/>
  <c r="AO82" i="46"/>
  <c r="AM82" i="46"/>
  <c r="AK82" i="46"/>
  <c r="AI82" i="46"/>
  <c r="AG82" i="46"/>
  <c r="AE82" i="46"/>
  <c r="AC82" i="46"/>
  <c r="AA82" i="46"/>
  <c r="Y82" i="46"/>
  <c r="W82" i="46"/>
  <c r="U82" i="46"/>
  <c r="S82" i="46"/>
  <c r="Q82" i="46"/>
  <c r="O82" i="46"/>
  <c r="M82" i="46"/>
  <c r="K82" i="46"/>
  <c r="I82" i="46"/>
  <c r="G82" i="46"/>
  <c r="E82" i="46"/>
  <c r="CE81" i="46"/>
  <c r="CC81" i="46"/>
  <c r="CA81" i="46"/>
  <c r="BY81" i="46"/>
  <c r="BW81" i="46"/>
  <c r="BU81" i="46"/>
  <c r="BS81" i="46"/>
  <c r="BQ81" i="46"/>
  <c r="BO81" i="46"/>
  <c r="BM81" i="46"/>
  <c r="BK81" i="46"/>
  <c r="BI81" i="46"/>
  <c r="BG81" i="46"/>
  <c r="BE81" i="46"/>
  <c r="BC81" i="46"/>
  <c r="BA81" i="46"/>
  <c r="AY81" i="46"/>
  <c r="AW81" i="46"/>
  <c r="AU81" i="46"/>
  <c r="AS81" i="46"/>
  <c r="AQ81" i="46"/>
  <c r="AO81" i="46"/>
  <c r="AM81" i="46"/>
  <c r="AK81" i="46"/>
  <c r="AI81" i="46"/>
  <c r="AG81" i="46"/>
  <c r="AE81" i="46"/>
  <c r="AC81" i="46"/>
  <c r="AA81" i="46"/>
  <c r="Y81" i="46"/>
  <c r="W81" i="46"/>
  <c r="U81" i="46"/>
  <c r="S81" i="46"/>
  <c r="Q81" i="46"/>
  <c r="O81" i="46"/>
  <c r="M81" i="46"/>
  <c r="K81" i="46"/>
  <c r="I81" i="46"/>
  <c r="G81" i="46"/>
  <c r="E81" i="46"/>
  <c r="CE80" i="46"/>
  <c r="CC80" i="46"/>
  <c r="CA80" i="46"/>
  <c r="BY80" i="46"/>
  <c r="BW80" i="46"/>
  <c r="BU80" i="46"/>
  <c r="BS80" i="46"/>
  <c r="BQ80" i="46"/>
  <c r="BO80" i="46"/>
  <c r="BM80" i="46"/>
  <c r="BK80" i="46"/>
  <c r="BI80" i="46"/>
  <c r="BG80" i="46"/>
  <c r="BE80" i="46"/>
  <c r="BC80" i="46"/>
  <c r="BA80" i="46"/>
  <c r="AY80" i="46"/>
  <c r="AW80" i="46"/>
  <c r="AU80" i="46"/>
  <c r="AS80" i="46"/>
  <c r="AQ80" i="46"/>
  <c r="AO80" i="46"/>
  <c r="AM80" i="46"/>
  <c r="AK80" i="46"/>
  <c r="AI80" i="46"/>
  <c r="AG80" i="46"/>
  <c r="AE80" i="46"/>
  <c r="AC80" i="46"/>
  <c r="AA80" i="46"/>
  <c r="Y80" i="46"/>
  <c r="W80" i="46"/>
  <c r="U80" i="46"/>
  <c r="S80" i="46"/>
  <c r="Q80" i="46"/>
  <c r="O80" i="46"/>
  <c r="M80" i="46"/>
  <c r="K80" i="46"/>
  <c r="I80" i="46"/>
  <c r="G80" i="46"/>
  <c r="E80" i="46"/>
  <c r="CE79" i="46"/>
  <c r="CC79" i="46"/>
  <c r="CA79" i="46"/>
  <c r="BY79" i="46"/>
  <c r="BW79" i="46"/>
  <c r="BU79" i="46"/>
  <c r="BS79" i="46"/>
  <c r="BQ79" i="46"/>
  <c r="BO79" i="46"/>
  <c r="BM79" i="46"/>
  <c r="BK79" i="46"/>
  <c r="BI79" i="46"/>
  <c r="BG79" i="46"/>
  <c r="BE79" i="46"/>
  <c r="BC79" i="46"/>
  <c r="BA79" i="46"/>
  <c r="AY79" i="46"/>
  <c r="AW79" i="46"/>
  <c r="AU79" i="46"/>
  <c r="AS79" i="46"/>
  <c r="AQ79" i="46"/>
  <c r="AO79" i="46"/>
  <c r="AM79" i="46"/>
  <c r="AK79" i="46"/>
  <c r="AI79" i="46"/>
  <c r="AG79" i="46"/>
  <c r="AE79" i="46"/>
  <c r="AC79" i="46"/>
  <c r="AA79" i="46"/>
  <c r="Y79" i="46"/>
  <c r="W79" i="46"/>
  <c r="U79" i="46"/>
  <c r="S79" i="46"/>
  <c r="Q79" i="46"/>
  <c r="O79" i="46"/>
  <c r="M79" i="46"/>
  <c r="K79" i="46"/>
  <c r="I79" i="46"/>
  <c r="G79" i="46"/>
  <c r="E79" i="46"/>
  <c r="CE78" i="46"/>
  <c r="CC78" i="46"/>
  <c r="CA78" i="46"/>
  <c r="BY78" i="46"/>
  <c r="BW78" i="46"/>
  <c r="BU78" i="46"/>
  <c r="BS78" i="46"/>
  <c r="BQ78" i="46"/>
  <c r="BO78" i="46"/>
  <c r="BM78" i="46"/>
  <c r="BK78" i="46"/>
  <c r="BI78" i="46"/>
  <c r="BG78" i="46"/>
  <c r="BE78" i="46"/>
  <c r="BC78" i="46"/>
  <c r="BA78" i="46"/>
  <c r="AY78" i="46"/>
  <c r="AW78" i="46"/>
  <c r="AU78" i="46"/>
  <c r="AS78" i="46"/>
  <c r="AQ78" i="46"/>
  <c r="AO78" i="46"/>
  <c r="AM78" i="46"/>
  <c r="AK78" i="46"/>
  <c r="AI78" i="46"/>
  <c r="AG78" i="46"/>
  <c r="AE78" i="46"/>
  <c r="AC78" i="46"/>
  <c r="AA78" i="46"/>
  <c r="Y78" i="46"/>
  <c r="W78" i="46"/>
  <c r="U78" i="46"/>
  <c r="S78" i="46"/>
  <c r="Q78" i="46"/>
  <c r="O78" i="46"/>
  <c r="M78" i="46"/>
  <c r="K78" i="46"/>
  <c r="I78" i="46"/>
  <c r="G78" i="46"/>
  <c r="E78" i="46"/>
  <c r="CE77" i="46"/>
  <c r="CC77" i="46"/>
  <c r="CA77" i="46"/>
  <c r="BY77" i="46"/>
  <c r="BW77" i="46"/>
  <c r="BU77" i="46"/>
  <c r="BS77" i="46"/>
  <c r="BQ77" i="46"/>
  <c r="BO77" i="46"/>
  <c r="BM77" i="46"/>
  <c r="BK77" i="46"/>
  <c r="BI77" i="46"/>
  <c r="BG77" i="46"/>
  <c r="BE77" i="46"/>
  <c r="BC77" i="46"/>
  <c r="BA77" i="46"/>
  <c r="AY77" i="46"/>
  <c r="AW77" i="46"/>
  <c r="AU77" i="46"/>
  <c r="AS77" i="46"/>
  <c r="AQ77" i="46"/>
  <c r="AO77" i="46"/>
  <c r="AM77" i="46"/>
  <c r="AK77" i="46"/>
  <c r="AI77" i="46"/>
  <c r="AG77" i="46"/>
  <c r="AE77" i="46"/>
  <c r="AC77" i="46"/>
  <c r="AA77" i="46"/>
  <c r="Y77" i="46"/>
  <c r="W77" i="46"/>
  <c r="U77" i="46"/>
  <c r="S77" i="46"/>
  <c r="Q77" i="46"/>
  <c r="O77" i="46"/>
  <c r="M77" i="46"/>
  <c r="K77" i="46"/>
  <c r="I77" i="46"/>
  <c r="G77" i="46"/>
  <c r="E77" i="46"/>
  <c r="CE76" i="46"/>
  <c r="CC76" i="46"/>
  <c r="CA76" i="46"/>
  <c r="BY76" i="46"/>
  <c r="BW76" i="46"/>
  <c r="BU76" i="46"/>
  <c r="BS76" i="46"/>
  <c r="BQ76" i="46"/>
  <c r="BO76" i="46"/>
  <c r="BM76" i="46"/>
  <c r="BK76" i="46"/>
  <c r="BI76" i="46"/>
  <c r="BG76" i="46"/>
  <c r="BE76" i="46"/>
  <c r="BC76" i="46"/>
  <c r="BA76" i="46"/>
  <c r="AY76" i="46"/>
  <c r="AW76" i="46"/>
  <c r="AU76" i="46"/>
  <c r="AS76" i="46"/>
  <c r="AQ76" i="46"/>
  <c r="AO76" i="46"/>
  <c r="AM76" i="46"/>
  <c r="AK76" i="46"/>
  <c r="AI76" i="46"/>
  <c r="AG76" i="46"/>
  <c r="AE76" i="46"/>
  <c r="AC76" i="46"/>
  <c r="AA76" i="46"/>
  <c r="Y76" i="46"/>
  <c r="W76" i="46"/>
  <c r="U76" i="46"/>
  <c r="S76" i="46"/>
  <c r="Q76" i="46"/>
  <c r="O76" i="46"/>
  <c r="M76" i="46"/>
  <c r="K76" i="46"/>
  <c r="I76" i="46"/>
  <c r="G76" i="46"/>
  <c r="E76" i="46"/>
  <c r="CE75" i="46"/>
  <c r="CC75" i="46"/>
  <c r="CA75" i="46"/>
  <c r="BY75" i="46"/>
  <c r="BW75" i="46"/>
  <c r="BU75" i="46"/>
  <c r="BS75" i="46"/>
  <c r="BQ75" i="46"/>
  <c r="BO75" i="46"/>
  <c r="BM75" i="46"/>
  <c r="BK75" i="46"/>
  <c r="BI75" i="46"/>
  <c r="BG75" i="46"/>
  <c r="BE75" i="46"/>
  <c r="BC75" i="46"/>
  <c r="BA75" i="46"/>
  <c r="AY75" i="46"/>
  <c r="AW75" i="46"/>
  <c r="AU75" i="46"/>
  <c r="AS75" i="46"/>
  <c r="AQ75" i="46"/>
  <c r="AO75" i="46"/>
  <c r="AM75" i="46"/>
  <c r="AK75" i="46"/>
  <c r="AI75" i="46"/>
  <c r="AG75" i="46"/>
  <c r="AE75" i="46"/>
  <c r="AC75" i="46"/>
  <c r="AA75" i="46"/>
  <c r="Y75" i="46"/>
  <c r="W75" i="46"/>
  <c r="U75" i="46"/>
  <c r="S75" i="46"/>
  <c r="Q75" i="46"/>
  <c r="O75" i="46"/>
  <c r="M75" i="46"/>
  <c r="K75" i="46"/>
  <c r="I75" i="46"/>
  <c r="G75" i="46"/>
  <c r="E75" i="46"/>
  <c r="CE74" i="46"/>
  <c r="CC74" i="46"/>
  <c r="CA74" i="46"/>
  <c r="BY74" i="46"/>
  <c r="BW74" i="46"/>
  <c r="BU74" i="46"/>
  <c r="BS74" i="46"/>
  <c r="BQ74" i="46"/>
  <c r="BO74" i="46"/>
  <c r="BM74" i="46"/>
  <c r="BK74" i="46"/>
  <c r="BI74" i="46"/>
  <c r="BG74" i="46"/>
  <c r="BE74" i="46"/>
  <c r="BC74" i="46"/>
  <c r="BA74" i="46"/>
  <c r="AY74" i="46"/>
  <c r="AW74" i="46"/>
  <c r="AU74" i="46"/>
  <c r="AS74" i="46"/>
  <c r="AQ74" i="46"/>
  <c r="AO74" i="46"/>
  <c r="AM74" i="46"/>
  <c r="AK74" i="46"/>
  <c r="AI74" i="46"/>
  <c r="AG74" i="46"/>
  <c r="AE74" i="46"/>
  <c r="AC74" i="46"/>
  <c r="AA74" i="46"/>
  <c r="Y74" i="46"/>
  <c r="W74" i="46"/>
  <c r="U74" i="46"/>
  <c r="S74" i="46"/>
  <c r="Q74" i="46"/>
  <c r="O74" i="46"/>
  <c r="M74" i="46"/>
  <c r="K74" i="46"/>
  <c r="I74" i="46"/>
  <c r="G74" i="46"/>
  <c r="E74" i="46"/>
  <c r="CE73" i="46"/>
  <c r="CC73" i="46"/>
  <c r="CA73" i="46"/>
  <c r="BY73" i="46"/>
  <c r="BW73" i="46"/>
  <c r="BU73" i="46"/>
  <c r="BS73" i="46"/>
  <c r="BQ73" i="46"/>
  <c r="BO73" i="46"/>
  <c r="BM73" i="46"/>
  <c r="BK73" i="46"/>
  <c r="BI73" i="46"/>
  <c r="BG73" i="46"/>
  <c r="BE73" i="46"/>
  <c r="BC73" i="46"/>
  <c r="BA73" i="46"/>
  <c r="AY73" i="46"/>
  <c r="AW73" i="46"/>
  <c r="AU73" i="46"/>
  <c r="AS73" i="46"/>
  <c r="AQ73" i="46"/>
  <c r="AO73" i="46"/>
  <c r="AM73" i="46"/>
  <c r="AK73" i="46"/>
  <c r="AI73" i="46"/>
  <c r="AG73" i="46"/>
  <c r="AE73" i="46"/>
  <c r="AC73" i="46"/>
  <c r="AA73" i="46"/>
  <c r="Y73" i="46"/>
  <c r="W73" i="46"/>
  <c r="U73" i="46"/>
  <c r="S73" i="46"/>
  <c r="Q73" i="46"/>
  <c r="O73" i="46"/>
  <c r="M73" i="46"/>
  <c r="K73" i="46"/>
  <c r="I73" i="46"/>
  <c r="G73" i="46"/>
  <c r="E73" i="46"/>
  <c r="CE72" i="46"/>
  <c r="CC72" i="46"/>
  <c r="CA72" i="46"/>
  <c r="BY72" i="46"/>
  <c r="BW72" i="46"/>
  <c r="BU72" i="46"/>
  <c r="BS72" i="46"/>
  <c r="BQ72" i="46"/>
  <c r="BO72" i="46"/>
  <c r="BM72" i="46"/>
  <c r="BK72" i="46"/>
  <c r="BI72" i="46"/>
  <c r="BG72" i="46"/>
  <c r="BE72" i="46"/>
  <c r="BC72" i="46"/>
  <c r="BA72" i="46"/>
  <c r="AY72" i="46"/>
  <c r="AW72" i="46"/>
  <c r="AU72" i="46"/>
  <c r="AS72" i="46"/>
  <c r="AQ72" i="46"/>
  <c r="AO72" i="46"/>
  <c r="AM72" i="46"/>
  <c r="AK72" i="46"/>
  <c r="AI72" i="46"/>
  <c r="AG72" i="46"/>
  <c r="AE72" i="46"/>
  <c r="AC72" i="46"/>
  <c r="AA72" i="46"/>
  <c r="Y72" i="46"/>
  <c r="W72" i="46"/>
  <c r="U72" i="46"/>
  <c r="S72" i="46"/>
  <c r="Q72" i="46"/>
  <c r="O72" i="46"/>
  <c r="M72" i="46"/>
  <c r="K72" i="46"/>
  <c r="I72" i="46"/>
  <c r="G72" i="46"/>
  <c r="E72" i="46"/>
  <c r="CE71" i="46"/>
  <c r="CC71" i="46"/>
  <c r="CA71" i="46"/>
  <c r="BY71" i="46"/>
  <c r="BW71" i="46"/>
  <c r="BU71" i="46"/>
  <c r="BS71" i="46"/>
  <c r="BQ71" i="46"/>
  <c r="BO71" i="46"/>
  <c r="BM71" i="46"/>
  <c r="BK71" i="46"/>
  <c r="BI71" i="46"/>
  <c r="BG71" i="46"/>
  <c r="BE71" i="46"/>
  <c r="BC71" i="46"/>
  <c r="BA71" i="46"/>
  <c r="AY71" i="46"/>
  <c r="AW71" i="46"/>
  <c r="AU71" i="46"/>
  <c r="AS71" i="46"/>
  <c r="AQ71" i="46"/>
  <c r="AO71" i="46"/>
  <c r="AM71" i="46"/>
  <c r="AK71" i="46"/>
  <c r="AI71" i="46"/>
  <c r="AG71" i="46"/>
  <c r="AE71" i="46"/>
  <c r="AC71" i="46"/>
  <c r="AA71" i="46"/>
  <c r="Y71" i="46"/>
  <c r="W71" i="46"/>
  <c r="U71" i="46"/>
  <c r="S71" i="46"/>
  <c r="Q71" i="46"/>
  <c r="O71" i="46"/>
  <c r="M71" i="46"/>
  <c r="K71" i="46"/>
  <c r="I71" i="46"/>
  <c r="G71" i="46"/>
  <c r="E71" i="46"/>
  <c r="CE70" i="46"/>
  <c r="CC70" i="46"/>
  <c r="CA70" i="46"/>
  <c r="BY70" i="46"/>
  <c r="BW70" i="46"/>
  <c r="BU70" i="46"/>
  <c r="BS70" i="46"/>
  <c r="BQ70" i="46"/>
  <c r="BO70" i="46"/>
  <c r="BM70" i="46"/>
  <c r="BK70" i="46"/>
  <c r="BI70" i="46"/>
  <c r="BG70" i="46"/>
  <c r="BE70" i="46"/>
  <c r="BC70" i="46"/>
  <c r="BA70" i="46"/>
  <c r="AY70" i="46"/>
  <c r="AW70" i="46"/>
  <c r="AU70" i="46"/>
  <c r="AS70" i="46"/>
  <c r="AQ70" i="46"/>
  <c r="AO70" i="46"/>
  <c r="AM70" i="46"/>
  <c r="AK70" i="46"/>
  <c r="AI70" i="46"/>
  <c r="AG70" i="46"/>
  <c r="AE70" i="46"/>
  <c r="AC70" i="46"/>
  <c r="AA70" i="46"/>
  <c r="Y70" i="46"/>
  <c r="W70" i="46"/>
  <c r="U70" i="46"/>
  <c r="S70" i="46"/>
  <c r="Q70" i="46"/>
  <c r="O70" i="46"/>
  <c r="M70" i="46"/>
  <c r="K70" i="46"/>
  <c r="I70" i="46"/>
  <c r="G70" i="46"/>
  <c r="E70" i="46"/>
  <c r="CE69" i="46"/>
  <c r="CC69" i="46"/>
  <c r="CA69" i="46"/>
  <c r="BY69" i="46"/>
  <c r="BW69" i="46"/>
  <c r="BU69" i="46"/>
  <c r="BS69" i="46"/>
  <c r="BQ69" i="46"/>
  <c r="BO69" i="46"/>
  <c r="BM69" i="46"/>
  <c r="BK69" i="46"/>
  <c r="BI69" i="46"/>
  <c r="BG69" i="46"/>
  <c r="BE69" i="46"/>
  <c r="BC69" i="46"/>
  <c r="BA69" i="46"/>
  <c r="AY69" i="46"/>
  <c r="AW69" i="46"/>
  <c r="AU69" i="46"/>
  <c r="AS69" i="46"/>
  <c r="AQ69" i="46"/>
  <c r="AO69" i="46"/>
  <c r="AM69" i="46"/>
  <c r="AK69" i="46"/>
  <c r="AI69" i="46"/>
  <c r="AG69" i="46"/>
  <c r="AE69" i="46"/>
  <c r="AC69" i="46"/>
  <c r="AA69" i="46"/>
  <c r="Y69" i="46"/>
  <c r="W69" i="46"/>
  <c r="U69" i="46"/>
  <c r="S69" i="46"/>
  <c r="Q69" i="46"/>
  <c r="O69" i="46"/>
  <c r="M69" i="46"/>
  <c r="K69" i="46"/>
  <c r="I69" i="46"/>
  <c r="G69" i="46"/>
  <c r="E69" i="46"/>
  <c r="CE68" i="46"/>
  <c r="CC68" i="46"/>
  <c r="CA68" i="46"/>
  <c r="BY68" i="46"/>
  <c r="BW68" i="46"/>
  <c r="BU68" i="46"/>
  <c r="BS68" i="46"/>
  <c r="BQ68" i="46"/>
  <c r="BO68" i="46"/>
  <c r="BM68" i="46"/>
  <c r="BK68" i="46"/>
  <c r="BI68" i="46"/>
  <c r="BG68" i="46"/>
  <c r="BE68" i="46"/>
  <c r="BC68" i="46"/>
  <c r="BA68" i="46"/>
  <c r="AY68" i="46"/>
  <c r="AW68" i="46"/>
  <c r="AU68" i="46"/>
  <c r="AS68" i="46"/>
  <c r="AQ68" i="46"/>
  <c r="AO68" i="46"/>
  <c r="AM68" i="46"/>
  <c r="AK68" i="46"/>
  <c r="AI68" i="46"/>
  <c r="AG68" i="46"/>
  <c r="AE68" i="46"/>
  <c r="AC68" i="46"/>
  <c r="AA68" i="46"/>
  <c r="Y68" i="46"/>
  <c r="W68" i="46"/>
  <c r="U68" i="46"/>
  <c r="S68" i="46"/>
  <c r="Q68" i="46"/>
  <c r="O68" i="46"/>
  <c r="M68" i="46"/>
  <c r="K68" i="46"/>
  <c r="I68" i="46"/>
  <c r="G68" i="46"/>
  <c r="E68" i="46"/>
  <c r="CE67" i="46"/>
  <c r="CC67" i="46"/>
  <c r="CA67" i="46"/>
  <c r="BY67" i="46"/>
  <c r="BW67" i="46"/>
  <c r="BU67" i="46"/>
  <c r="BS67" i="46"/>
  <c r="BQ67" i="46"/>
  <c r="BO67" i="46"/>
  <c r="BM67" i="46"/>
  <c r="BK67" i="46"/>
  <c r="BI67" i="46"/>
  <c r="BG67" i="46"/>
  <c r="BE67" i="46"/>
  <c r="BC67" i="46"/>
  <c r="BA67" i="46"/>
  <c r="AY67" i="46"/>
  <c r="AW67" i="46"/>
  <c r="AU67" i="46"/>
  <c r="AS67" i="46"/>
  <c r="AQ67" i="46"/>
  <c r="AO67" i="46"/>
  <c r="AM67" i="46"/>
  <c r="AK67" i="46"/>
  <c r="AI67" i="46"/>
  <c r="AG67" i="46"/>
  <c r="AE67" i="46"/>
  <c r="AC67" i="46"/>
  <c r="AA67" i="46"/>
  <c r="Y67" i="46"/>
  <c r="W67" i="46"/>
  <c r="U67" i="46"/>
  <c r="S67" i="46"/>
  <c r="Q67" i="46"/>
  <c r="O67" i="46"/>
  <c r="M67" i="46"/>
  <c r="K67" i="46"/>
  <c r="I67" i="46"/>
  <c r="G67" i="46"/>
  <c r="E67" i="46"/>
  <c r="CE66" i="46"/>
  <c r="CC66" i="46"/>
  <c r="CA66" i="46"/>
  <c r="BY66" i="46"/>
  <c r="BW66" i="46"/>
  <c r="BU66" i="46"/>
  <c r="BS66" i="46"/>
  <c r="BQ66" i="46"/>
  <c r="BO66" i="46"/>
  <c r="BM66" i="46"/>
  <c r="BK66" i="46"/>
  <c r="BI66" i="46"/>
  <c r="BG66" i="46"/>
  <c r="BE66" i="46"/>
  <c r="BC66" i="46"/>
  <c r="BA66" i="46"/>
  <c r="AY66" i="46"/>
  <c r="AW66" i="46"/>
  <c r="AU66" i="46"/>
  <c r="AS66" i="46"/>
  <c r="AQ66" i="46"/>
  <c r="AO66" i="46"/>
  <c r="AM66" i="46"/>
  <c r="AK66" i="46"/>
  <c r="AI66" i="46"/>
  <c r="AG66" i="46"/>
  <c r="AE66" i="46"/>
  <c r="AC66" i="46"/>
  <c r="AA66" i="46"/>
  <c r="Y66" i="46"/>
  <c r="W66" i="46"/>
  <c r="U66" i="46"/>
  <c r="S66" i="46"/>
  <c r="Q66" i="46"/>
  <c r="O66" i="46"/>
  <c r="M66" i="46"/>
  <c r="K66" i="46"/>
  <c r="I66" i="46"/>
  <c r="G66" i="46"/>
  <c r="E66" i="46"/>
  <c r="CE65" i="46"/>
  <c r="CC65" i="46"/>
  <c r="CA65" i="46"/>
  <c r="BY65" i="46"/>
  <c r="BW65" i="46"/>
  <c r="BU65" i="46"/>
  <c r="BS65" i="46"/>
  <c r="BQ65" i="46"/>
  <c r="BO65" i="46"/>
  <c r="BM65" i="46"/>
  <c r="BK65" i="46"/>
  <c r="BI65" i="46"/>
  <c r="BG65" i="46"/>
  <c r="BE65" i="46"/>
  <c r="BC65" i="46"/>
  <c r="BA65" i="46"/>
  <c r="AY65" i="46"/>
  <c r="AW65" i="46"/>
  <c r="AU65" i="46"/>
  <c r="AS65" i="46"/>
  <c r="AQ65" i="46"/>
  <c r="AO65" i="46"/>
  <c r="AM65" i="46"/>
  <c r="AK65" i="46"/>
  <c r="AI65" i="46"/>
  <c r="AG65" i="46"/>
  <c r="AE65" i="46"/>
  <c r="AC65" i="46"/>
  <c r="AA65" i="46"/>
  <c r="Y65" i="46"/>
  <c r="W65" i="46"/>
  <c r="U65" i="46"/>
  <c r="S65" i="46"/>
  <c r="Q65" i="46"/>
  <c r="O65" i="46"/>
  <c r="M65" i="46"/>
  <c r="K65" i="46"/>
  <c r="I65" i="46"/>
  <c r="G65" i="46"/>
  <c r="E65" i="46"/>
  <c r="CE64" i="46"/>
  <c r="CC64" i="46"/>
  <c r="CA64" i="46"/>
  <c r="BY64" i="46"/>
  <c r="BW64" i="46"/>
  <c r="BU64" i="46"/>
  <c r="BS64" i="46"/>
  <c r="BQ64" i="46"/>
  <c r="BO64" i="46"/>
  <c r="BM64" i="46"/>
  <c r="BK64" i="46"/>
  <c r="BI64" i="46"/>
  <c r="BG64" i="46"/>
  <c r="BE64" i="46"/>
  <c r="BC64" i="46"/>
  <c r="BA64" i="46"/>
  <c r="AY64" i="46"/>
  <c r="AW64" i="46"/>
  <c r="AU64" i="46"/>
  <c r="AS64" i="46"/>
  <c r="AQ64" i="46"/>
  <c r="AO64" i="46"/>
  <c r="AM64" i="46"/>
  <c r="AK64" i="46"/>
  <c r="AI64" i="46"/>
  <c r="AG64" i="46"/>
  <c r="AE64" i="46"/>
  <c r="AC64" i="46"/>
  <c r="AA64" i="46"/>
  <c r="Y64" i="46"/>
  <c r="W64" i="46"/>
  <c r="U64" i="46"/>
  <c r="S64" i="46"/>
  <c r="Q64" i="46"/>
  <c r="O64" i="46"/>
  <c r="M64" i="46"/>
  <c r="K64" i="46"/>
  <c r="I64" i="46"/>
  <c r="G64" i="46"/>
  <c r="E64" i="46"/>
  <c r="CE63" i="46"/>
  <c r="CC63" i="46"/>
  <c r="CA63" i="46"/>
  <c r="BY63" i="46"/>
  <c r="BW63" i="46"/>
  <c r="BU63" i="46"/>
  <c r="BS63" i="46"/>
  <c r="BQ63" i="46"/>
  <c r="BO63" i="46"/>
  <c r="BM63" i="46"/>
  <c r="BK63" i="46"/>
  <c r="BI63" i="46"/>
  <c r="BG63" i="46"/>
  <c r="BE63" i="46"/>
  <c r="BC63" i="46"/>
  <c r="BA63" i="46"/>
  <c r="AY63" i="46"/>
  <c r="AW63" i="46"/>
  <c r="AU63" i="46"/>
  <c r="AS63" i="46"/>
  <c r="AQ63" i="46"/>
  <c r="AO63" i="46"/>
  <c r="AM63" i="46"/>
  <c r="AK63" i="46"/>
  <c r="AI63" i="46"/>
  <c r="AG63" i="46"/>
  <c r="AE63" i="46"/>
  <c r="AC63" i="46"/>
  <c r="AA63" i="46"/>
  <c r="Y63" i="46"/>
  <c r="W63" i="46"/>
  <c r="U63" i="46"/>
  <c r="S63" i="46"/>
  <c r="Q63" i="46"/>
  <c r="O63" i="46"/>
  <c r="M63" i="46"/>
  <c r="K63" i="46"/>
  <c r="I63" i="46"/>
  <c r="G63" i="46"/>
  <c r="E63" i="46"/>
  <c r="CE62" i="46"/>
  <c r="CC62" i="46"/>
  <c r="CA62" i="46"/>
  <c r="BY62" i="46"/>
  <c r="BW62" i="46"/>
  <c r="BU62" i="46"/>
  <c r="BS62" i="46"/>
  <c r="BQ62" i="46"/>
  <c r="BO62" i="46"/>
  <c r="BM62" i="46"/>
  <c r="BK62" i="46"/>
  <c r="BI62" i="46"/>
  <c r="BG62" i="46"/>
  <c r="BE62" i="46"/>
  <c r="BC62" i="46"/>
  <c r="BA62" i="46"/>
  <c r="AY62" i="46"/>
  <c r="AW62" i="46"/>
  <c r="AU62" i="46"/>
  <c r="AS62" i="46"/>
  <c r="AQ62" i="46"/>
  <c r="AO62" i="46"/>
  <c r="AM62" i="46"/>
  <c r="AK62" i="46"/>
  <c r="AI62" i="46"/>
  <c r="AG62" i="46"/>
  <c r="AE62" i="46"/>
  <c r="AC62" i="46"/>
  <c r="AA62" i="46"/>
  <c r="Y62" i="46"/>
  <c r="W62" i="46"/>
  <c r="U62" i="46"/>
  <c r="S62" i="46"/>
  <c r="Q62" i="46"/>
  <c r="O62" i="46"/>
  <c r="M62" i="46"/>
  <c r="K62" i="46"/>
  <c r="I62" i="46"/>
  <c r="G62" i="46"/>
  <c r="E62" i="46"/>
  <c r="CE61" i="46"/>
  <c r="CC61" i="46"/>
  <c r="CA61" i="46"/>
  <c r="BY61" i="46"/>
  <c r="BW61" i="46"/>
  <c r="BU61" i="46"/>
  <c r="BS61" i="46"/>
  <c r="BQ61" i="46"/>
  <c r="BO61" i="46"/>
  <c r="BM61" i="46"/>
  <c r="BK61" i="46"/>
  <c r="BI61" i="46"/>
  <c r="BG61" i="46"/>
  <c r="BE61" i="46"/>
  <c r="BC61" i="46"/>
  <c r="BA61" i="46"/>
  <c r="AY61" i="46"/>
  <c r="AW61" i="46"/>
  <c r="AU61" i="46"/>
  <c r="AS61" i="46"/>
  <c r="AQ61" i="46"/>
  <c r="AO61" i="46"/>
  <c r="AM61" i="46"/>
  <c r="AK61" i="46"/>
  <c r="AI61" i="46"/>
  <c r="AG61" i="46"/>
  <c r="AE61" i="46"/>
  <c r="AC61" i="46"/>
  <c r="AA61" i="46"/>
  <c r="Y61" i="46"/>
  <c r="W61" i="46"/>
  <c r="U61" i="46"/>
  <c r="S61" i="46"/>
  <c r="Q61" i="46"/>
  <c r="O61" i="46"/>
  <c r="M61" i="46"/>
  <c r="K61" i="46"/>
  <c r="I61" i="46"/>
  <c r="G61" i="46"/>
  <c r="E61" i="46"/>
  <c r="CE60" i="46"/>
  <c r="CC60" i="46"/>
  <c r="CA60" i="46"/>
  <c r="BY60" i="46"/>
  <c r="BW60" i="46"/>
  <c r="BU60" i="46"/>
  <c r="BS60" i="46"/>
  <c r="BQ60" i="46"/>
  <c r="BO60" i="46"/>
  <c r="BM60" i="46"/>
  <c r="BK60" i="46"/>
  <c r="BI60" i="46"/>
  <c r="BG60" i="46"/>
  <c r="BE60" i="46"/>
  <c r="BC60" i="46"/>
  <c r="BA60" i="46"/>
  <c r="AY60" i="46"/>
  <c r="AW60" i="46"/>
  <c r="AU60" i="46"/>
  <c r="AS60" i="46"/>
  <c r="AQ60" i="46"/>
  <c r="AO60" i="46"/>
  <c r="AM60" i="46"/>
  <c r="AK60" i="46"/>
  <c r="AI60" i="46"/>
  <c r="AG60" i="46"/>
  <c r="AE60" i="46"/>
  <c r="AC60" i="46"/>
  <c r="AA60" i="46"/>
  <c r="Y60" i="46"/>
  <c r="W60" i="46"/>
  <c r="U60" i="46"/>
  <c r="S60" i="46"/>
  <c r="Q60" i="46"/>
  <c r="O60" i="46"/>
  <c r="M60" i="46"/>
  <c r="K60" i="46"/>
  <c r="I60" i="46"/>
  <c r="G60" i="46"/>
  <c r="E60" i="46"/>
  <c r="CE59" i="46"/>
  <c r="CC59" i="46"/>
  <c r="CA59" i="46"/>
  <c r="BY59" i="46"/>
  <c r="BW59" i="46"/>
  <c r="BU59" i="46"/>
  <c r="BS59" i="46"/>
  <c r="BQ59" i="46"/>
  <c r="BO59" i="46"/>
  <c r="BM59" i="46"/>
  <c r="BK59" i="46"/>
  <c r="BI59" i="46"/>
  <c r="BG59" i="46"/>
  <c r="BE59" i="46"/>
  <c r="BC59" i="46"/>
  <c r="BA59" i="46"/>
  <c r="AY59" i="46"/>
  <c r="AW59" i="46"/>
  <c r="AU59" i="46"/>
  <c r="AS59" i="46"/>
  <c r="AQ59" i="46"/>
  <c r="AO59" i="46"/>
  <c r="AM59" i="46"/>
  <c r="AK59" i="46"/>
  <c r="AI59" i="46"/>
  <c r="AG59" i="46"/>
  <c r="AE59" i="46"/>
  <c r="AC59" i="46"/>
  <c r="AA59" i="46"/>
  <c r="Y59" i="46"/>
  <c r="W59" i="46"/>
  <c r="U59" i="46"/>
  <c r="S59" i="46"/>
  <c r="Q59" i="46"/>
  <c r="O59" i="46"/>
  <c r="M59" i="46"/>
  <c r="K59" i="46"/>
  <c r="I59" i="46"/>
  <c r="G59" i="46"/>
  <c r="E59" i="46"/>
  <c r="CE58" i="46"/>
  <c r="CC58" i="46"/>
  <c r="CA58" i="46"/>
  <c r="BY58" i="46"/>
  <c r="BW58" i="46"/>
  <c r="BU58" i="46"/>
  <c r="BS58" i="46"/>
  <c r="BQ58" i="46"/>
  <c r="BO58" i="46"/>
  <c r="BM58" i="46"/>
  <c r="BK58" i="46"/>
  <c r="BI58" i="46"/>
  <c r="BG58" i="46"/>
  <c r="BE58" i="46"/>
  <c r="BC58" i="46"/>
  <c r="BA58" i="46"/>
  <c r="AY58" i="46"/>
  <c r="AW58" i="46"/>
  <c r="AU58" i="46"/>
  <c r="AS58" i="46"/>
  <c r="AQ58" i="46"/>
  <c r="AO58" i="46"/>
  <c r="AM58" i="46"/>
  <c r="AK58" i="46"/>
  <c r="AI58" i="46"/>
  <c r="AG58" i="46"/>
  <c r="AE58" i="46"/>
  <c r="AC58" i="46"/>
  <c r="AA58" i="46"/>
  <c r="Y58" i="46"/>
  <c r="W58" i="46"/>
  <c r="U58" i="46"/>
  <c r="S58" i="46"/>
  <c r="Q58" i="46"/>
  <c r="O58" i="46"/>
  <c r="M58" i="46"/>
  <c r="K58" i="46"/>
  <c r="I58" i="46"/>
  <c r="G58" i="46"/>
  <c r="E58" i="46"/>
  <c r="CE57" i="46"/>
  <c r="CC57" i="46"/>
  <c r="CA57" i="46"/>
  <c r="BY57" i="46"/>
  <c r="BW57" i="46"/>
  <c r="BU57" i="46"/>
  <c r="BS57" i="46"/>
  <c r="BQ57" i="46"/>
  <c r="BO57" i="46"/>
  <c r="BM57" i="46"/>
  <c r="BK57" i="46"/>
  <c r="BI57" i="46"/>
  <c r="BG57" i="46"/>
  <c r="BE57" i="46"/>
  <c r="BC57" i="46"/>
  <c r="BA57" i="46"/>
  <c r="AY57" i="46"/>
  <c r="AW57" i="46"/>
  <c r="AU57" i="46"/>
  <c r="AS57" i="46"/>
  <c r="AQ57" i="46"/>
  <c r="AO57" i="46"/>
  <c r="AM57" i="46"/>
  <c r="AK57" i="46"/>
  <c r="AI57" i="46"/>
  <c r="AG57" i="46"/>
  <c r="AE57" i="46"/>
  <c r="AC57" i="46"/>
  <c r="AA57" i="46"/>
  <c r="Y57" i="46"/>
  <c r="W57" i="46"/>
  <c r="U57" i="46"/>
  <c r="S57" i="46"/>
  <c r="Q57" i="46"/>
  <c r="O57" i="46"/>
  <c r="M57" i="46"/>
  <c r="K57" i="46"/>
  <c r="I57" i="46"/>
  <c r="G57" i="46"/>
  <c r="E57" i="46"/>
  <c r="CE56" i="46"/>
  <c r="CC56" i="46"/>
  <c r="CA56" i="46"/>
  <c r="BY56" i="46"/>
  <c r="BW56" i="46"/>
  <c r="BU56" i="46"/>
  <c r="BS56" i="46"/>
  <c r="BQ56" i="46"/>
  <c r="BO56" i="46"/>
  <c r="BM56" i="46"/>
  <c r="BK56" i="46"/>
  <c r="BI56" i="46"/>
  <c r="BG56" i="46"/>
  <c r="BE56" i="46"/>
  <c r="BC56" i="46"/>
  <c r="BA56" i="46"/>
  <c r="AY56" i="46"/>
  <c r="AW56" i="46"/>
  <c r="AU56" i="46"/>
  <c r="AS56" i="46"/>
  <c r="AQ56" i="46"/>
  <c r="AO56" i="46"/>
  <c r="AM56" i="46"/>
  <c r="AK56" i="46"/>
  <c r="AI56" i="46"/>
  <c r="AG56" i="46"/>
  <c r="AE56" i="46"/>
  <c r="AC56" i="46"/>
  <c r="AA56" i="46"/>
  <c r="Y56" i="46"/>
  <c r="W56" i="46"/>
  <c r="U56" i="46"/>
  <c r="S56" i="46"/>
  <c r="Q56" i="46"/>
  <c r="O56" i="46"/>
  <c r="M56" i="46"/>
  <c r="K56" i="46"/>
  <c r="I56" i="46"/>
  <c r="G56" i="46"/>
  <c r="E56" i="46"/>
  <c r="CE55" i="46"/>
  <c r="CC55" i="46"/>
  <c r="CA55" i="46"/>
  <c r="BY55" i="46"/>
  <c r="BW55" i="46"/>
  <c r="BU55" i="46"/>
  <c r="BS55" i="46"/>
  <c r="BQ55" i="46"/>
  <c r="BO55" i="46"/>
  <c r="BM55" i="46"/>
  <c r="BK55" i="46"/>
  <c r="BI55" i="46"/>
  <c r="BG55" i="46"/>
  <c r="BE55" i="46"/>
  <c r="BC55" i="46"/>
  <c r="BA55" i="46"/>
  <c r="AY55" i="46"/>
  <c r="AW55" i="46"/>
  <c r="AU55" i="46"/>
  <c r="AS55" i="46"/>
  <c r="AQ55" i="46"/>
  <c r="AO55" i="46"/>
  <c r="AM55" i="46"/>
  <c r="AK55" i="46"/>
  <c r="AI55" i="46"/>
  <c r="AG55" i="46"/>
  <c r="AE55" i="46"/>
  <c r="AC55" i="46"/>
  <c r="AA55" i="46"/>
  <c r="Y55" i="46"/>
  <c r="W55" i="46"/>
  <c r="U55" i="46"/>
  <c r="S55" i="46"/>
  <c r="Q55" i="46"/>
  <c r="O55" i="46"/>
  <c r="M55" i="46"/>
  <c r="K55" i="46"/>
  <c r="I55" i="46"/>
  <c r="G55" i="46"/>
  <c r="E55" i="46"/>
  <c r="CE54" i="46"/>
  <c r="CC54" i="46"/>
  <c r="CA54" i="46"/>
  <c r="BY54" i="46"/>
  <c r="BW54" i="46"/>
  <c r="BU54" i="46"/>
  <c r="BS54" i="46"/>
  <c r="BQ54" i="46"/>
  <c r="BO54" i="46"/>
  <c r="BM54" i="46"/>
  <c r="BK54" i="46"/>
  <c r="BI54" i="46"/>
  <c r="BG54" i="46"/>
  <c r="BE54" i="46"/>
  <c r="BC54" i="46"/>
  <c r="BA54" i="46"/>
  <c r="AY54" i="46"/>
  <c r="AW54" i="46"/>
  <c r="AU54" i="46"/>
  <c r="AS54" i="46"/>
  <c r="AQ54" i="46"/>
  <c r="AO54" i="46"/>
  <c r="AM54" i="46"/>
  <c r="AK54" i="46"/>
  <c r="AI54" i="46"/>
  <c r="AG54" i="46"/>
  <c r="AE54" i="46"/>
  <c r="AC54" i="46"/>
  <c r="AA54" i="46"/>
  <c r="Y54" i="46"/>
  <c r="W54" i="46"/>
  <c r="U54" i="46"/>
  <c r="S54" i="46"/>
  <c r="Q54" i="46"/>
  <c r="O54" i="46"/>
  <c r="M54" i="46"/>
  <c r="K54" i="46"/>
  <c r="I54" i="46"/>
  <c r="G54" i="46"/>
  <c r="E54" i="46"/>
  <c r="CE53" i="46"/>
  <c r="CC53" i="46"/>
  <c r="CA53" i="46"/>
  <c r="BY53" i="46"/>
  <c r="BW53" i="46"/>
  <c r="BU53" i="46"/>
  <c r="BS53" i="46"/>
  <c r="BQ53" i="46"/>
  <c r="BO53" i="46"/>
  <c r="BM53" i="46"/>
  <c r="BK53" i="46"/>
  <c r="BI53" i="46"/>
  <c r="BG53" i="46"/>
  <c r="BE53" i="46"/>
  <c r="BC53" i="46"/>
  <c r="BA53" i="46"/>
  <c r="AY53" i="46"/>
  <c r="AW53" i="46"/>
  <c r="AU53" i="46"/>
  <c r="AS53" i="46"/>
  <c r="AQ53" i="46"/>
  <c r="AO53" i="46"/>
  <c r="AM53" i="46"/>
  <c r="AK53" i="46"/>
  <c r="AI53" i="46"/>
  <c r="AG53" i="46"/>
  <c r="AE53" i="46"/>
  <c r="AC53" i="46"/>
  <c r="AA53" i="46"/>
  <c r="Y53" i="46"/>
  <c r="W53" i="46"/>
  <c r="U53" i="46"/>
  <c r="S53" i="46"/>
  <c r="Q53" i="46"/>
  <c r="O53" i="46"/>
  <c r="M53" i="46"/>
  <c r="K53" i="46"/>
  <c r="I53" i="46"/>
  <c r="G53" i="46"/>
  <c r="E53" i="46"/>
  <c r="CE52" i="46"/>
  <c r="CC52" i="46"/>
  <c r="CA52" i="46"/>
  <c r="BY52" i="46"/>
  <c r="BW52" i="46"/>
  <c r="BU52" i="46"/>
  <c r="BS52" i="46"/>
  <c r="BQ52" i="46"/>
  <c r="BO52" i="46"/>
  <c r="BM52" i="46"/>
  <c r="BK52" i="46"/>
  <c r="BI52" i="46"/>
  <c r="BG52" i="46"/>
  <c r="BE52" i="46"/>
  <c r="BC52" i="46"/>
  <c r="BA52" i="46"/>
  <c r="AY52" i="46"/>
  <c r="AW52" i="46"/>
  <c r="AU52" i="46"/>
  <c r="AS52" i="46"/>
  <c r="AQ52" i="46"/>
  <c r="AO52" i="46"/>
  <c r="AM52" i="46"/>
  <c r="AK52" i="46"/>
  <c r="AI52" i="46"/>
  <c r="AG52" i="46"/>
  <c r="AE52" i="46"/>
  <c r="AC52" i="46"/>
  <c r="AA52" i="46"/>
  <c r="Y52" i="46"/>
  <c r="W52" i="46"/>
  <c r="U52" i="46"/>
  <c r="S52" i="46"/>
  <c r="Q52" i="46"/>
  <c r="O52" i="46"/>
  <c r="M52" i="46"/>
  <c r="K52" i="46"/>
  <c r="I52" i="46"/>
  <c r="G52" i="46"/>
  <c r="E52" i="46"/>
  <c r="CE51" i="46"/>
  <c r="CC51" i="46"/>
  <c r="CA51" i="46"/>
  <c r="BY51" i="46"/>
  <c r="BW51" i="46"/>
  <c r="BU51" i="46"/>
  <c r="BS51" i="46"/>
  <c r="BQ51" i="46"/>
  <c r="BO51" i="46"/>
  <c r="BM51" i="46"/>
  <c r="BK51" i="46"/>
  <c r="BI51" i="46"/>
  <c r="BG51" i="46"/>
  <c r="BE51" i="46"/>
  <c r="BC51" i="46"/>
  <c r="BA51" i="46"/>
  <c r="AY51" i="46"/>
  <c r="AW51" i="46"/>
  <c r="AU51" i="46"/>
  <c r="AS51" i="46"/>
  <c r="AQ51" i="46"/>
  <c r="AO51" i="46"/>
  <c r="AM51" i="46"/>
  <c r="AK51" i="46"/>
  <c r="AI51" i="46"/>
  <c r="AG51" i="46"/>
  <c r="AE51" i="46"/>
  <c r="AC51" i="46"/>
  <c r="AA51" i="46"/>
  <c r="Y51" i="46"/>
  <c r="W51" i="46"/>
  <c r="U51" i="46"/>
  <c r="S51" i="46"/>
  <c r="Q51" i="46"/>
  <c r="O51" i="46"/>
  <c r="M51" i="46"/>
  <c r="K51" i="46"/>
  <c r="I51" i="46"/>
  <c r="G51" i="46"/>
  <c r="E51" i="46"/>
  <c r="CE50" i="46"/>
  <c r="CC50" i="46"/>
  <c r="CA50" i="46"/>
  <c r="BY50" i="46"/>
  <c r="BW50" i="46"/>
  <c r="BU50" i="46"/>
  <c r="BS50" i="46"/>
  <c r="BQ50" i="46"/>
  <c r="BO50" i="46"/>
  <c r="BM50" i="46"/>
  <c r="BK50" i="46"/>
  <c r="BI50" i="46"/>
  <c r="BG50" i="46"/>
  <c r="BE50" i="46"/>
  <c r="BC50" i="46"/>
  <c r="BA50" i="46"/>
  <c r="AY50" i="46"/>
  <c r="AW50" i="46"/>
  <c r="AU50" i="46"/>
  <c r="AS50" i="46"/>
  <c r="AQ50" i="46"/>
  <c r="AO50" i="46"/>
  <c r="AM50" i="46"/>
  <c r="AK50" i="46"/>
  <c r="AI50" i="46"/>
  <c r="AG50" i="46"/>
  <c r="AE50" i="46"/>
  <c r="AC50" i="46"/>
  <c r="AA50" i="46"/>
  <c r="Y50" i="46"/>
  <c r="W50" i="46"/>
  <c r="U50" i="46"/>
  <c r="S50" i="46"/>
  <c r="Q50" i="46"/>
  <c r="O50" i="46"/>
  <c r="M50" i="46"/>
  <c r="K50" i="46"/>
  <c r="I50" i="46"/>
  <c r="G50" i="46"/>
  <c r="E50" i="46"/>
  <c r="CE49" i="46"/>
  <c r="CC49" i="46"/>
  <c r="CA49" i="46"/>
  <c r="BY49" i="46"/>
  <c r="BW49" i="46"/>
  <c r="BU49" i="46"/>
  <c r="BS49" i="46"/>
  <c r="BQ49" i="46"/>
  <c r="BO49" i="46"/>
  <c r="BM49" i="46"/>
  <c r="BK49" i="46"/>
  <c r="BI49" i="46"/>
  <c r="BG49" i="46"/>
  <c r="BE49" i="46"/>
  <c r="BC49" i="46"/>
  <c r="BA49" i="46"/>
  <c r="AY49" i="46"/>
  <c r="AW49" i="46"/>
  <c r="AU49" i="46"/>
  <c r="AS49" i="46"/>
  <c r="AQ49" i="46"/>
  <c r="AO49" i="46"/>
  <c r="AM49" i="46"/>
  <c r="AK49" i="46"/>
  <c r="AI49" i="46"/>
  <c r="AG49" i="46"/>
  <c r="AE49" i="46"/>
  <c r="AC49" i="46"/>
  <c r="AA49" i="46"/>
  <c r="Y49" i="46"/>
  <c r="W49" i="46"/>
  <c r="U49" i="46"/>
  <c r="S49" i="46"/>
  <c r="Q49" i="46"/>
  <c r="O49" i="46"/>
  <c r="M49" i="46"/>
  <c r="K49" i="46"/>
  <c r="I49" i="46"/>
  <c r="G49" i="46"/>
  <c r="E49" i="46"/>
  <c r="CE48" i="46"/>
  <c r="CC48" i="46"/>
  <c r="CA48" i="46"/>
  <c r="BY48" i="46"/>
  <c r="BW48" i="46"/>
  <c r="BU48" i="46"/>
  <c r="BS48" i="46"/>
  <c r="BQ48" i="46"/>
  <c r="BO48" i="46"/>
  <c r="BM48" i="46"/>
  <c r="BK48" i="46"/>
  <c r="BI48" i="46"/>
  <c r="BG48" i="46"/>
  <c r="BE48" i="46"/>
  <c r="BC48" i="46"/>
  <c r="BA48" i="46"/>
  <c r="AY48" i="46"/>
  <c r="AW48" i="46"/>
  <c r="AU48" i="46"/>
  <c r="AS48" i="46"/>
  <c r="AQ48" i="46"/>
  <c r="AO48" i="46"/>
  <c r="AM48" i="46"/>
  <c r="AK48" i="46"/>
  <c r="AI48" i="46"/>
  <c r="AG48" i="46"/>
  <c r="AE48" i="46"/>
  <c r="AC48" i="46"/>
  <c r="AA48" i="46"/>
  <c r="Y48" i="46"/>
  <c r="W48" i="46"/>
  <c r="U48" i="46"/>
  <c r="S48" i="46"/>
  <c r="Q48" i="46"/>
  <c r="O48" i="46"/>
  <c r="M48" i="46"/>
  <c r="K48" i="46"/>
  <c r="I48" i="46"/>
  <c r="G48" i="46"/>
  <c r="E48" i="46"/>
  <c r="CE47" i="46"/>
  <c r="CC47" i="46"/>
  <c r="CA47" i="46"/>
  <c r="BY47" i="46"/>
  <c r="BW47" i="46"/>
  <c r="BU47" i="46"/>
  <c r="BS47" i="46"/>
  <c r="BQ47" i="46"/>
  <c r="BO47" i="46"/>
  <c r="BM47" i="46"/>
  <c r="BK47" i="46"/>
  <c r="BI47" i="46"/>
  <c r="BG47" i="46"/>
  <c r="BE47" i="46"/>
  <c r="BC47" i="46"/>
  <c r="BA47" i="46"/>
  <c r="AY47" i="46"/>
  <c r="AW47" i="46"/>
  <c r="AU47" i="46"/>
  <c r="AS47" i="46"/>
  <c r="AQ47" i="46"/>
  <c r="AO47" i="46"/>
  <c r="AM47" i="46"/>
  <c r="AK47" i="46"/>
  <c r="AI47" i="46"/>
  <c r="AG47" i="46"/>
  <c r="AE47" i="46"/>
  <c r="AC47" i="46"/>
  <c r="AA47" i="46"/>
  <c r="Y47" i="46"/>
  <c r="W47" i="46"/>
  <c r="U47" i="46"/>
  <c r="S47" i="46"/>
  <c r="Q47" i="46"/>
  <c r="O47" i="46"/>
  <c r="M47" i="46"/>
  <c r="K47" i="46"/>
  <c r="I47" i="46"/>
  <c r="G47" i="46"/>
  <c r="E47" i="46"/>
  <c r="CE46" i="46"/>
  <c r="CC46" i="46"/>
  <c r="CA46" i="46"/>
  <c r="BY46" i="46"/>
  <c r="BW46" i="46"/>
  <c r="BU46" i="46"/>
  <c r="BS46" i="46"/>
  <c r="BQ46" i="46"/>
  <c r="BO46" i="46"/>
  <c r="BM46" i="46"/>
  <c r="BK46" i="46"/>
  <c r="BI46" i="46"/>
  <c r="BG46" i="46"/>
  <c r="BE46" i="46"/>
  <c r="BC46" i="46"/>
  <c r="BA46" i="46"/>
  <c r="AY46" i="46"/>
  <c r="AW46" i="46"/>
  <c r="AU46" i="46"/>
  <c r="AS46" i="46"/>
  <c r="AQ46" i="46"/>
  <c r="AO46" i="46"/>
  <c r="AM46" i="46"/>
  <c r="AK46" i="46"/>
  <c r="AI46" i="46"/>
  <c r="AG46" i="46"/>
  <c r="AE46" i="46"/>
  <c r="AC46" i="46"/>
  <c r="AA46" i="46"/>
  <c r="Y46" i="46"/>
  <c r="W46" i="46"/>
  <c r="U46" i="46"/>
  <c r="S46" i="46"/>
  <c r="Q46" i="46"/>
  <c r="O46" i="46"/>
  <c r="M46" i="46"/>
  <c r="K46" i="46"/>
  <c r="I46" i="46"/>
  <c r="G46" i="46"/>
  <c r="E46" i="46"/>
  <c r="CE45" i="46"/>
  <c r="CC45" i="46"/>
  <c r="CA45" i="46"/>
  <c r="BY45" i="46"/>
  <c r="BW45" i="46"/>
  <c r="BU45" i="46"/>
  <c r="BS45" i="46"/>
  <c r="BQ45" i="46"/>
  <c r="BO45" i="46"/>
  <c r="BM45" i="46"/>
  <c r="BK45" i="46"/>
  <c r="BI45" i="46"/>
  <c r="BG45" i="46"/>
  <c r="BE45" i="46"/>
  <c r="BC45" i="46"/>
  <c r="BA45" i="46"/>
  <c r="AY45" i="46"/>
  <c r="AW45" i="46"/>
  <c r="AU45" i="46"/>
  <c r="AS45" i="46"/>
  <c r="AQ45" i="46"/>
  <c r="AO45" i="46"/>
  <c r="AM45" i="46"/>
  <c r="AK45" i="46"/>
  <c r="AI45" i="46"/>
  <c r="AG45" i="46"/>
  <c r="AE45" i="46"/>
  <c r="AC45" i="46"/>
  <c r="AA45" i="46"/>
  <c r="Y45" i="46"/>
  <c r="W45" i="46"/>
  <c r="U45" i="46"/>
  <c r="S45" i="46"/>
  <c r="Q45" i="46"/>
  <c r="O45" i="46"/>
  <c r="M45" i="46"/>
  <c r="K45" i="46"/>
  <c r="I45" i="46"/>
  <c r="G45" i="46"/>
  <c r="E45" i="46"/>
  <c r="CE44" i="46"/>
  <c r="CC44" i="46"/>
  <c r="CA44" i="46"/>
  <c r="BY44" i="46"/>
  <c r="BW44" i="46"/>
  <c r="BU44" i="46"/>
  <c r="BS44" i="46"/>
  <c r="BQ44" i="46"/>
  <c r="BO44" i="46"/>
  <c r="BM44" i="46"/>
  <c r="BK44" i="46"/>
  <c r="BI44" i="46"/>
  <c r="BG44" i="46"/>
  <c r="BE44" i="46"/>
  <c r="BC44" i="46"/>
  <c r="BA44" i="46"/>
  <c r="AY44" i="46"/>
  <c r="AW44" i="46"/>
  <c r="AU44" i="46"/>
  <c r="AS44" i="46"/>
  <c r="AQ44" i="46"/>
  <c r="AO44" i="46"/>
  <c r="AM44" i="46"/>
  <c r="AK44" i="46"/>
  <c r="AI44" i="46"/>
  <c r="AG44" i="46"/>
  <c r="AE44" i="46"/>
  <c r="AC44" i="46"/>
  <c r="AA44" i="46"/>
  <c r="Y44" i="46"/>
  <c r="W44" i="46"/>
  <c r="U44" i="46"/>
  <c r="S44" i="46"/>
  <c r="Q44" i="46"/>
  <c r="O44" i="46"/>
  <c r="M44" i="46"/>
  <c r="K44" i="46"/>
  <c r="I44" i="46"/>
  <c r="G44" i="46"/>
  <c r="E44" i="46"/>
  <c r="CE43" i="46"/>
  <c r="CC43" i="46"/>
  <c r="CA43" i="46"/>
  <c r="BY43" i="46"/>
  <c r="BW43" i="46"/>
  <c r="BU43" i="46"/>
  <c r="BS43" i="46"/>
  <c r="BQ43" i="46"/>
  <c r="BO43" i="46"/>
  <c r="BM43" i="46"/>
  <c r="BK43" i="46"/>
  <c r="BI43" i="46"/>
  <c r="BG43" i="46"/>
  <c r="BE43" i="46"/>
  <c r="BC43" i="46"/>
  <c r="BA43" i="46"/>
  <c r="AY43" i="46"/>
  <c r="AW43" i="46"/>
  <c r="AU43" i="46"/>
  <c r="AS43" i="46"/>
  <c r="AQ43" i="46"/>
  <c r="AO43" i="46"/>
  <c r="AM43" i="46"/>
  <c r="AK43" i="46"/>
  <c r="AI43" i="46"/>
  <c r="AG43" i="46"/>
  <c r="AE43" i="46"/>
  <c r="AC43" i="46"/>
  <c r="AA43" i="46"/>
  <c r="Y43" i="46"/>
  <c r="W43" i="46"/>
  <c r="U43" i="46"/>
  <c r="S43" i="46"/>
  <c r="Q43" i="46"/>
  <c r="O43" i="46"/>
  <c r="M43" i="46"/>
  <c r="K43" i="46"/>
  <c r="I43" i="46"/>
  <c r="G43" i="46"/>
  <c r="E43" i="46"/>
  <c r="CE42" i="46"/>
  <c r="CC42" i="46"/>
  <c r="CA42" i="46"/>
  <c r="BY42" i="46"/>
  <c r="BW42" i="46"/>
  <c r="BU42" i="46"/>
  <c r="BS42" i="46"/>
  <c r="BQ42" i="46"/>
  <c r="BO42" i="46"/>
  <c r="BM42" i="46"/>
  <c r="BK42" i="46"/>
  <c r="BI42" i="46"/>
  <c r="BG42" i="46"/>
  <c r="BE42" i="46"/>
  <c r="BC42" i="46"/>
  <c r="BA42" i="46"/>
  <c r="AY42" i="46"/>
  <c r="AW42" i="46"/>
  <c r="AU42" i="46"/>
  <c r="AS42" i="46"/>
  <c r="AQ42" i="46"/>
  <c r="AO42" i="46"/>
  <c r="AM42" i="46"/>
  <c r="AK42" i="46"/>
  <c r="AI42" i="46"/>
  <c r="AG42" i="46"/>
  <c r="AE42" i="46"/>
  <c r="AC42" i="46"/>
  <c r="AA42" i="46"/>
  <c r="Y42" i="46"/>
  <c r="W42" i="46"/>
  <c r="U42" i="46"/>
  <c r="S42" i="46"/>
  <c r="Q42" i="46"/>
  <c r="O42" i="46"/>
  <c r="M42" i="46"/>
  <c r="K42" i="46"/>
  <c r="I42" i="46"/>
  <c r="G42" i="46"/>
  <c r="E42" i="46"/>
  <c r="CE41" i="46"/>
  <c r="CC41" i="46"/>
  <c r="CA41" i="46"/>
  <c r="BY41" i="46"/>
  <c r="BW41" i="46"/>
  <c r="BU41" i="46"/>
  <c r="BS41" i="46"/>
  <c r="BQ41" i="46"/>
  <c r="BO41" i="46"/>
  <c r="BM41" i="46"/>
  <c r="BK41" i="46"/>
  <c r="BI41" i="46"/>
  <c r="BG41" i="46"/>
  <c r="BE41" i="46"/>
  <c r="BC41" i="46"/>
  <c r="BA41" i="46"/>
  <c r="AY41" i="46"/>
  <c r="AW41" i="46"/>
  <c r="AU41" i="46"/>
  <c r="AS41" i="46"/>
  <c r="AQ41" i="46"/>
  <c r="AO41" i="46"/>
  <c r="AM41" i="46"/>
  <c r="AK41" i="46"/>
  <c r="AI41" i="46"/>
  <c r="AG41" i="46"/>
  <c r="AE41" i="46"/>
  <c r="AC41" i="46"/>
  <c r="AA41" i="46"/>
  <c r="Y41" i="46"/>
  <c r="W41" i="46"/>
  <c r="U41" i="46"/>
  <c r="S41" i="46"/>
  <c r="Q41" i="46"/>
  <c r="O41" i="46"/>
  <c r="M41" i="46"/>
  <c r="K41" i="46"/>
  <c r="I41" i="46"/>
  <c r="G41" i="46"/>
  <c r="E41" i="46"/>
  <c r="CE40" i="46"/>
  <c r="CC40" i="46"/>
  <c r="CA40" i="46"/>
  <c r="BY40" i="46"/>
  <c r="BW40" i="46"/>
  <c r="BU40" i="46"/>
  <c r="BS40" i="46"/>
  <c r="BQ40" i="46"/>
  <c r="BO40" i="46"/>
  <c r="BM40" i="46"/>
  <c r="BK40" i="46"/>
  <c r="BI40" i="46"/>
  <c r="BG40" i="46"/>
  <c r="BE40" i="46"/>
  <c r="BC40" i="46"/>
  <c r="BA40" i="46"/>
  <c r="AY40" i="46"/>
  <c r="AW40" i="46"/>
  <c r="AU40" i="46"/>
  <c r="AS40" i="46"/>
  <c r="AQ40" i="46"/>
  <c r="AO40" i="46"/>
  <c r="AM40" i="46"/>
  <c r="AK40" i="46"/>
  <c r="AI40" i="46"/>
  <c r="AG40" i="46"/>
  <c r="AE40" i="46"/>
  <c r="AC40" i="46"/>
  <c r="AA40" i="46"/>
  <c r="Y40" i="46"/>
  <c r="W40" i="46"/>
  <c r="U40" i="46"/>
  <c r="S40" i="46"/>
  <c r="Q40" i="46"/>
  <c r="O40" i="46"/>
  <c r="M40" i="46"/>
  <c r="K40" i="46"/>
  <c r="I40" i="46"/>
  <c r="G40" i="46"/>
  <c r="E40" i="46"/>
  <c r="CE39" i="46"/>
  <c r="CC39" i="46"/>
  <c r="CA39" i="46"/>
  <c r="BY39" i="46"/>
  <c r="BW39" i="46"/>
  <c r="BU39" i="46"/>
  <c r="BS39" i="46"/>
  <c r="BQ39" i="46"/>
  <c r="BO39" i="46"/>
  <c r="BM39" i="46"/>
  <c r="BK39" i="46"/>
  <c r="BI39" i="46"/>
  <c r="BG39" i="46"/>
  <c r="BE39" i="46"/>
  <c r="BC39" i="46"/>
  <c r="BA39" i="46"/>
  <c r="AY39" i="46"/>
  <c r="AW39" i="46"/>
  <c r="AU39" i="46"/>
  <c r="AS39" i="46"/>
  <c r="AQ39" i="46"/>
  <c r="AO39" i="46"/>
  <c r="AM39" i="46"/>
  <c r="AK39" i="46"/>
  <c r="AI39" i="46"/>
  <c r="AG39" i="46"/>
  <c r="AE39" i="46"/>
  <c r="AC39" i="46"/>
  <c r="AA39" i="46"/>
  <c r="Y39" i="46"/>
  <c r="W39" i="46"/>
  <c r="U39" i="46"/>
  <c r="S39" i="46"/>
  <c r="Q39" i="46"/>
  <c r="O39" i="46"/>
  <c r="M39" i="46"/>
  <c r="K39" i="46"/>
  <c r="I39" i="46"/>
  <c r="G39" i="46"/>
  <c r="E39" i="46"/>
  <c r="CE38" i="46"/>
  <c r="CC38" i="46"/>
  <c r="CA38" i="46"/>
  <c r="BY38" i="46"/>
  <c r="BW38" i="46"/>
  <c r="BU38" i="46"/>
  <c r="BS38" i="46"/>
  <c r="BQ38" i="46"/>
  <c r="BO38" i="46"/>
  <c r="BM38" i="46"/>
  <c r="BK38" i="46"/>
  <c r="BI38" i="46"/>
  <c r="BG38" i="46"/>
  <c r="BE38" i="46"/>
  <c r="BC38" i="46"/>
  <c r="BA38" i="46"/>
  <c r="AY38" i="46"/>
  <c r="AW38" i="46"/>
  <c r="AU38" i="46"/>
  <c r="AS38" i="46"/>
  <c r="AQ38" i="46"/>
  <c r="AO38" i="46"/>
  <c r="AM38" i="46"/>
  <c r="AK38" i="46"/>
  <c r="AI38" i="46"/>
  <c r="AG38" i="46"/>
  <c r="AE38" i="46"/>
  <c r="AC38" i="46"/>
  <c r="AA38" i="46"/>
  <c r="Y38" i="46"/>
  <c r="W38" i="46"/>
  <c r="U38" i="46"/>
  <c r="S38" i="46"/>
  <c r="Q38" i="46"/>
  <c r="O38" i="46"/>
  <c r="M38" i="46"/>
  <c r="K38" i="46"/>
  <c r="I38" i="46"/>
  <c r="G38" i="46"/>
  <c r="E38" i="46"/>
  <c r="CE37" i="46"/>
  <c r="CC37" i="46"/>
  <c r="CA37" i="46"/>
  <c r="BY37" i="46"/>
  <c r="BW37" i="46"/>
  <c r="BU37" i="46"/>
  <c r="BS37" i="46"/>
  <c r="BQ37" i="46"/>
  <c r="BO37" i="46"/>
  <c r="BM37" i="46"/>
  <c r="BK37" i="46"/>
  <c r="BI37" i="46"/>
  <c r="BG37" i="46"/>
  <c r="BE37" i="46"/>
  <c r="BC37" i="46"/>
  <c r="BA37" i="46"/>
  <c r="AY37" i="46"/>
  <c r="AW37" i="46"/>
  <c r="AU37" i="46"/>
  <c r="AS37" i="46"/>
  <c r="AQ37" i="46"/>
  <c r="AO37" i="46"/>
  <c r="AM37" i="46"/>
  <c r="AK37" i="46"/>
  <c r="AI37" i="46"/>
  <c r="AG37" i="46"/>
  <c r="AE37" i="46"/>
  <c r="AC37" i="46"/>
  <c r="AA37" i="46"/>
  <c r="Y37" i="46"/>
  <c r="W37" i="46"/>
  <c r="U37" i="46"/>
  <c r="S37" i="46"/>
  <c r="Q37" i="46"/>
  <c r="O37" i="46"/>
  <c r="M37" i="46"/>
  <c r="K37" i="46"/>
  <c r="I37" i="46"/>
  <c r="G37" i="46"/>
  <c r="E37" i="46"/>
  <c r="CE36" i="46"/>
  <c r="CC36" i="46"/>
  <c r="CA36" i="46"/>
  <c r="BY36" i="46"/>
  <c r="BW36" i="46"/>
  <c r="BU36" i="46"/>
  <c r="BS36" i="46"/>
  <c r="BQ36" i="46"/>
  <c r="BO36" i="46"/>
  <c r="BM36" i="46"/>
  <c r="BK36" i="46"/>
  <c r="BI36" i="46"/>
  <c r="BG36" i="46"/>
  <c r="BE36" i="46"/>
  <c r="BC36" i="46"/>
  <c r="BA36" i="46"/>
  <c r="AY36" i="46"/>
  <c r="AW36" i="46"/>
  <c r="AU36" i="46"/>
  <c r="AS36" i="46"/>
  <c r="AQ36" i="46"/>
  <c r="AO36" i="46"/>
  <c r="AM36" i="46"/>
  <c r="AK36" i="46"/>
  <c r="AI36" i="46"/>
  <c r="AG36" i="46"/>
  <c r="AE36" i="46"/>
  <c r="AC36" i="46"/>
  <c r="AA36" i="46"/>
  <c r="Y36" i="46"/>
  <c r="W36" i="46"/>
  <c r="U36" i="46"/>
  <c r="S36" i="46"/>
  <c r="Q36" i="46"/>
  <c r="O36" i="46"/>
  <c r="M36" i="46"/>
  <c r="K36" i="46"/>
  <c r="I36" i="46"/>
  <c r="G36" i="46"/>
  <c r="E36" i="46"/>
  <c r="CE35" i="46"/>
  <c r="CC35" i="46"/>
  <c r="CA35" i="46"/>
  <c r="BY35" i="46"/>
  <c r="BW35" i="46"/>
  <c r="BU35" i="46"/>
  <c r="BS35" i="46"/>
  <c r="BQ35" i="46"/>
  <c r="BO35" i="46"/>
  <c r="BM35" i="46"/>
  <c r="BK35" i="46"/>
  <c r="BI35" i="46"/>
  <c r="BG35" i="46"/>
  <c r="BE35" i="46"/>
  <c r="BC35" i="46"/>
  <c r="BA35" i="46"/>
  <c r="AY35" i="46"/>
  <c r="AW35" i="46"/>
  <c r="AU35" i="46"/>
  <c r="AS35" i="46"/>
  <c r="AQ35" i="46"/>
  <c r="AO35" i="46"/>
  <c r="AM35" i="46"/>
  <c r="AK35" i="46"/>
  <c r="AI35" i="46"/>
  <c r="AG35" i="46"/>
  <c r="AE35" i="46"/>
  <c r="AC35" i="46"/>
  <c r="AA35" i="46"/>
  <c r="Y35" i="46"/>
  <c r="W35" i="46"/>
  <c r="U35" i="46"/>
  <c r="S35" i="46"/>
  <c r="Q35" i="46"/>
  <c r="O35" i="46"/>
  <c r="M35" i="46"/>
  <c r="K35" i="46"/>
  <c r="I35" i="46"/>
  <c r="G35" i="46"/>
  <c r="E35" i="46"/>
  <c r="CE34" i="46"/>
  <c r="CC34" i="46"/>
  <c r="CA34" i="46"/>
  <c r="BY34" i="46"/>
  <c r="BW34" i="46"/>
  <c r="BU34" i="46"/>
  <c r="BS34" i="46"/>
  <c r="BQ34" i="46"/>
  <c r="BO34" i="46"/>
  <c r="BM34" i="46"/>
  <c r="BK34" i="46"/>
  <c r="BI34" i="46"/>
  <c r="BG34" i="46"/>
  <c r="BE34" i="46"/>
  <c r="BC34" i="46"/>
  <c r="BA34" i="46"/>
  <c r="AY34" i="46"/>
  <c r="AW34" i="46"/>
  <c r="AU34" i="46"/>
  <c r="AS34" i="46"/>
  <c r="AQ34" i="46"/>
  <c r="AO34" i="46"/>
  <c r="AM34" i="46"/>
  <c r="AK34" i="46"/>
  <c r="AI34" i="46"/>
  <c r="AG34" i="46"/>
  <c r="AE34" i="46"/>
  <c r="AC34" i="46"/>
  <c r="AA34" i="46"/>
  <c r="Y34" i="46"/>
  <c r="W34" i="46"/>
  <c r="U34" i="46"/>
  <c r="S34" i="46"/>
  <c r="Q34" i="46"/>
  <c r="O34" i="46"/>
  <c r="M34" i="46"/>
  <c r="K34" i="46"/>
  <c r="I34" i="46"/>
  <c r="G34" i="46"/>
  <c r="E34" i="46"/>
  <c r="CE33" i="46"/>
  <c r="CC33" i="46"/>
  <c r="CA33" i="46"/>
  <c r="BY33" i="46"/>
  <c r="BW33" i="46"/>
  <c r="BU33" i="46"/>
  <c r="BS33" i="46"/>
  <c r="BQ33" i="46"/>
  <c r="BO33" i="46"/>
  <c r="BM33" i="46"/>
  <c r="BK33" i="46"/>
  <c r="BI33" i="46"/>
  <c r="BG33" i="46"/>
  <c r="BE33" i="46"/>
  <c r="BC33" i="46"/>
  <c r="BA33" i="46"/>
  <c r="AY33" i="46"/>
  <c r="AW33" i="46"/>
  <c r="AU33" i="46"/>
  <c r="AS33" i="46"/>
  <c r="AQ33" i="46"/>
  <c r="AO33" i="46"/>
  <c r="AM33" i="46"/>
  <c r="AK33" i="46"/>
  <c r="AI33" i="46"/>
  <c r="AG33" i="46"/>
  <c r="AE33" i="46"/>
  <c r="AC33" i="46"/>
  <c r="AA33" i="46"/>
  <c r="Y33" i="46"/>
  <c r="W33" i="46"/>
  <c r="U33" i="46"/>
  <c r="S33" i="46"/>
  <c r="Q33" i="46"/>
  <c r="O33" i="46"/>
  <c r="M33" i="46"/>
  <c r="K33" i="46"/>
  <c r="I33" i="46"/>
  <c r="G33" i="46"/>
  <c r="E33" i="46"/>
  <c r="CE32" i="46"/>
  <c r="CC32" i="46"/>
  <c r="CA32" i="46"/>
  <c r="BY32" i="46"/>
  <c r="BW32" i="46"/>
  <c r="BU32" i="46"/>
  <c r="BS32" i="46"/>
  <c r="BQ32" i="46"/>
  <c r="BO32" i="46"/>
  <c r="BM32" i="46"/>
  <c r="BK32" i="46"/>
  <c r="BI32" i="46"/>
  <c r="BG32" i="46"/>
  <c r="BE32" i="46"/>
  <c r="BC32" i="46"/>
  <c r="BA32" i="46"/>
  <c r="AY32" i="46"/>
  <c r="AW32" i="46"/>
  <c r="AU32" i="46"/>
  <c r="AS32" i="46"/>
  <c r="AQ32" i="46"/>
  <c r="AO32" i="46"/>
  <c r="AM32" i="46"/>
  <c r="AK32" i="46"/>
  <c r="AI32" i="46"/>
  <c r="AG32" i="46"/>
  <c r="AE32" i="46"/>
  <c r="AC32" i="46"/>
  <c r="AA32" i="46"/>
  <c r="Y32" i="46"/>
  <c r="W32" i="46"/>
  <c r="U32" i="46"/>
  <c r="S32" i="46"/>
  <c r="Q32" i="46"/>
  <c r="O32" i="46"/>
  <c r="M32" i="46"/>
  <c r="K32" i="46"/>
  <c r="I32" i="46"/>
  <c r="G32" i="46"/>
  <c r="E32" i="46"/>
  <c r="CE31" i="46"/>
  <c r="CC31" i="46"/>
  <c r="CA31" i="46"/>
  <c r="BY31" i="46"/>
  <c r="BW31" i="46"/>
  <c r="BU31" i="46"/>
  <c r="BS31" i="46"/>
  <c r="BQ31" i="46"/>
  <c r="BO31" i="46"/>
  <c r="BM31" i="46"/>
  <c r="BK31" i="46"/>
  <c r="BI31" i="46"/>
  <c r="BG31" i="46"/>
  <c r="BE31" i="46"/>
  <c r="BC31" i="46"/>
  <c r="BA31" i="46"/>
  <c r="AY31" i="46"/>
  <c r="AW31" i="46"/>
  <c r="AU31" i="46"/>
  <c r="AS31" i="46"/>
  <c r="AQ31" i="46"/>
  <c r="AO31" i="46"/>
  <c r="AM31" i="46"/>
  <c r="AK31" i="46"/>
  <c r="AI31" i="46"/>
  <c r="AG31" i="46"/>
  <c r="AE31" i="46"/>
  <c r="AC31" i="46"/>
  <c r="AA31" i="46"/>
  <c r="Y31" i="46"/>
  <c r="W31" i="46"/>
  <c r="U31" i="46"/>
  <c r="S31" i="46"/>
  <c r="Q31" i="46"/>
  <c r="O31" i="46"/>
  <c r="M31" i="46"/>
  <c r="K31" i="46"/>
  <c r="I31" i="46"/>
  <c r="G31" i="46"/>
  <c r="E31" i="46"/>
  <c r="CE30" i="46"/>
  <c r="CC30" i="46"/>
  <c r="CA30" i="46"/>
  <c r="BY30" i="46"/>
  <c r="BW30" i="46"/>
  <c r="BU30" i="46"/>
  <c r="BS30" i="46"/>
  <c r="BQ30" i="46"/>
  <c r="BO30" i="46"/>
  <c r="BM30" i="46"/>
  <c r="BK30" i="46"/>
  <c r="BI30" i="46"/>
  <c r="BG30" i="46"/>
  <c r="BE30" i="46"/>
  <c r="BC30" i="46"/>
  <c r="BA30" i="46"/>
  <c r="AY30" i="46"/>
  <c r="AW30" i="46"/>
  <c r="AU30" i="46"/>
  <c r="AS30" i="46"/>
  <c r="AQ30" i="46"/>
  <c r="AO30" i="46"/>
  <c r="AM30" i="46"/>
  <c r="AK30" i="46"/>
  <c r="AI30" i="46"/>
  <c r="AG30" i="46"/>
  <c r="AE30" i="46"/>
  <c r="AC30" i="46"/>
  <c r="AA30" i="46"/>
  <c r="Y30" i="46"/>
  <c r="W30" i="46"/>
  <c r="U30" i="46"/>
  <c r="S30" i="46"/>
  <c r="Q30" i="46"/>
  <c r="O30" i="46"/>
  <c r="M30" i="46"/>
  <c r="K30" i="46"/>
  <c r="I30" i="46"/>
  <c r="G30" i="46"/>
  <c r="E30" i="46"/>
  <c r="CE29" i="46"/>
  <c r="CC29" i="46"/>
  <c r="CA29" i="46"/>
  <c r="BY29" i="46"/>
  <c r="BW29" i="46"/>
  <c r="BU29" i="46"/>
  <c r="BS29" i="46"/>
  <c r="BQ29" i="46"/>
  <c r="BO29" i="46"/>
  <c r="BM29" i="46"/>
  <c r="BK29" i="46"/>
  <c r="BI29" i="46"/>
  <c r="BG29" i="46"/>
  <c r="BE29" i="46"/>
  <c r="BC29" i="46"/>
  <c r="BA29" i="46"/>
  <c r="AY29" i="46"/>
  <c r="AW29" i="46"/>
  <c r="AU29" i="46"/>
  <c r="AS29" i="46"/>
  <c r="AQ29" i="46"/>
  <c r="AO29" i="46"/>
  <c r="AM29" i="46"/>
  <c r="AK29" i="46"/>
  <c r="AI29" i="46"/>
  <c r="AG29" i="46"/>
  <c r="AE29" i="46"/>
  <c r="AC29" i="46"/>
  <c r="AA29" i="46"/>
  <c r="Y29" i="46"/>
  <c r="W29" i="46"/>
  <c r="U29" i="46"/>
  <c r="S29" i="46"/>
  <c r="Q29" i="46"/>
  <c r="O29" i="46"/>
  <c r="M29" i="46"/>
  <c r="K29" i="46"/>
  <c r="I29" i="46"/>
  <c r="G29" i="46"/>
  <c r="E29" i="46"/>
  <c r="CE28" i="46"/>
  <c r="CC28" i="46"/>
  <c r="CA28" i="46"/>
  <c r="BY28" i="46"/>
  <c r="BW28" i="46"/>
  <c r="BU28" i="46"/>
  <c r="BS28" i="46"/>
  <c r="BQ28" i="46"/>
  <c r="BO28" i="46"/>
  <c r="BM28" i="46"/>
  <c r="BK28" i="46"/>
  <c r="BI28" i="46"/>
  <c r="BG28" i="46"/>
  <c r="BE28" i="46"/>
  <c r="BC28" i="46"/>
  <c r="BA28" i="46"/>
  <c r="AY28" i="46"/>
  <c r="AW28" i="46"/>
  <c r="AU28" i="46"/>
  <c r="AS28" i="46"/>
  <c r="AQ28" i="46"/>
  <c r="AO28" i="46"/>
  <c r="AM28" i="46"/>
  <c r="AK28" i="46"/>
  <c r="AI28" i="46"/>
  <c r="AG28" i="46"/>
  <c r="AE28" i="46"/>
  <c r="AC28" i="46"/>
  <c r="AA28" i="46"/>
  <c r="Y28" i="46"/>
  <c r="W28" i="46"/>
  <c r="U28" i="46"/>
  <c r="S28" i="46"/>
  <c r="Q28" i="46"/>
  <c r="O28" i="46"/>
  <c r="M28" i="46"/>
  <c r="K28" i="46"/>
  <c r="I28" i="46"/>
  <c r="G28" i="46"/>
  <c r="E28" i="46"/>
  <c r="CE27" i="46"/>
  <c r="CC27" i="46"/>
  <c r="CA27" i="46"/>
  <c r="BY27" i="46"/>
  <c r="BW27" i="46"/>
  <c r="BU27" i="46"/>
  <c r="BS27" i="46"/>
  <c r="BQ27" i="46"/>
  <c r="BO27" i="46"/>
  <c r="BM27" i="46"/>
  <c r="BK27" i="46"/>
  <c r="BI27" i="46"/>
  <c r="BG27" i="46"/>
  <c r="BE27" i="46"/>
  <c r="BC27" i="46"/>
  <c r="BA27" i="46"/>
  <c r="AY27" i="46"/>
  <c r="AW27" i="46"/>
  <c r="AU27" i="46"/>
  <c r="AS27" i="46"/>
  <c r="AQ27" i="46"/>
  <c r="AO27" i="46"/>
  <c r="AM27" i="46"/>
  <c r="AK27" i="46"/>
  <c r="AI27" i="46"/>
  <c r="AG27" i="46"/>
  <c r="AE27" i="46"/>
  <c r="AC27" i="46"/>
  <c r="AA27" i="46"/>
  <c r="Y27" i="46"/>
  <c r="W27" i="46"/>
  <c r="U27" i="46"/>
  <c r="S27" i="46"/>
  <c r="Q27" i="46"/>
  <c r="O27" i="46"/>
  <c r="M27" i="46"/>
  <c r="K27" i="46"/>
  <c r="I27" i="46"/>
  <c r="G27" i="46"/>
  <c r="E27" i="46"/>
  <c r="CE26" i="46"/>
  <c r="CC26" i="46"/>
  <c r="CA26" i="46"/>
  <c r="BY26" i="46"/>
  <c r="BW26" i="46"/>
  <c r="BU26" i="46"/>
  <c r="BS26" i="46"/>
  <c r="BQ26" i="46"/>
  <c r="BO26" i="46"/>
  <c r="BM26" i="46"/>
  <c r="BK26" i="46"/>
  <c r="BI26" i="46"/>
  <c r="BG26" i="46"/>
  <c r="BE26" i="46"/>
  <c r="BC26" i="46"/>
  <c r="BA26" i="46"/>
  <c r="AY26" i="46"/>
  <c r="AW26" i="46"/>
  <c r="AU26" i="46"/>
  <c r="AS26" i="46"/>
  <c r="AQ26" i="46"/>
  <c r="AO26" i="46"/>
  <c r="AM26" i="46"/>
  <c r="AK26" i="46"/>
  <c r="AI26" i="46"/>
  <c r="AG26" i="46"/>
  <c r="AE26" i="46"/>
  <c r="AC26" i="46"/>
  <c r="AA26" i="46"/>
  <c r="Y26" i="46"/>
  <c r="W26" i="46"/>
  <c r="U26" i="46"/>
  <c r="S26" i="46"/>
  <c r="Q26" i="46"/>
  <c r="O26" i="46"/>
  <c r="M26" i="46"/>
  <c r="K26" i="46"/>
  <c r="I26" i="46"/>
  <c r="G26" i="46"/>
  <c r="E26" i="46"/>
  <c r="CE25" i="46"/>
  <c r="CC25" i="46"/>
  <c r="CA25" i="46"/>
  <c r="BY25" i="46"/>
  <c r="BW25" i="46"/>
  <c r="BU25" i="46"/>
  <c r="BS25" i="46"/>
  <c r="BQ25" i="46"/>
  <c r="BO25" i="46"/>
  <c r="BM25" i="46"/>
  <c r="BK25" i="46"/>
  <c r="BI25" i="46"/>
  <c r="BG25" i="46"/>
  <c r="BE25" i="46"/>
  <c r="BC25" i="46"/>
  <c r="BA25" i="46"/>
  <c r="AY25" i="46"/>
  <c r="AW25" i="46"/>
  <c r="AU25" i="46"/>
  <c r="AS25" i="46"/>
  <c r="AQ25" i="46"/>
  <c r="AO25" i="46"/>
  <c r="AM25" i="46"/>
  <c r="AK25" i="46"/>
  <c r="AI25" i="46"/>
  <c r="AG25" i="46"/>
  <c r="AE25" i="46"/>
  <c r="AC25" i="46"/>
  <c r="AA25" i="46"/>
  <c r="Y25" i="46"/>
  <c r="W25" i="46"/>
  <c r="U25" i="46"/>
  <c r="S25" i="46"/>
  <c r="Q25" i="46"/>
  <c r="O25" i="46"/>
  <c r="M25" i="46"/>
  <c r="K25" i="46"/>
  <c r="I25" i="46"/>
  <c r="G25" i="46"/>
  <c r="E25" i="46"/>
  <c r="CE24" i="46"/>
  <c r="CC24" i="46"/>
  <c r="CA24" i="46"/>
  <c r="BY24" i="46"/>
  <c r="BW24" i="46"/>
  <c r="BU24" i="46"/>
  <c r="BS24" i="46"/>
  <c r="BQ24" i="46"/>
  <c r="BO24" i="46"/>
  <c r="BM24" i="46"/>
  <c r="BK24" i="46"/>
  <c r="BI24" i="46"/>
  <c r="BG24" i="46"/>
  <c r="BE24" i="46"/>
  <c r="BC24" i="46"/>
  <c r="BA24" i="46"/>
  <c r="AY24" i="46"/>
  <c r="AW24" i="46"/>
  <c r="AU24" i="46"/>
  <c r="AS24" i="46"/>
  <c r="AQ24" i="46"/>
  <c r="AO24" i="46"/>
  <c r="AM24" i="46"/>
  <c r="AK24" i="46"/>
  <c r="AI24" i="46"/>
  <c r="AG24" i="46"/>
  <c r="AE24" i="46"/>
  <c r="AC24" i="46"/>
  <c r="AA24" i="46"/>
  <c r="Y24" i="46"/>
  <c r="W24" i="46"/>
  <c r="U24" i="46"/>
  <c r="S24" i="46"/>
  <c r="Q24" i="46"/>
  <c r="O24" i="46"/>
  <c r="M24" i="46"/>
  <c r="K24" i="46"/>
  <c r="I24" i="46"/>
  <c r="G24" i="46"/>
  <c r="E24" i="46"/>
  <c r="CE23" i="46"/>
  <c r="CC23" i="46"/>
  <c r="CA23" i="46"/>
  <c r="BY23" i="46"/>
  <c r="BW23" i="46"/>
  <c r="BU23" i="46"/>
  <c r="BS23" i="46"/>
  <c r="BQ23" i="46"/>
  <c r="BO23" i="46"/>
  <c r="BM23" i="46"/>
  <c r="BK23" i="46"/>
  <c r="BI23" i="46"/>
  <c r="BG23" i="46"/>
  <c r="BE23" i="46"/>
  <c r="BC23" i="46"/>
  <c r="BA23" i="46"/>
  <c r="AY23" i="46"/>
  <c r="AW23" i="46"/>
  <c r="AU23" i="46"/>
  <c r="AS23" i="46"/>
  <c r="AQ23" i="46"/>
  <c r="AO23" i="46"/>
  <c r="AM23" i="46"/>
  <c r="AK23" i="46"/>
  <c r="AI23" i="46"/>
  <c r="AG23" i="46"/>
  <c r="AE23" i="46"/>
  <c r="AC23" i="46"/>
  <c r="AA23" i="46"/>
  <c r="Y23" i="46"/>
  <c r="W23" i="46"/>
  <c r="U23" i="46"/>
  <c r="S23" i="46"/>
  <c r="Q23" i="46"/>
  <c r="O23" i="46"/>
  <c r="M23" i="46"/>
  <c r="K23" i="46"/>
  <c r="I23" i="46"/>
  <c r="G23" i="46"/>
  <c r="E23" i="46"/>
  <c r="CE22" i="46"/>
  <c r="CC22" i="46"/>
  <c r="CA22" i="46"/>
  <c r="BY22" i="46"/>
  <c r="BW22" i="46"/>
  <c r="BU22" i="46"/>
  <c r="BS22" i="46"/>
  <c r="BQ22" i="46"/>
  <c r="BO22" i="46"/>
  <c r="BM22" i="46"/>
  <c r="BK22" i="46"/>
  <c r="BI22" i="46"/>
  <c r="BG22" i="46"/>
  <c r="BE22" i="46"/>
  <c r="BC22" i="46"/>
  <c r="BA22" i="46"/>
  <c r="AY22" i="46"/>
  <c r="AW22" i="46"/>
  <c r="AU22" i="46"/>
  <c r="AS22" i="46"/>
  <c r="AQ22" i="46"/>
  <c r="AO22" i="46"/>
  <c r="AM22" i="46"/>
  <c r="AK22" i="46"/>
  <c r="AI22" i="46"/>
  <c r="AG22" i="46"/>
  <c r="AE22" i="46"/>
  <c r="AC22" i="46"/>
  <c r="AA22" i="46"/>
  <c r="Y22" i="46"/>
  <c r="W22" i="46"/>
  <c r="U22" i="46"/>
  <c r="S22" i="46"/>
  <c r="Q22" i="46"/>
  <c r="O22" i="46"/>
  <c r="M22" i="46"/>
  <c r="K22" i="46"/>
  <c r="I22" i="46"/>
  <c r="G22" i="46"/>
  <c r="E22" i="46"/>
  <c r="CE21" i="46"/>
  <c r="CC21" i="46"/>
  <c r="CA21" i="46"/>
  <c r="BY21" i="46"/>
  <c r="BW21" i="46"/>
  <c r="BU21" i="46"/>
  <c r="BS21" i="46"/>
  <c r="BQ21" i="46"/>
  <c r="BO21" i="46"/>
  <c r="BM21" i="46"/>
  <c r="BK21" i="46"/>
  <c r="BI21" i="46"/>
  <c r="BG21" i="46"/>
  <c r="BE21" i="46"/>
  <c r="BC21" i="46"/>
  <c r="BA21" i="46"/>
  <c r="AY21" i="46"/>
  <c r="AW21" i="46"/>
  <c r="AU21" i="46"/>
  <c r="AS21" i="46"/>
  <c r="AQ21" i="46"/>
  <c r="AO21" i="46"/>
  <c r="AM21" i="46"/>
  <c r="AK21" i="46"/>
  <c r="AI21" i="46"/>
  <c r="AG21" i="46"/>
  <c r="AE21" i="46"/>
  <c r="AC21" i="46"/>
  <c r="AA21" i="46"/>
  <c r="Y21" i="46"/>
  <c r="W21" i="46"/>
  <c r="U21" i="46"/>
  <c r="S21" i="46"/>
  <c r="Q21" i="46"/>
  <c r="O21" i="46"/>
  <c r="M21" i="46"/>
  <c r="K21" i="46"/>
  <c r="I21" i="46"/>
  <c r="G21" i="46"/>
  <c r="E21" i="46"/>
  <c r="CE20" i="46"/>
  <c r="CC20" i="46"/>
  <c r="CA20" i="46"/>
  <c r="BY20" i="46"/>
  <c r="BW20" i="46"/>
  <c r="BU20" i="46"/>
  <c r="BS20" i="46"/>
  <c r="BQ20" i="46"/>
  <c r="BO20" i="46"/>
  <c r="BM20" i="46"/>
  <c r="BK20" i="46"/>
  <c r="BI20" i="46"/>
  <c r="BG20" i="46"/>
  <c r="BE20" i="46"/>
  <c r="BC20" i="46"/>
  <c r="BA20" i="46"/>
  <c r="AY20" i="46"/>
  <c r="AW20" i="46"/>
  <c r="AU20" i="46"/>
  <c r="AS20" i="46"/>
  <c r="AQ20" i="46"/>
  <c r="AO20" i="46"/>
  <c r="AM20" i="46"/>
  <c r="AK20" i="46"/>
  <c r="AI20" i="46"/>
  <c r="AG20" i="46"/>
  <c r="AE20" i="46"/>
  <c r="AC20" i="46"/>
  <c r="AA20" i="46"/>
  <c r="Y20" i="46"/>
  <c r="W20" i="46"/>
  <c r="U20" i="46"/>
  <c r="S20" i="46"/>
  <c r="Q20" i="46"/>
  <c r="O20" i="46"/>
  <c r="M20" i="46"/>
  <c r="K20" i="46"/>
  <c r="I20" i="46"/>
  <c r="G20" i="46"/>
  <c r="E20" i="46"/>
  <c r="CE19" i="46"/>
  <c r="CC19" i="46"/>
  <c r="CA19" i="46"/>
  <c r="BY19" i="46"/>
  <c r="BW19" i="46"/>
  <c r="BU19" i="46"/>
  <c r="BS19" i="46"/>
  <c r="BQ19" i="46"/>
  <c r="BO19" i="46"/>
  <c r="BM19" i="46"/>
  <c r="BK19" i="46"/>
  <c r="BI19" i="46"/>
  <c r="BG19" i="46"/>
  <c r="BE19" i="46"/>
  <c r="BC19" i="46"/>
  <c r="BA19" i="46"/>
  <c r="AY19" i="46"/>
  <c r="AW19" i="46"/>
  <c r="AU19" i="46"/>
  <c r="AS19" i="46"/>
  <c r="AQ19" i="46"/>
  <c r="AO19" i="46"/>
  <c r="AM19" i="46"/>
  <c r="AK19" i="46"/>
  <c r="AI19" i="46"/>
  <c r="AG19" i="46"/>
  <c r="AE19" i="46"/>
  <c r="AC19" i="46"/>
  <c r="AA19" i="46"/>
  <c r="Y19" i="46"/>
  <c r="W19" i="46"/>
  <c r="U19" i="46"/>
  <c r="S19" i="46"/>
  <c r="Q19" i="46"/>
  <c r="O19" i="46"/>
  <c r="M19" i="46"/>
  <c r="K19" i="46"/>
  <c r="I19" i="46"/>
  <c r="G19" i="46"/>
  <c r="E19" i="46"/>
  <c r="CE18" i="46"/>
  <c r="CC18" i="46"/>
  <c r="CA18" i="46"/>
  <c r="BY18" i="46"/>
  <c r="BW18" i="46"/>
  <c r="BU18" i="46"/>
  <c r="BS18" i="46"/>
  <c r="BQ18" i="46"/>
  <c r="BO18" i="46"/>
  <c r="BM18" i="46"/>
  <c r="BK18" i="46"/>
  <c r="BI18" i="46"/>
  <c r="BG18" i="46"/>
  <c r="BE18" i="46"/>
  <c r="BC18" i="46"/>
  <c r="BA18" i="46"/>
  <c r="AY18" i="46"/>
  <c r="AW18" i="46"/>
  <c r="AU18" i="46"/>
  <c r="AS18" i="46"/>
  <c r="AQ18" i="46"/>
  <c r="AO18" i="46"/>
  <c r="AM18" i="46"/>
  <c r="AK18" i="46"/>
  <c r="AI18" i="46"/>
  <c r="AG18" i="46"/>
  <c r="AE18" i="46"/>
  <c r="AC18" i="46"/>
  <c r="AA18" i="46"/>
  <c r="Y18" i="46"/>
  <c r="W18" i="46"/>
  <c r="U18" i="46"/>
  <c r="S18" i="46"/>
  <c r="Q18" i="46"/>
  <c r="O18" i="46"/>
  <c r="M18" i="46"/>
  <c r="K18" i="46"/>
  <c r="I18" i="46"/>
  <c r="G18" i="46"/>
  <c r="E18" i="46"/>
  <c r="CE17" i="46"/>
  <c r="CC17" i="46"/>
  <c r="CA17" i="46"/>
  <c r="BY17" i="46"/>
  <c r="BW17" i="46"/>
  <c r="BU17" i="46"/>
  <c r="BS17" i="46"/>
  <c r="BQ17" i="46"/>
  <c r="BO17" i="46"/>
  <c r="BM17" i="46"/>
  <c r="BK17" i="46"/>
  <c r="BI17" i="46"/>
  <c r="BG17" i="46"/>
  <c r="BE17" i="46"/>
  <c r="BC17" i="46"/>
  <c r="BA17" i="46"/>
  <c r="AY17" i="46"/>
  <c r="AW17" i="46"/>
  <c r="AU17" i="46"/>
  <c r="AS17" i="46"/>
  <c r="AQ17" i="46"/>
  <c r="AO17" i="46"/>
  <c r="AM17" i="46"/>
  <c r="AK17" i="46"/>
  <c r="AI17" i="46"/>
  <c r="AG17" i="46"/>
  <c r="AE17" i="46"/>
  <c r="AC17" i="46"/>
  <c r="AA17" i="46"/>
  <c r="Y17" i="46"/>
  <c r="W17" i="46"/>
  <c r="U17" i="46"/>
  <c r="S17" i="46"/>
  <c r="Q17" i="46"/>
  <c r="O17" i="46"/>
  <c r="M17" i="46"/>
  <c r="K17" i="46"/>
  <c r="I17" i="46"/>
  <c r="G17" i="46"/>
  <c r="E17" i="46"/>
  <c r="CE16" i="46"/>
  <c r="CC16" i="46"/>
  <c r="CA16" i="46"/>
  <c r="BY16" i="46"/>
  <c r="BW16" i="46"/>
  <c r="BU16" i="46"/>
  <c r="BS16" i="46"/>
  <c r="BQ16" i="46"/>
  <c r="BO16" i="46"/>
  <c r="BM16" i="46"/>
  <c r="BK16" i="46"/>
  <c r="BI16" i="46"/>
  <c r="BG16" i="46"/>
  <c r="BE16" i="46"/>
  <c r="BC16" i="46"/>
  <c r="BA16" i="46"/>
  <c r="AY16" i="46"/>
  <c r="AW16" i="46"/>
  <c r="AU16" i="46"/>
  <c r="AS16" i="46"/>
  <c r="AQ16" i="46"/>
  <c r="AO16" i="46"/>
  <c r="AM16" i="46"/>
  <c r="AK16" i="46"/>
  <c r="AI16" i="46"/>
  <c r="AG16" i="46"/>
  <c r="AE16" i="46"/>
  <c r="AC16" i="46"/>
  <c r="AA16" i="46"/>
  <c r="Y16" i="46"/>
  <c r="W16" i="46"/>
  <c r="U16" i="46"/>
  <c r="S16" i="46"/>
  <c r="Q16" i="46"/>
  <c r="O16" i="46"/>
  <c r="M16" i="46"/>
  <c r="K16" i="46"/>
  <c r="I16" i="46"/>
  <c r="G16" i="46"/>
  <c r="E16" i="46"/>
  <c r="CE15" i="46"/>
  <c r="CC15" i="46"/>
  <c r="CA15" i="46"/>
  <c r="BY15" i="46"/>
  <c r="BW15" i="46"/>
  <c r="BU15" i="46"/>
  <c r="BS15" i="46"/>
  <c r="BQ15" i="46"/>
  <c r="BO15" i="46"/>
  <c r="BM15" i="46"/>
  <c r="BK15" i="46"/>
  <c r="BI15" i="46"/>
  <c r="BG15" i="46"/>
  <c r="BE15" i="46"/>
  <c r="BC15" i="46"/>
  <c r="BA15" i="46"/>
  <c r="AY15" i="46"/>
  <c r="AW15" i="46"/>
  <c r="AU15" i="46"/>
  <c r="AS15" i="46"/>
  <c r="AQ15" i="46"/>
  <c r="AO15" i="46"/>
  <c r="AM15" i="46"/>
  <c r="AK15" i="46"/>
  <c r="AI15" i="46"/>
  <c r="AG15" i="46"/>
  <c r="AE15" i="46"/>
  <c r="AC15" i="46"/>
  <c r="AA15" i="46"/>
  <c r="Y15" i="46"/>
  <c r="W15" i="46"/>
  <c r="U15" i="46"/>
  <c r="S15" i="46"/>
  <c r="Q15" i="46"/>
  <c r="O15" i="46"/>
  <c r="M15" i="46"/>
  <c r="K15" i="46"/>
  <c r="I15" i="46"/>
  <c r="G15" i="46"/>
  <c r="E15" i="46"/>
  <c r="CE14" i="46"/>
  <c r="CC14" i="46"/>
  <c r="CA14" i="46"/>
  <c r="BY14" i="46"/>
  <c r="BW14" i="46"/>
  <c r="BU14" i="46"/>
  <c r="BS14" i="46"/>
  <c r="BQ14" i="46"/>
  <c r="BO14" i="46"/>
  <c r="BM14" i="46"/>
  <c r="BK14" i="46"/>
  <c r="BI14" i="46"/>
  <c r="BG14" i="46"/>
  <c r="BE14" i="46"/>
  <c r="BC14" i="46"/>
  <c r="BA14" i="46"/>
  <c r="AY14" i="46"/>
  <c r="AW14" i="46"/>
  <c r="AU14" i="46"/>
  <c r="AS14" i="46"/>
  <c r="AQ14" i="46"/>
  <c r="AO14" i="46"/>
  <c r="AM14" i="46"/>
  <c r="AK14" i="46"/>
  <c r="AI14" i="46"/>
  <c r="AG14" i="46"/>
  <c r="AE14" i="46"/>
  <c r="AC14" i="46"/>
  <c r="AA14" i="46"/>
  <c r="Y14" i="46"/>
  <c r="W14" i="46"/>
  <c r="U14" i="46"/>
  <c r="S14" i="46"/>
  <c r="Q14" i="46"/>
  <c r="O14" i="46"/>
  <c r="M14" i="46"/>
  <c r="K14" i="46"/>
  <c r="I14" i="46"/>
  <c r="G14" i="46"/>
  <c r="E14" i="46"/>
  <c r="CE13" i="46"/>
  <c r="CC13" i="46"/>
  <c r="CA13" i="46"/>
  <c r="BY13" i="46"/>
  <c r="BW13" i="46"/>
  <c r="BU13" i="46"/>
  <c r="BS13" i="46"/>
  <c r="BQ13" i="46"/>
  <c r="BO13" i="46"/>
  <c r="BM13" i="46"/>
  <c r="BK13" i="46"/>
  <c r="BI13" i="46"/>
  <c r="BG13" i="46"/>
  <c r="BE13" i="46"/>
  <c r="BC13" i="46"/>
  <c r="BA13" i="46"/>
  <c r="AY13" i="46"/>
  <c r="AW13" i="46"/>
  <c r="AU13" i="46"/>
  <c r="AS13" i="46"/>
  <c r="AQ13" i="46"/>
  <c r="AO13" i="46"/>
  <c r="AM13" i="46"/>
  <c r="AK13" i="46"/>
  <c r="AI13" i="46"/>
  <c r="AG13" i="46"/>
  <c r="AE13" i="46"/>
  <c r="AC13" i="46"/>
  <c r="AA13" i="46"/>
  <c r="Y13" i="46"/>
  <c r="W13" i="46"/>
  <c r="U13" i="46"/>
  <c r="S13" i="46"/>
  <c r="Q13" i="46"/>
  <c r="O13" i="46"/>
  <c r="M13" i="46"/>
  <c r="K13" i="46"/>
  <c r="I13" i="46"/>
  <c r="G13" i="46"/>
  <c r="E13" i="46"/>
  <c r="CE12" i="46"/>
  <c r="CC12" i="46"/>
  <c r="CA12" i="46"/>
  <c r="CA1" i="46" s="1"/>
  <c r="BY12" i="46"/>
  <c r="BW12" i="46"/>
  <c r="BU12" i="46"/>
  <c r="BU2" i="46" s="1"/>
  <c r="BS12" i="46"/>
  <c r="BQ12" i="46"/>
  <c r="BQ1" i="46" s="1"/>
  <c r="BQ3" i="46" s="1"/>
  <c r="BO12" i="46"/>
  <c r="BO1" i="46" s="1"/>
  <c r="BO3" i="46" s="1"/>
  <c r="BM12" i="46"/>
  <c r="BK12" i="46"/>
  <c r="BK1" i="46" s="1"/>
  <c r="BK3" i="46" s="1"/>
  <c r="BI12" i="46"/>
  <c r="BG12" i="46"/>
  <c r="BE12" i="46"/>
  <c r="BE1" i="46" s="1"/>
  <c r="BE3" i="46" s="1"/>
  <c r="BC12" i="46"/>
  <c r="BA12" i="46"/>
  <c r="AY12" i="46"/>
  <c r="AY1" i="46" s="1"/>
  <c r="AY3" i="46" s="1"/>
  <c r="AW12" i="46"/>
  <c r="AU12" i="46"/>
  <c r="AU1" i="46" s="1"/>
  <c r="AU3" i="46" s="1"/>
  <c r="AS12" i="46"/>
  <c r="AQ12" i="46"/>
  <c r="AO12" i="46"/>
  <c r="AO1" i="46" s="1"/>
  <c r="AO3" i="46" s="1"/>
  <c r="AM12" i="46"/>
  <c r="AK12" i="46"/>
  <c r="AK1" i="46" s="1"/>
  <c r="AK3" i="46" s="1"/>
  <c r="AI12" i="46"/>
  <c r="AI5" i="46" s="1"/>
  <c r="AG12" i="46"/>
  <c r="AE12" i="46"/>
  <c r="AE1" i="46" s="1"/>
  <c r="AE3" i="46" s="1"/>
  <c r="AC12" i="46"/>
  <c r="AA12" i="46"/>
  <c r="Y12" i="46"/>
  <c r="Y6" i="46" s="1"/>
  <c r="W12" i="46"/>
  <c r="U12" i="46"/>
  <c r="U6" i="46" s="1"/>
  <c r="S12" i="46"/>
  <c r="S1" i="46" s="1"/>
  <c r="S3" i="46" s="1"/>
  <c r="Q12" i="46"/>
  <c r="O12" i="46"/>
  <c r="O1" i="46" s="1"/>
  <c r="O3" i="46" s="1"/>
  <c r="M12" i="46"/>
  <c r="K12" i="46"/>
  <c r="I12" i="46"/>
  <c r="I1" i="46" s="1"/>
  <c r="I3" i="46" s="1"/>
  <c r="G12" i="46"/>
  <c r="E12" i="46"/>
  <c r="CE10" i="46"/>
  <c r="CC10" i="46"/>
  <c r="CA10" i="46"/>
  <c r="BY10" i="46"/>
  <c r="BW10" i="46"/>
  <c r="BU10" i="46"/>
  <c r="BS10" i="46"/>
  <c r="BQ10" i="46"/>
  <c r="BO10" i="46"/>
  <c r="BM10" i="46"/>
  <c r="BK10" i="46"/>
  <c r="BI10" i="46"/>
  <c r="BG10" i="46"/>
  <c r="BE10" i="46"/>
  <c r="BC10" i="46"/>
  <c r="BA10" i="46"/>
  <c r="AY10" i="46"/>
  <c r="AW10" i="46"/>
  <c r="AU10" i="46"/>
  <c r="AS10" i="46"/>
  <c r="AQ10" i="46"/>
  <c r="AO10" i="46"/>
  <c r="AM10" i="46"/>
  <c r="AK10" i="46"/>
  <c r="AI10" i="46"/>
  <c r="AG10" i="46"/>
  <c r="AE10" i="46"/>
  <c r="AC10" i="46"/>
  <c r="AA10" i="46"/>
  <c r="Y10" i="46"/>
  <c r="W10" i="46"/>
  <c r="U10" i="46"/>
  <c r="S10" i="46"/>
  <c r="Q10" i="46"/>
  <c r="O10" i="46"/>
  <c r="M10" i="46"/>
  <c r="K10" i="46"/>
  <c r="I10" i="46"/>
  <c r="G10" i="46"/>
  <c r="E10" i="46"/>
  <c r="BW6" i="46"/>
  <c r="BU6" i="46"/>
  <c r="BM6" i="46"/>
  <c r="BI6" i="46"/>
  <c r="AI6" i="46"/>
  <c r="AG6" i="46"/>
  <c r="BW5" i="46"/>
  <c r="BM5" i="46"/>
  <c r="BI5" i="46"/>
  <c r="AG5" i="46"/>
  <c r="BW4" i="46"/>
  <c r="BM4" i="46"/>
  <c r="BI4" i="46"/>
  <c r="AI4" i="46"/>
  <c r="AG4" i="46"/>
  <c r="U4" i="46"/>
  <c r="BW3" i="46"/>
  <c r="BU3" i="46"/>
  <c r="BM3" i="46"/>
  <c r="BI3" i="46"/>
  <c r="AI3" i="46"/>
  <c r="AG3" i="46"/>
  <c r="Y3" i="46"/>
  <c r="BW2" i="46"/>
  <c r="BM2" i="46"/>
  <c r="BI2" i="46"/>
  <c r="AG2" i="46"/>
  <c r="CE1" i="46"/>
  <c r="CE3" i="46" s="1"/>
  <c r="CC1" i="46"/>
  <c r="CC3" i="46" s="1"/>
  <c r="BY1" i="46"/>
  <c r="BY3" i="46" s="1"/>
  <c r="BW1" i="46"/>
  <c r="BU1" i="46"/>
  <c r="BM1" i="46"/>
  <c r="BI1" i="46"/>
  <c r="BG1" i="46"/>
  <c r="BG3" i="46" s="1"/>
  <c r="BA1" i="46"/>
  <c r="BA3" i="46" s="1"/>
  <c r="AW1" i="46"/>
  <c r="AW3" i="46" s="1"/>
  <c r="AS1" i="46"/>
  <c r="AS3" i="46" s="1"/>
  <c r="AQ1" i="46"/>
  <c r="AQ3" i="46" s="1"/>
  <c r="AI1" i="46"/>
  <c r="AG1" i="46"/>
  <c r="AC1" i="46"/>
  <c r="AC3" i="46" s="1"/>
  <c r="AA1" i="46"/>
  <c r="AA3" i="46" s="1"/>
  <c r="Y1" i="46"/>
  <c r="Q1" i="46"/>
  <c r="Q3" i="46" s="1"/>
  <c r="M1" i="46"/>
  <c r="M3" i="46" s="1"/>
  <c r="K1" i="46"/>
  <c r="K3" i="46" s="1"/>
  <c r="E1" i="46"/>
  <c r="E3" i="46" s="1"/>
  <c r="I15" i="42"/>
  <c r="I23" i="42"/>
  <c r="R8" i="42"/>
  <c r="R9" i="42"/>
  <c r="R10" i="42"/>
  <c r="R11" i="42"/>
  <c r="R12" i="42"/>
  <c r="R13" i="42"/>
  <c r="R14" i="42"/>
  <c r="R15" i="42"/>
  <c r="R16" i="42"/>
  <c r="R17" i="42"/>
  <c r="R18" i="42"/>
  <c r="R19" i="42"/>
  <c r="R20" i="42"/>
  <c r="R21" i="42"/>
  <c r="R22" i="42"/>
  <c r="R23" i="42"/>
  <c r="R26" i="42"/>
  <c r="R27" i="42"/>
  <c r="R28" i="42"/>
  <c r="R29" i="42"/>
  <c r="R31" i="42"/>
  <c r="R32" i="42"/>
  <c r="R33" i="42"/>
  <c r="R7" i="42"/>
  <c r="N8" i="42"/>
  <c r="N9" i="42"/>
  <c r="N10" i="42"/>
  <c r="N11" i="42"/>
  <c r="N12" i="42"/>
  <c r="N13" i="42"/>
  <c r="N14" i="42"/>
  <c r="N15" i="42"/>
  <c r="N16" i="42"/>
  <c r="N17" i="42"/>
  <c r="N18" i="42"/>
  <c r="N19" i="42"/>
  <c r="N20" i="42"/>
  <c r="N21" i="42"/>
  <c r="N22" i="42"/>
  <c r="N23" i="42"/>
  <c r="N25" i="42"/>
  <c r="N26" i="42"/>
  <c r="N27" i="42"/>
  <c r="N28" i="42"/>
  <c r="N29" i="42"/>
  <c r="N31" i="42"/>
  <c r="N32" i="42"/>
  <c r="N33" i="42"/>
  <c r="N7" i="42"/>
  <c r="I8" i="42"/>
  <c r="I9" i="42"/>
  <c r="I10" i="42"/>
  <c r="I11" i="42"/>
  <c r="I12" i="42"/>
  <c r="I13" i="42"/>
  <c r="I14" i="42"/>
  <c r="I16" i="42"/>
  <c r="I17" i="42"/>
  <c r="I18" i="42"/>
  <c r="I19" i="42"/>
  <c r="I20" i="42"/>
  <c r="I21" i="42"/>
  <c r="I22" i="42"/>
  <c r="I25" i="42"/>
  <c r="I26" i="42"/>
  <c r="I27" i="42"/>
  <c r="I28" i="42"/>
  <c r="I29" i="42"/>
  <c r="I31" i="42"/>
  <c r="I32" i="42"/>
  <c r="I33" i="42"/>
  <c r="CG21" i="45"/>
  <c r="CF21" i="45"/>
  <c r="CE21" i="45"/>
  <c r="CD21" i="45"/>
  <c r="CC21" i="45"/>
  <c r="CB21" i="45"/>
  <c r="CA21" i="45"/>
  <c r="BZ21" i="45"/>
  <c r="CI21" i="45" s="1"/>
  <c r="CI23" i="45" s="1"/>
  <c r="CG20" i="45"/>
  <c r="CF20" i="45"/>
  <c r="CE20" i="45"/>
  <c r="CD20" i="45"/>
  <c r="CC20" i="45"/>
  <c r="CB20" i="45"/>
  <c r="CA20" i="45"/>
  <c r="BZ20" i="45"/>
  <c r="BZ17" i="45"/>
  <c r="CI17" i="45" s="1"/>
  <c r="BZ16" i="45"/>
  <c r="U2" i="46" l="1"/>
  <c r="CA2" i="46"/>
  <c r="BU4" i="46"/>
  <c r="Y2" i="46"/>
  <c r="U3" i="46"/>
  <c r="CA3" i="46"/>
  <c r="BU5" i="46"/>
  <c r="AI2" i="46"/>
  <c r="Y4" i="46"/>
  <c r="U5" i="46"/>
  <c r="CA5" i="46"/>
  <c r="U1" i="46"/>
  <c r="Y5" i="46"/>
  <c r="CA6" i="46"/>
  <c r="G1" i="46"/>
  <c r="G3" i="46" s="1"/>
  <c r="W1" i="46"/>
  <c r="W3" i="46" s="1"/>
  <c r="AM5" i="46"/>
  <c r="BC1" i="46"/>
  <c r="BC3" i="46" s="1"/>
  <c r="BS1" i="46"/>
  <c r="BS3" i="46" s="1"/>
  <c r="AM2" i="46"/>
  <c r="AM6" i="46"/>
  <c r="AM3" i="46"/>
  <c r="AM4" i="46"/>
  <c r="AM1" i="46"/>
  <c r="AW2" i="46"/>
  <c r="E2" i="46"/>
  <c r="AK2" i="46"/>
  <c r="BA2" i="46"/>
  <c r="BQ2" i="46"/>
  <c r="Q2" i="46"/>
  <c r="I2" i="46"/>
  <c r="AO2" i="46"/>
  <c r="BE2" i="46"/>
  <c r="K2" i="46"/>
  <c r="AA2" i="46"/>
  <c r="AQ2" i="46"/>
  <c r="BG2" i="46"/>
  <c r="CC2" i="46"/>
  <c r="M2" i="46"/>
  <c r="AC2" i="46"/>
  <c r="AS2" i="46"/>
  <c r="BY2" i="46"/>
  <c r="O2" i="46"/>
  <c r="AE2" i="46"/>
  <c r="AU2" i="46"/>
  <c r="BK2" i="46"/>
  <c r="S2" i="46"/>
  <c r="AY2" i="46"/>
  <c r="BO2" i="46"/>
  <c r="CE2" i="46"/>
  <c r="BS2" i="46" l="1"/>
  <c r="BC2" i="46"/>
  <c r="BC5" i="46" s="1"/>
  <c r="G2" i="46"/>
  <c r="W2" i="46"/>
  <c r="W5" i="46" s="1"/>
  <c r="AO6" i="46"/>
  <c r="AO5" i="46"/>
  <c r="AO4" i="46"/>
  <c r="E6" i="46"/>
  <c r="E5" i="46"/>
  <c r="E4" i="46"/>
  <c r="AQ6" i="46"/>
  <c r="AQ5" i="46"/>
  <c r="AQ4" i="46"/>
  <c r="CC6" i="46"/>
  <c r="CC5" i="46"/>
  <c r="CC4" i="46"/>
  <c r="AE6" i="46"/>
  <c r="AE5" i="46"/>
  <c r="AE4" i="46"/>
  <c r="O6" i="46"/>
  <c r="O5" i="46"/>
  <c r="O4" i="46"/>
  <c r="AA6" i="46"/>
  <c r="AA5" i="46"/>
  <c r="AA4" i="46"/>
  <c r="BK6" i="46"/>
  <c r="BK5" i="46"/>
  <c r="BK4" i="46"/>
  <c r="CE6" i="46"/>
  <c r="CE5" i="46"/>
  <c r="CE4" i="46"/>
  <c r="BY6" i="46"/>
  <c r="BY5" i="46"/>
  <c r="BY4" i="46"/>
  <c r="K6" i="46"/>
  <c r="K5" i="46"/>
  <c r="K4" i="46"/>
  <c r="G6" i="46"/>
  <c r="G5" i="46"/>
  <c r="G4" i="46"/>
  <c r="AC6" i="46"/>
  <c r="AC5" i="46"/>
  <c r="AC4" i="46"/>
  <c r="BO6" i="46"/>
  <c r="BO5" i="46"/>
  <c r="BO4" i="46"/>
  <c r="AS6" i="46"/>
  <c r="AS5" i="46"/>
  <c r="AS4" i="46"/>
  <c r="BE6" i="46"/>
  <c r="BE5" i="46"/>
  <c r="BE4" i="46"/>
  <c r="BQ6" i="46"/>
  <c r="BQ5" i="46"/>
  <c r="BQ4" i="46"/>
  <c r="BA6" i="46"/>
  <c r="BA5" i="46"/>
  <c r="BA4" i="46"/>
  <c r="S6" i="46"/>
  <c r="S5" i="46"/>
  <c r="S4" i="46"/>
  <c r="M6" i="46"/>
  <c r="M5" i="46"/>
  <c r="M4" i="46"/>
  <c r="I6" i="46"/>
  <c r="I5" i="46"/>
  <c r="I4" i="46"/>
  <c r="AK6" i="46"/>
  <c r="AK5" i="46"/>
  <c r="AK4" i="46"/>
  <c r="AY6" i="46"/>
  <c r="AY5" i="46"/>
  <c r="AY4" i="46"/>
  <c r="Q6" i="46"/>
  <c r="Q5" i="46"/>
  <c r="Q4" i="46"/>
  <c r="AU6" i="46"/>
  <c r="AU5" i="46"/>
  <c r="AU4" i="46"/>
  <c r="BG6" i="46"/>
  <c r="BG5" i="46"/>
  <c r="BG4" i="46"/>
  <c r="BS6" i="46"/>
  <c r="BS5" i="46"/>
  <c r="BS4" i="46"/>
  <c r="AW4" i="46"/>
  <c r="AW6" i="46"/>
  <c r="AW5" i="46"/>
  <c r="D26" i="44"/>
  <c r="C26" i="44"/>
  <c r="E26" i="44" s="1"/>
  <c r="H25" i="44"/>
  <c r="J25" i="44" s="1"/>
  <c r="D24" i="44"/>
  <c r="C24" i="44"/>
  <c r="H23" i="44"/>
  <c r="J23" i="44" s="1"/>
  <c r="D22" i="44"/>
  <c r="C22" i="44"/>
  <c r="E22" i="44" s="1"/>
  <c r="H21" i="44"/>
  <c r="J21" i="44" s="1"/>
  <c r="D20" i="44"/>
  <c r="C20" i="44"/>
  <c r="H19" i="44"/>
  <c r="J19" i="44" s="1"/>
  <c r="C18" i="44"/>
  <c r="D16" i="44"/>
  <c r="C16" i="44"/>
  <c r="H15" i="44"/>
  <c r="J15" i="44" s="1"/>
  <c r="D14" i="44"/>
  <c r="C14" i="44"/>
  <c r="H13" i="44"/>
  <c r="J13" i="44" s="1"/>
  <c r="D12" i="44"/>
  <c r="C12" i="44"/>
  <c r="D10" i="44"/>
  <c r="C10" i="44"/>
  <c r="E10" i="44" s="1"/>
  <c r="H9" i="44"/>
  <c r="J9" i="44" s="1"/>
  <c r="D8" i="44"/>
  <c r="C8" i="44"/>
  <c r="H7" i="44"/>
  <c r="J7" i="44" s="1"/>
  <c r="D6" i="44"/>
  <c r="C6" i="44"/>
  <c r="H5" i="44"/>
  <c r="J5" i="44" s="1"/>
  <c r="E99" i="43"/>
  <c r="E70" i="43"/>
  <c r="D91" i="43"/>
  <c r="D90" i="43"/>
  <c r="D89" i="43"/>
  <c r="D88" i="43"/>
  <c r="C98" i="43"/>
  <c r="W6" i="46" l="1"/>
  <c r="BC4" i="46"/>
  <c r="BC6" i="46"/>
  <c r="W4" i="46"/>
  <c r="E24" i="44"/>
  <c r="E8" i="44"/>
  <c r="E14" i="44"/>
  <c r="E20" i="44"/>
  <c r="C28" i="44"/>
  <c r="E16" i="44"/>
  <c r="E12" i="44"/>
  <c r="E6" i="44"/>
  <c r="D26" i="43"/>
  <c r="D24" i="43"/>
  <c r="D23" i="43"/>
  <c r="E28" i="43"/>
  <c r="D28" i="43" s="1"/>
  <c r="E27" i="43"/>
  <c r="D27" i="43" s="1"/>
  <c r="B24" i="43"/>
  <c r="B89" i="43" s="1"/>
  <c r="B25" i="43"/>
  <c r="B90" i="43" s="1"/>
  <c r="B26" i="43"/>
  <c r="B27" i="43"/>
  <c r="B91" i="43" s="1"/>
  <c r="B28" i="43"/>
  <c r="B92" i="43" s="1"/>
  <c r="B23" i="43"/>
  <c r="B88" i="43" s="1"/>
  <c r="B98" i="43" s="1"/>
  <c r="D13" i="29" l="1"/>
  <c r="D76" i="43"/>
  <c r="D74" i="43"/>
  <c r="D73" i="43"/>
  <c r="B73" i="43"/>
  <c r="B74" i="43"/>
  <c r="B75" i="43"/>
  <c r="B72" i="43"/>
  <c r="E71" i="43"/>
  <c r="E78" i="43" s="1"/>
  <c r="E50" i="43" l="1"/>
  <c r="B76" i="43"/>
  <c r="B77" i="43"/>
  <c r="E57" i="43" l="1"/>
  <c r="E56" i="43"/>
  <c r="D55" i="43"/>
  <c r="D54" i="43"/>
  <c r="D53" i="43"/>
  <c r="E61" i="43" l="1"/>
  <c r="E21" i="43" l="1"/>
  <c r="E22" i="43"/>
  <c r="E29" i="43" l="1"/>
  <c r="C103" i="43" s="1"/>
  <c r="H6" i="29"/>
  <c r="H10" i="29" l="1"/>
  <c r="H11" i="29"/>
  <c r="H7" i="29"/>
  <c r="Q34" i="42"/>
  <c r="P34" i="42"/>
  <c r="M34" i="42"/>
  <c r="N34" i="42" s="1"/>
  <c r="H34" i="42"/>
  <c r="I7" i="42"/>
  <c r="R34" i="42" l="1"/>
  <c r="G34" i="42"/>
  <c r="I34" i="42" s="1"/>
  <c r="B22" i="29"/>
  <c r="AQ298" i="40"/>
  <c r="AO298" i="40"/>
  <c r="AM298" i="40"/>
  <c r="AK298" i="40"/>
  <c r="AI298" i="40"/>
  <c r="AG298" i="40"/>
  <c r="AE298" i="40"/>
  <c r="AC298" i="40"/>
  <c r="AA298" i="40"/>
  <c r="Y298" i="40"/>
  <c r="W298" i="40"/>
  <c r="U298" i="40"/>
  <c r="S298" i="40"/>
  <c r="Q298" i="40"/>
  <c r="O298" i="40"/>
  <c r="M298" i="40"/>
  <c r="K298" i="40"/>
  <c r="I298" i="40"/>
  <c r="G298" i="40"/>
  <c r="E298" i="40"/>
  <c r="AQ297" i="40"/>
  <c r="AO297" i="40"/>
  <c r="AM297" i="40"/>
  <c r="AK297" i="40"/>
  <c r="AI297" i="40"/>
  <c r="AG297" i="40"/>
  <c r="AE297" i="40"/>
  <c r="AC297" i="40"/>
  <c r="AA297" i="40"/>
  <c r="Y297" i="40"/>
  <c r="W297" i="40"/>
  <c r="U297" i="40"/>
  <c r="S297" i="40"/>
  <c r="Q297" i="40"/>
  <c r="O297" i="40"/>
  <c r="M297" i="40"/>
  <c r="K297" i="40"/>
  <c r="I297" i="40"/>
  <c r="G297" i="40"/>
  <c r="E297" i="40"/>
  <c r="AQ296" i="40"/>
  <c r="AO296" i="40"/>
  <c r="AM296" i="40"/>
  <c r="AK296" i="40"/>
  <c r="AI296" i="40"/>
  <c r="AG296" i="40"/>
  <c r="AE296" i="40"/>
  <c r="AC296" i="40"/>
  <c r="AA296" i="40"/>
  <c r="Y296" i="40"/>
  <c r="W296" i="40"/>
  <c r="U296" i="40"/>
  <c r="S296" i="40"/>
  <c r="Q296" i="40"/>
  <c r="O296" i="40"/>
  <c r="M296" i="40"/>
  <c r="K296" i="40"/>
  <c r="I296" i="40"/>
  <c r="G296" i="40"/>
  <c r="E296" i="40"/>
  <c r="AQ295" i="40"/>
  <c r="AO295" i="40"/>
  <c r="AM295" i="40"/>
  <c r="AK295" i="40"/>
  <c r="AI295" i="40"/>
  <c r="AG295" i="40"/>
  <c r="AE295" i="40"/>
  <c r="AC295" i="40"/>
  <c r="AA295" i="40"/>
  <c r="Y295" i="40"/>
  <c r="W295" i="40"/>
  <c r="U295" i="40"/>
  <c r="S295" i="40"/>
  <c r="Q295" i="40"/>
  <c r="O295" i="40"/>
  <c r="M295" i="40"/>
  <c r="K295" i="40"/>
  <c r="I295" i="40"/>
  <c r="G295" i="40"/>
  <c r="E295" i="40"/>
  <c r="AQ294" i="40"/>
  <c r="AO294" i="40"/>
  <c r="AM294" i="40"/>
  <c r="AK294" i="40"/>
  <c r="AI294" i="40"/>
  <c r="AG294" i="40"/>
  <c r="AE294" i="40"/>
  <c r="AC294" i="40"/>
  <c r="AA294" i="40"/>
  <c r="Y294" i="40"/>
  <c r="W294" i="40"/>
  <c r="U294" i="40"/>
  <c r="S294" i="40"/>
  <c r="Q294" i="40"/>
  <c r="O294" i="40"/>
  <c r="M294" i="40"/>
  <c r="K294" i="40"/>
  <c r="I294" i="40"/>
  <c r="G294" i="40"/>
  <c r="E294" i="40"/>
  <c r="AQ293" i="40"/>
  <c r="AO293" i="40"/>
  <c r="AM293" i="40"/>
  <c r="AK293" i="40"/>
  <c r="AI293" i="40"/>
  <c r="AG293" i="40"/>
  <c r="AE293" i="40"/>
  <c r="AC293" i="40"/>
  <c r="AA293" i="40"/>
  <c r="Y293" i="40"/>
  <c r="W293" i="40"/>
  <c r="U293" i="40"/>
  <c r="S293" i="40"/>
  <c r="Q293" i="40"/>
  <c r="O293" i="40"/>
  <c r="M293" i="40"/>
  <c r="K293" i="40"/>
  <c r="I293" i="40"/>
  <c r="G293" i="40"/>
  <c r="E293" i="40"/>
  <c r="AQ292" i="40"/>
  <c r="AO292" i="40"/>
  <c r="AM292" i="40"/>
  <c r="AK292" i="40"/>
  <c r="AI292" i="40"/>
  <c r="AG292" i="40"/>
  <c r="AE292" i="40"/>
  <c r="AC292" i="40"/>
  <c r="AA292" i="40"/>
  <c r="Y292" i="40"/>
  <c r="W292" i="40"/>
  <c r="U292" i="40"/>
  <c r="S292" i="40"/>
  <c r="Q292" i="40"/>
  <c r="O292" i="40"/>
  <c r="M292" i="40"/>
  <c r="K292" i="40"/>
  <c r="I292" i="40"/>
  <c r="G292" i="40"/>
  <c r="E292" i="40"/>
  <c r="AQ291" i="40"/>
  <c r="AO291" i="40"/>
  <c r="AM291" i="40"/>
  <c r="AK291" i="40"/>
  <c r="AI291" i="40"/>
  <c r="AG291" i="40"/>
  <c r="AE291" i="40"/>
  <c r="AC291" i="40"/>
  <c r="AA291" i="40"/>
  <c r="Y291" i="40"/>
  <c r="W291" i="40"/>
  <c r="U291" i="40"/>
  <c r="S291" i="40"/>
  <c r="Q291" i="40"/>
  <c r="O291" i="40"/>
  <c r="M291" i="40"/>
  <c r="K291" i="40"/>
  <c r="I291" i="40"/>
  <c r="G291" i="40"/>
  <c r="E291" i="40"/>
  <c r="AQ290" i="40"/>
  <c r="AO290" i="40"/>
  <c r="AM290" i="40"/>
  <c r="AK290" i="40"/>
  <c r="AI290" i="40"/>
  <c r="AG290" i="40"/>
  <c r="AE290" i="40"/>
  <c r="AC290" i="40"/>
  <c r="AA290" i="40"/>
  <c r="Y290" i="40"/>
  <c r="W290" i="40"/>
  <c r="U290" i="40"/>
  <c r="S290" i="40"/>
  <c r="Q290" i="40"/>
  <c r="O290" i="40"/>
  <c r="M290" i="40"/>
  <c r="K290" i="40"/>
  <c r="I290" i="40"/>
  <c r="G290" i="40"/>
  <c r="E290" i="40"/>
  <c r="AQ289" i="40"/>
  <c r="AO289" i="40"/>
  <c r="AM289" i="40"/>
  <c r="AK289" i="40"/>
  <c r="AI289" i="40"/>
  <c r="AG289" i="40"/>
  <c r="AE289" i="40"/>
  <c r="AC289" i="40"/>
  <c r="AA289" i="40"/>
  <c r="Y289" i="40"/>
  <c r="W289" i="40"/>
  <c r="U289" i="40"/>
  <c r="S289" i="40"/>
  <c r="Q289" i="40"/>
  <c r="O289" i="40"/>
  <c r="M289" i="40"/>
  <c r="K289" i="40"/>
  <c r="I289" i="40"/>
  <c r="G289" i="40"/>
  <c r="E289" i="40"/>
  <c r="AQ288" i="40"/>
  <c r="AO288" i="40"/>
  <c r="AM288" i="40"/>
  <c r="AK288" i="40"/>
  <c r="AI288" i="40"/>
  <c r="AG288" i="40"/>
  <c r="AE288" i="40"/>
  <c r="AC288" i="40"/>
  <c r="AA288" i="40"/>
  <c r="Y288" i="40"/>
  <c r="W288" i="40"/>
  <c r="U288" i="40"/>
  <c r="S288" i="40"/>
  <c r="Q288" i="40"/>
  <c r="O288" i="40"/>
  <c r="M288" i="40"/>
  <c r="K288" i="40"/>
  <c r="I288" i="40"/>
  <c r="G288" i="40"/>
  <c r="E288" i="40"/>
  <c r="AQ287" i="40"/>
  <c r="AO287" i="40"/>
  <c r="AM287" i="40"/>
  <c r="AK287" i="40"/>
  <c r="AI287" i="40"/>
  <c r="AG287" i="40"/>
  <c r="AE287" i="40"/>
  <c r="AC287" i="40"/>
  <c r="AA287" i="40"/>
  <c r="Y287" i="40"/>
  <c r="W287" i="40"/>
  <c r="U287" i="40"/>
  <c r="S287" i="40"/>
  <c r="Q287" i="40"/>
  <c r="O287" i="40"/>
  <c r="M287" i="40"/>
  <c r="K287" i="40"/>
  <c r="I287" i="40"/>
  <c r="G287" i="40"/>
  <c r="E287" i="40"/>
  <c r="AQ286" i="40"/>
  <c r="AO286" i="40"/>
  <c r="AM286" i="40"/>
  <c r="AK286" i="40"/>
  <c r="AI286" i="40"/>
  <c r="AG286" i="40"/>
  <c r="AE286" i="40"/>
  <c r="AC286" i="40"/>
  <c r="AA286" i="40"/>
  <c r="Y286" i="40"/>
  <c r="W286" i="40"/>
  <c r="U286" i="40"/>
  <c r="S286" i="40"/>
  <c r="Q286" i="40"/>
  <c r="O286" i="40"/>
  <c r="M286" i="40"/>
  <c r="K286" i="40"/>
  <c r="I286" i="40"/>
  <c r="G286" i="40"/>
  <c r="E286" i="40"/>
  <c r="AQ285" i="40"/>
  <c r="AO285" i="40"/>
  <c r="AM285" i="40"/>
  <c r="AK285" i="40"/>
  <c r="AI285" i="40"/>
  <c r="AG285" i="40"/>
  <c r="AE285" i="40"/>
  <c r="AC285" i="40"/>
  <c r="AA285" i="40"/>
  <c r="Y285" i="40"/>
  <c r="W285" i="40"/>
  <c r="U285" i="40"/>
  <c r="S285" i="40"/>
  <c r="Q285" i="40"/>
  <c r="O285" i="40"/>
  <c r="M285" i="40"/>
  <c r="K285" i="40"/>
  <c r="I285" i="40"/>
  <c r="G285" i="40"/>
  <c r="E285" i="40"/>
  <c r="AQ284" i="40"/>
  <c r="AO284" i="40"/>
  <c r="AM284" i="40"/>
  <c r="AK284" i="40"/>
  <c r="AI284" i="40"/>
  <c r="AG284" i="40"/>
  <c r="AE284" i="40"/>
  <c r="AC284" i="40"/>
  <c r="AA284" i="40"/>
  <c r="Y284" i="40"/>
  <c r="W284" i="40"/>
  <c r="U284" i="40"/>
  <c r="S284" i="40"/>
  <c r="Q284" i="40"/>
  <c r="O284" i="40"/>
  <c r="M284" i="40"/>
  <c r="K284" i="40"/>
  <c r="I284" i="40"/>
  <c r="G284" i="40"/>
  <c r="E284" i="40"/>
  <c r="AQ283" i="40"/>
  <c r="AO283" i="40"/>
  <c r="AM283" i="40"/>
  <c r="AK283" i="40"/>
  <c r="AI283" i="40"/>
  <c r="AG283" i="40"/>
  <c r="AE283" i="40"/>
  <c r="AC283" i="40"/>
  <c r="AA283" i="40"/>
  <c r="Y283" i="40"/>
  <c r="W283" i="40"/>
  <c r="U283" i="40"/>
  <c r="S283" i="40"/>
  <c r="Q283" i="40"/>
  <c r="O283" i="40"/>
  <c r="M283" i="40"/>
  <c r="K283" i="40"/>
  <c r="I283" i="40"/>
  <c r="G283" i="40"/>
  <c r="E283" i="40"/>
  <c r="AQ282" i="40"/>
  <c r="AO282" i="40"/>
  <c r="AM282" i="40"/>
  <c r="AK282" i="40"/>
  <c r="AI282" i="40"/>
  <c r="AG282" i="40"/>
  <c r="AE282" i="40"/>
  <c r="AC282" i="40"/>
  <c r="AA282" i="40"/>
  <c r="Y282" i="40"/>
  <c r="W282" i="40"/>
  <c r="U282" i="40"/>
  <c r="S282" i="40"/>
  <c r="Q282" i="40"/>
  <c r="O282" i="40"/>
  <c r="M282" i="40"/>
  <c r="K282" i="40"/>
  <c r="I282" i="40"/>
  <c r="G282" i="40"/>
  <c r="E282" i="40"/>
  <c r="AQ281" i="40"/>
  <c r="AO281" i="40"/>
  <c r="AM281" i="40"/>
  <c r="AK281" i="40"/>
  <c r="AI281" i="40"/>
  <c r="AG281" i="40"/>
  <c r="AE281" i="40"/>
  <c r="AC281" i="40"/>
  <c r="AA281" i="40"/>
  <c r="Y281" i="40"/>
  <c r="W281" i="40"/>
  <c r="U281" i="40"/>
  <c r="S281" i="40"/>
  <c r="Q281" i="40"/>
  <c r="O281" i="40"/>
  <c r="M281" i="40"/>
  <c r="K281" i="40"/>
  <c r="I281" i="40"/>
  <c r="G281" i="40"/>
  <c r="E281" i="40"/>
  <c r="AQ280" i="40"/>
  <c r="AO280" i="40"/>
  <c r="AM280" i="40"/>
  <c r="AK280" i="40"/>
  <c r="AI280" i="40"/>
  <c r="AG280" i="40"/>
  <c r="AE280" i="40"/>
  <c r="AC280" i="40"/>
  <c r="AA280" i="40"/>
  <c r="Y280" i="40"/>
  <c r="W280" i="40"/>
  <c r="U280" i="40"/>
  <c r="S280" i="40"/>
  <c r="Q280" i="40"/>
  <c r="O280" i="40"/>
  <c r="M280" i="40"/>
  <c r="K280" i="40"/>
  <c r="I280" i="40"/>
  <c r="G280" i="40"/>
  <c r="E280" i="40"/>
  <c r="AQ279" i="40"/>
  <c r="AO279" i="40"/>
  <c r="AM279" i="40"/>
  <c r="AK279" i="40"/>
  <c r="AI279" i="40"/>
  <c r="AG279" i="40"/>
  <c r="AE279" i="40"/>
  <c r="AC279" i="40"/>
  <c r="AA279" i="40"/>
  <c r="Y279" i="40"/>
  <c r="W279" i="40"/>
  <c r="U279" i="40"/>
  <c r="S279" i="40"/>
  <c r="Q279" i="40"/>
  <c r="O279" i="40"/>
  <c r="M279" i="40"/>
  <c r="K279" i="40"/>
  <c r="I279" i="40"/>
  <c r="G279" i="40"/>
  <c r="E279" i="40"/>
  <c r="AQ278" i="40"/>
  <c r="AO278" i="40"/>
  <c r="AM278" i="40"/>
  <c r="AK278" i="40"/>
  <c r="AI278" i="40"/>
  <c r="AG278" i="40"/>
  <c r="AE278" i="40"/>
  <c r="AC278" i="40"/>
  <c r="AA278" i="40"/>
  <c r="Y278" i="40"/>
  <c r="W278" i="40"/>
  <c r="U278" i="40"/>
  <c r="S278" i="40"/>
  <c r="Q278" i="40"/>
  <c r="O278" i="40"/>
  <c r="M278" i="40"/>
  <c r="K278" i="40"/>
  <c r="I278" i="40"/>
  <c r="G278" i="40"/>
  <c r="E278" i="40"/>
  <c r="AQ277" i="40"/>
  <c r="AO277" i="40"/>
  <c r="AM277" i="40"/>
  <c r="AK277" i="40"/>
  <c r="AI277" i="40"/>
  <c r="AG277" i="40"/>
  <c r="AE277" i="40"/>
  <c r="AC277" i="40"/>
  <c r="AA277" i="40"/>
  <c r="Y277" i="40"/>
  <c r="W277" i="40"/>
  <c r="U277" i="40"/>
  <c r="S277" i="40"/>
  <c r="Q277" i="40"/>
  <c r="O277" i="40"/>
  <c r="M277" i="40"/>
  <c r="K277" i="40"/>
  <c r="I277" i="40"/>
  <c r="G277" i="40"/>
  <c r="E277" i="40"/>
  <c r="AQ276" i="40"/>
  <c r="AO276" i="40"/>
  <c r="AM276" i="40"/>
  <c r="AK276" i="40"/>
  <c r="AI276" i="40"/>
  <c r="AG276" i="40"/>
  <c r="AE276" i="40"/>
  <c r="AC276" i="40"/>
  <c r="AA276" i="40"/>
  <c r="Y276" i="40"/>
  <c r="W276" i="40"/>
  <c r="U276" i="40"/>
  <c r="S276" i="40"/>
  <c r="Q276" i="40"/>
  <c r="O276" i="40"/>
  <c r="M276" i="40"/>
  <c r="K276" i="40"/>
  <c r="I276" i="40"/>
  <c r="G276" i="40"/>
  <c r="E276" i="40"/>
  <c r="AQ275" i="40"/>
  <c r="AO275" i="40"/>
  <c r="AM275" i="40"/>
  <c r="AK275" i="40"/>
  <c r="AI275" i="40"/>
  <c r="AG275" i="40"/>
  <c r="AE275" i="40"/>
  <c r="AC275" i="40"/>
  <c r="AA275" i="40"/>
  <c r="Y275" i="40"/>
  <c r="W275" i="40"/>
  <c r="U275" i="40"/>
  <c r="S275" i="40"/>
  <c r="Q275" i="40"/>
  <c r="O275" i="40"/>
  <c r="M275" i="40"/>
  <c r="K275" i="40"/>
  <c r="I275" i="40"/>
  <c r="G275" i="40"/>
  <c r="E275" i="40"/>
  <c r="AQ274" i="40"/>
  <c r="AO274" i="40"/>
  <c r="AM274" i="40"/>
  <c r="AK274" i="40"/>
  <c r="AI274" i="40"/>
  <c r="AG274" i="40"/>
  <c r="AE274" i="40"/>
  <c r="AC274" i="40"/>
  <c r="AA274" i="40"/>
  <c r="Y274" i="40"/>
  <c r="W274" i="40"/>
  <c r="U274" i="40"/>
  <c r="S274" i="40"/>
  <c r="Q274" i="40"/>
  <c r="O274" i="40"/>
  <c r="M274" i="40"/>
  <c r="K274" i="40"/>
  <c r="I274" i="40"/>
  <c r="G274" i="40"/>
  <c r="E274" i="40"/>
  <c r="AQ273" i="40"/>
  <c r="AO273" i="40"/>
  <c r="AM273" i="40"/>
  <c r="AK273" i="40"/>
  <c r="AI273" i="40"/>
  <c r="AG273" i="40"/>
  <c r="AE273" i="40"/>
  <c r="AC273" i="40"/>
  <c r="AA273" i="40"/>
  <c r="Y273" i="40"/>
  <c r="W273" i="40"/>
  <c r="U273" i="40"/>
  <c r="S273" i="40"/>
  <c r="Q273" i="40"/>
  <c r="O273" i="40"/>
  <c r="M273" i="40"/>
  <c r="K273" i="40"/>
  <c r="I273" i="40"/>
  <c r="G273" i="40"/>
  <c r="E273" i="40"/>
  <c r="AQ272" i="40"/>
  <c r="AO272" i="40"/>
  <c r="AM272" i="40"/>
  <c r="AK272" i="40"/>
  <c r="AI272" i="40"/>
  <c r="AG272" i="40"/>
  <c r="AE272" i="40"/>
  <c r="AC272" i="40"/>
  <c r="AA272" i="40"/>
  <c r="Y272" i="40"/>
  <c r="W272" i="40"/>
  <c r="U272" i="40"/>
  <c r="S272" i="40"/>
  <c r="Q272" i="40"/>
  <c r="O272" i="40"/>
  <c r="M272" i="40"/>
  <c r="K272" i="40"/>
  <c r="I272" i="40"/>
  <c r="G272" i="40"/>
  <c r="E272" i="40"/>
  <c r="AQ271" i="40"/>
  <c r="AO271" i="40"/>
  <c r="AM271" i="40"/>
  <c r="AK271" i="40"/>
  <c r="AI271" i="40"/>
  <c r="AG271" i="40"/>
  <c r="AE271" i="40"/>
  <c r="AC271" i="40"/>
  <c r="AA271" i="40"/>
  <c r="Y271" i="40"/>
  <c r="W271" i="40"/>
  <c r="U271" i="40"/>
  <c r="S271" i="40"/>
  <c r="Q271" i="40"/>
  <c r="O271" i="40"/>
  <c r="M271" i="40"/>
  <c r="K271" i="40"/>
  <c r="I271" i="40"/>
  <c r="G271" i="40"/>
  <c r="E271" i="40"/>
  <c r="AQ270" i="40"/>
  <c r="AO270" i="40"/>
  <c r="AM270" i="40"/>
  <c r="AK270" i="40"/>
  <c r="AI270" i="40"/>
  <c r="AG270" i="40"/>
  <c r="AE270" i="40"/>
  <c r="AC270" i="40"/>
  <c r="AA270" i="40"/>
  <c r="Y270" i="40"/>
  <c r="W270" i="40"/>
  <c r="U270" i="40"/>
  <c r="S270" i="40"/>
  <c r="Q270" i="40"/>
  <c r="O270" i="40"/>
  <c r="M270" i="40"/>
  <c r="K270" i="40"/>
  <c r="I270" i="40"/>
  <c r="G270" i="40"/>
  <c r="E270" i="40"/>
  <c r="AQ269" i="40"/>
  <c r="AO269" i="40"/>
  <c r="AM269" i="40"/>
  <c r="AK269" i="40"/>
  <c r="AI269" i="40"/>
  <c r="AG269" i="40"/>
  <c r="AE269" i="40"/>
  <c r="AC269" i="40"/>
  <c r="AA269" i="40"/>
  <c r="Y269" i="40"/>
  <c r="W269" i="40"/>
  <c r="U269" i="40"/>
  <c r="S269" i="40"/>
  <c r="Q269" i="40"/>
  <c r="O269" i="40"/>
  <c r="M269" i="40"/>
  <c r="K269" i="40"/>
  <c r="I269" i="40"/>
  <c r="G269" i="40"/>
  <c r="E269" i="40"/>
  <c r="AQ268" i="40"/>
  <c r="AO268" i="40"/>
  <c r="AM268" i="40"/>
  <c r="AK268" i="40"/>
  <c r="AI268" i="40"/>
  <c r="AG268" i="40"/>
  <c r="AE268" i="40"/>
  <c r="AC268" i="40"/>
  <c r="AA268" i="40"/>
  <c r="Y268" i="40"/>
  <c r="W268" i="40"/>
  <c r="U268" i="40"/>
  <c r="S268" i="40"/>
  <c r="Q268" i="40"/>
  <c r="O268" i="40"/>
  <c r="M268" i="40"/>
  <c r="K268" i="40"/>
  <c r="I268" i="40"/>
  <c r="G268" i="40"/>
  <c r="E268" i="40"/>
  <c r="AQ267" i="40"/>
  <c r="AO267" i="40"/>
  <c r="AM267" i="40"/>
  <c r="AK267" i="40"/>
  <c r="AI267" i="40"/>
  <c r="AG267" i="40"/>
  <c r="AE267" i="40"/>
  <c r="AC267" i="40"/>
  <c r="AA267" i="40"/>
  <c r="Y267" i="40"/>
  <c r="W267" i="40"/>
  <c r="U267" i="40"/>
  <c r="S267" i="40"/>
  <c r="Q267" i="40"/>
  <c r="O267" i="40"/>
  <c r="M267" i="40"/>
  <c r="K267" i="40"/>
  <c r="I267" i="40"/>
  <c r="G267" i="40"/>
  <c r="E267" i="40"/>
  <c r="AQ266" i="40"/>
  <c r="AO266" i="40"/>
  <c r="AM266" i="40"/>
  <c r="AK266" i="40"/>
  <c r="AI266" i="40"/>
  <c r="AG266" i="40"/>
  <c r="AE266" i="40"/>
  <c r="AC266" i="40"/>
  <c r="AA266" i="40"/>
  <c r="Y266" i="40"/>
  <c r="W266" i="40"/>
  <c r="U266" i="40"/>
  <c r="S266" i="40"/>
  <c r="Q266" i="40"/>
  <c r="O266" i="40"/>
  <c r="M266" i="40"/>
  <c r="K266" i="40"/>
  <c r="I266" i="40"/>
  <c r="G266" i="40"/>
  <c r="E266" i="40"/>
  <c r="AQ265" i="40"/>
  <c r="AO265" i="40"/>
  <c r="AM265" i="40"/>
  <c r="AK265" i="40"/>
  <c r="AI265" i="40"/>
  <c r="AG265" i="40"/>
  <c r="AE265" i="40"/>
  <c r="AC265" i="40"/>
  <c r="AA265" i="40"/>
  <c r="Y265" i="40"/>
  <c r="W265" i="40"/>
  <c r="U265" i="40"/>
  <c r="S265" i="40"/>
  <c r="Q265" i="40"/>
  <c r="O265" i="40"/>
  <c r="M265" i="40"/>
  <c r="K265" i="40"/>
  <c r="I265" i="40"/>
  <c r="G265" i="40"/>
  <c r="E265" i="40"/>
  <c r="AQ264" i="40"/>
  <c r="AO264" i="40"/>
  <c r="AM264" i="40"/>
  <c r="AK264" i="40"/>
  <c r="AI264" i="40"/>
  <c r="AG264" i="40"/>
  <c r="AE264" i="40"/>
  <c r="AC264" i="40"/>
  <c r="AA264" i="40"/>
  <c r="Y264" i="40"/>
  <c r="W264" i="40"/>
  <c r="U264" i="40"/>
  <c r="S264" i="40"/>
  <c r="Q264" i="40"/>
  <c r="O264" i="40"/>
  <c r="M264" i="40"/>
  <c r="K264" i="40"/>
  <c r="I264" i="40"/>
  <c r="G264" i="40"/>
  <c r="E264" i="40"/>
  <c r="AQ263" i="40"/>
  <c r="AO263" i="40"/>
  <c r="AM263" i="40"/>
  <c r="AK263" i="40"/>
  <c r="AI263" i="40"/>
  <c r="AG263" i="40"/>
  <c r="AE263" i="40"/>
  <c r="AC263" i="40"/>
  <c r="AA263" i="40"/>
  <c r="Y263" i="40"/>
  <c r="W263" i="40"/>
  <c r="U263" i="40"/>
  <c r="S263" i="40"/>
  <c r="Q263" i="40"/>
  <c r="O263" i="40"/>
  <c r="M263" i="40"/>
  <c r="K263" i="40"/>
  <c r="I263" i="40"/>
  <c r="G263" i="40"/>
  <c r="E263" i="40"/>
  <c r="AQ262" i="40"/>
  <c r="AO262" i="40"/>
  <c r="AM262" i="40"/>
  <c r="AK262" i="40"/>
  <c r="AI262" i="40"/>
  <c r="AG262" i="40"/>
  <c r="AE262" i="40"/>
  <c r="AC262" i="40"/>
  <c r="AA262" i="40"/>
  <c r="Y262" i="40"/>
  <c r="W262" i="40"/>
  <c r="U262" i="40"/>
  <c r="S262" i="40"/>
  <c r="Q262" i="40"/>
  <c r="O262" i="40"/>
  <c r="M262" i="40"/>
  <c r="K262" i="40"/>
  <c r="I262" i="40"/>
  <c r="G262" i="40"/>
  <c r="E262" i="40"/>
  <c r="AQ261" i="40"/>
  <c r="AO261" i="40"/>
  <c r="AM261" i="40"/>
  <c r="AK261" i="40"/>
  <c r="AI261" i="40"/>
  <c r="AG261" i="40"/>
  <c r="AE261" i="40"/>
  <c r="AC261" i="40"/>
  <c r="AA261" i="40"/>
  <c r="Y261" i="40"/>
  <c r="W261" i="40"/>
  <c r="U261" i="40"/>
  <c r="S261" i="40"/>
  <c r="Q261" i="40"/>
  <c r="O261" i="40"/>
  <c r="M261" i="40"/>
  <c r="K261" i="40"/>
  <c r="I261" i="40"/>
  <c r="G261" i="40"/>
  <c r="E261" i="40"/>
  <c r="AQ260" i="40"/>
  <c r="AO260" i="40"/>
  <c r="AM260" i="40"/>
  <c r="AK260" i="40"/>
  <c r="AI260" i="40"/>
  <c r="AG260" i="40"/>
  <c r="AE260" i="40"/>
  <c r="AC260" i="40"/>
  <c r="AA260" i="40"/>
  <c r="Y260" i="40"/>
  <c r="W260" i="40"/>
  <c r="U260" i="40"/>
  <c r="S260" i="40"/>
  <c r="Q260" i="40"/>
  <c r="O260" i="40"/>
  <c r="M260" i="40"/>
  <c r="K260" i="40"/>
  <c r="I260" i="40"/>
  <c r="G260" i="40"/>
  <c r="E260" i="40"/>
  <c r="AQ259" i="40"/>
  <c r="AO259" i="40"/>
  <c r="AM259" i="40"/>
  <c r="AK259" i="40"/>
  <c r="AI259" i="40"/>
  <c r="AG259" i="40"/>
  <c r="AE259" i="40"/>
  <c r="AC259" i="40"/>
  <c r="AA259" i="40"/>
  <c r="Y259" i="40"/>
  <c r="W259" i="40"/>
  <c r="U259" i="40"/>
  <c r="S259" i="40"/>
  <c r="Q259" i="40"/>
  <c r="O259" i="40"/>
  <c r="M259" i="40"/>
  <c r="K259" i="40"/>
  <c r="I259" i="40"/>
  <c r="G259" i="40"/>
  <c r="E259" i="40"/>
  <c r="AQ258" i="40"/>
  <c r="AO258" i="40"/>
  <c r="AM258" i="40"/>
  <c r="AK258" i="40"/>
  <c r="AI258" i="40"/>
  <c r="AG258" i="40"/>
  <c r="AE258" i="40"/>
  <c r="AC258" i="40"/>
  <c r="AA258" i="40"/>
  <c r="Y258" i="40"/>
  <c r="W258" i="40"/>
  <c r="U258" i="40"/>
  <c r="S258" i="40"/>
  <c r="Q258" i="40"/>
  <c r="O258" i="40"/>
  <c r="M258" i="40"/>
  <c r="K258" i="40"/>
  <c r="I258" i="40"/>
  <c r="G258" i="40"/>
  <c r="E258" i="40"/>
  <c r="AQ257" i="40"/>
  <c r="AO257" i="40"/>
  <c r="AM257" i="40"/>
  <c r="AK257" i="40"/>
  <c r="AI257" i="40"/>
  <c r="AG257" i="40"/>
  <c r="AE257" i="40"/>
  <c r="AC257" i="40"/>
  <c r="AA257" i="40"/>
  <c r="Y257" i="40"/>
  <c r="W257" i="40"/>
  <c r="U257" i="40"/>
  <c r="S257" i="40"/>
  <c r="Q257" i="40"/>
  <c r="O257" i="40"/>
  <c r="M257" i="40"/>
  <c r="K257" i="40"/>
  <c r="I257" i="40"/>
  <c r="G257" i="40"/>
  <c r="E257" i="40"/>
  <c r="AQ256" i="40"/>
  <c r="AO256" i="40"/>
  <c r="AM256" i="40"/>
  <c r="AK256" i="40"/>
  <c r="AI256" i="40"/>
  <c r="AG256" i="40"/>
  <c r="AE256" i="40"/>
  <c r="AC256" i="40"/>
  <c r="AA256" i="40"/>
  <c r="Y256" i="40"/>
  <c r="W256" i="40"/>
  <c r="U256" i="40"/>
  <c r="S256" i="40"/>
  <c r="Q256" i="40"/>
  <c r="O256" i="40"/>
  <c r="M256" i="40"/>
  <c r="K256" i="40"/>
  <c r="I256" i="40"/>
  <c r="G256" i="40"/>
  <c r="E256" i="40"/>
  <c r="AQ255" i="40"/>
  <c r="AO255" i="40"/>
  <c r="AM255" i="40"/>
  <c r="AK255" i="40"/>
  <c r="AI255" i="40"/>
  <c r="AG255" i="40"/>
  <c r="AE255" i="40"/>
  <c r="AC255" i="40"/>
  <c r="AA255" i="40"/>
  <c r="Y255" i="40"/>
  <c r="W255" i="40"/>
  <c r="U255" i="40"/>
  <c r="S255" i="40"/>
  <c r="Q255" i="40"/>
  <c r="O255" i="40"/>
  <c r="M255" i="40"/>
  <c r="K255" i="40"/>
  <c r="I255" i="40"/>
  <c r="G255" i="40"/>
  <c r="E255" i="40"/>
  <c r="AQ254" i="40"/>
  <c r="AO254" i="40"/>
  <c r="AM254" i="40"/>
  <c r="AK254" i="40"/>
  <c r="AI254" i="40"/>
  <c r="AG254" i="40"/>
  <c r="AE254" i="40"/>
  <c r="AC254" i="40"/>
  <c r="AA254" i="40"/>
  <c r="Y254" i="40"/>
  <c r="W254" i="40"/>
  <c r="U254" i="40"/>
  <c r="S254" i="40"/>
  <c r="Q254" i="40"/>
  <c r="O254" i="40"/>
  <c r="M254" i="40"/>
  <c r="K254" i="40"/>
  <c r="I254" i="40"/>
  <c r="G254" i="40"/>
  <c r="E254" i="40"/>
  <c r="AQ253" i="40"/>
  <c r="AO253" i="40"/>
  <c r="AM253" i="40"/>
  <c r="AK253" i="40"/>
  <c r="AI253" i="40"/>
  <c r="AG253" i="40"/>
  <c r="AE253" i="40"/>
  <c r="AC253" i="40"/>
  <c r="AA253" i="40"/>
  <c r="Y253" i="40"/>
  <c r="W253" i="40"/>
  <c r="U253" i="40"/>
  <c r="S253" i="40"/>
  <c r="Q253" i="40"/>
  <c r="O253" i="40"/>
  <c r="M253" i="40"/>
  <c r="K253" i="40"/>
  <c r="I253" i="40"/>
  <c r="G253" i="40"/>
  <c r="E253" i="40"/>
  <c r="AQ252" i="40"/>
  <c r="AO252" i="40"/>
  <c r="AM252" i="40"/>
  <c r="AK252" i="40"/>
  <c r="AI252" i="40"/>
  <c r="AG252" i="40"/>
  <c r="AE252" i="40"/>
  <c r="AC252" i="40"/>
  <c r="AA252" i="40"/>
  <c r="Y252" i="40"/>
  <c r="W252" i="40"/>
  <c r="U252" i="40"/>
  <c r="S252" i="40"/>
  <c r="Q252" i="40"/>
  <c r="O252" i="40"/>
  <c r="M252" i="40"/>
  <c r="K252" i="40"/>
  <c r="I252" i="40"/>
  <c r="G252" i="40"/>
  <c r="E252" i="40"/>
  <c r="AQ251" i="40"/>
  <c r="AO251" i="40"/>
  <c r="AM251" i="40"/>
  <c r="AK251" i="40"/>
  <c r="AI251" i="40"/>
  <c r="AG251" i="40"/>
  <c r="AE251" i="40"/>
  <c r="AC251" i="40"/>
  <c r="AA251" i="40"/>
  <c r="Y251" i="40"/>
  <c r="W251" i="40"/>
  <c r="U251" i="40"/>
  <c r="S251" i="40"/>
  <c r="Q251" i="40"/>
  <c r="O251" i="40"/>
  <c r="M251" i="40"/>
  <c r="K251" i="40"/>
  <c r="I251" i="40"/>
  <c r="G251" i="40"/>
  <c r="E251" i="40"/>
  <c r="AQ250" i="40"/>
  <c r="AO250" i="40"/>
  <c r="AM250" i="40"/>
  <c r="AK250" i="40"/>
  <c r="AI250" i="40"/>
  <c r="AG250" i="40"/>
  <c r="AE250" i="40"/>
  <c r="AC250" i="40"/>
  <c r="AA250" i="40"/>
  <c r="Y250" i="40"/>
  <c r="W250" i="40"/>
  <c r="U250" i="40"/>
  <c r="S250" i="40"/>
  <c r="Q250" i="40"/>
  <c r="O250" i="40"/>
  <c r="M250" i="40"/>
  <c r="K250" i="40"/>
  <c r="I250" i="40"/>
  <c r="G250" i="40"/>
  <c r="E250" i="40"/>
  <c r="AQ249" i="40"/>
  <c r="AO249" i="40"/>
  <c r="AM249" i="40"/>
  <c r="AK249" i="40"/>
  <c r="AI249" i="40"/>
  <c r="AG249" i="40"/>
  <c r="AE249" i="40"/>
  <c r="AC249" i="40"/>
  <c r="AA249" i="40"/>
  <c r="Y249" i="40"/>
  <c r="W249" i="40"/>
  <c r="U249" i="40"/>
  <c r="S249" i="40"/>
  <c r="Q249" i="40"/>
  <c r="O249" i="40"/>
  <c r="M249" i="40"/>
  <c r="K249" i="40"/>
  <c r="I249" i="40"/>
  <c r="G249" i="40"/>
  <c r="E249" i="40"/>
  <c r="AQ248" i="40"/>
  <c r="AO248" i="40"/>
  <c r="AM248" i="40"/>
  <c r="AK248" i="40"/>
  <c r="AI248" i="40"/>
  <c r="AG248" i="40"/>
  <c r="AE248" i="40"/>
  <c r="AC248" i="40"/>
  <c r="AA248" i="40"/>
  <c r="Y248" i="40"/>
  <c r="W248" i="40"/>
  <c r="U248" i="40"/>
  <c r="S248" i="40"/>
  <c r="Q248" i="40"/>
  <c r="O248" i="40"/>
  <c r="M248" i="40"/>
  <c r="K248" i="40"/>
  <c r="I248" i="40"/>
  <c r="G248" i="40"/>
  <c r="E248" i="40"/>
  <c r="AQ247" i="40"/>
  <c r="AO247" i="40"/>
  <c r="AM247" i="40"/>
  <c r="AK247" i="40"/>
  <c r="AI247" i="40"/>
  <c r="AG247" i="40"/>
  <c r="AE247" i="40"/>
  <c r="AC247" i="40"/>
  <c r="AA247" i="40"/>
  <c r="Y247" i="40"/>
  <c r="W247" i="40"/>
  <c r="U247" i="40"/>
  <c r="S247" i="40"/>
  <c r="Q247" i="40"/>
  <c r="O247" i="40"/>
  <c r="M247" i="40"/>
  <c r="K247" i="40"/>
  <c r="I247" i="40"/>
  <c r="G247" i="40"/>
  <c r="E247" i="40"/>
  <c r="AQ246" i="40"/>
  <c r="AO246" i="40"/>
  <c r="AM246" i="40"/>
  <c r="AK246" i="40"/>
  <c r="AI246" i="40"/>
  <c r="AG246" i="40"/>
  <c r="AE246" i="40"/>
  <c r="AC246" i="40"/>
  <c r="AA246" i="40"/>
  <c r="Y246" i="40"/>
  <c r="W246" i="40"/>
  <c r="U246" i="40"/>
  <c r="S246" i="40"/>
  <c r="Q246" i="40"/>
  <c r="O246" i="40"/>
  <c r="M246" i="40"/>
  <c r="K246" i="40"/>
  <c r="I246" i="40"/>
  <c r="G246" i="40"/>
  <c r="E246" i="40"/>
  <c r="AQ245" i="40"/>
  <c r="AO245" i="40"/>
  <c r="AM245" i="40"/>
  <c r="AK245" i="40"/>
  <c r="AI245" i="40"/>
  <c r="AG245" i="40"/>
  <c r="AE245" i="40"/>
  <c r="AC245" i="40"/>
  <c r="AA245" i="40"/>
  <c r="Y245" i="40"/>
  <c r="W245" i="40"/>
  <c r="U245" i="40"/>
  <c r="S245" i="40"/>
  <c r="Q245" i="40"/>
  <c r="O245" i="40"/>
  <c r="M245" i="40"/>
  <c r="K245" i="40"/>
  <c r="I245" i="40"/>
  <c r="G245" i="40"/>
  <c r="E245" i="40"/>
  <c r="AQ244" i="40"/>
  <c r="AO244" i="40"/>
  <c r="AM244" i="40"/>
  <c r="AK244" i="40"/>
  <c r="AI244" i="40"/>
  <c r="AG244" i="40"/>
  <c r="AE244" i="40"/>
  <c r="AC244" i="40"/>
  <c r="AA244" i="40"/>
  <c r="Y244" i="40"/>
  <c r="W244" i="40"/>
  <c r="U244" i="40"/>
  <c r="S244" i="40"/>
  <c r="Q244" i="40"/>
  <c r="O244" i="40"/>
  <c r="M244" i="40"/>
  <c r="K244" i="40"/>
  <c r="I244" i="40"/>
  <c r="G244" i="40"/>
  <c r="E244" i="40"/>
  <c r="AQ243" i="40"/>
  <c r="AO243" i="40"/>
  <c r="AM243" i="40"/>
  <c r="AK243" i="40"/>
  <c r="AI243" i="40"/>
  <c r="AG243" i="40"/>
  <c r="AE243" i="40"/>
  <c r="AC243" i="40"/>
  <c r="AA243" i="40"/>
  <c r="Y243" i="40"/>
  <c r="W243" i="40"/>
  <c r="U243" i="40"/>
  <c r="S243" i="40"/>
  <c r="Q243" i="40"/>
  <c r="O243" i="40"/>
  <c r="M243" i="40"/>
  <c r="K243" i="40"/>
  <c r="I243" i="40"/>
  <c r="G243" i="40"/>
  <c r="E243" i="40"/>
  <c r="AQ242" i="40"/>
  <c r="AO242" i="40"/>
  <c r="AM242" i="40"/>
  <c r="AK242" i="40"/>
  <c r="AI242" i="40"/>
  <c r="AG242" i="40"/>
  <c r="AE242" i="40"/>
  <c r="AC242" i="40"/>
  <c r="AA242" i="40"/>
  <c r="Y242" i="40"/>
  <c r="W242" i="40"/>
  <c r="U242" i="40"/>
  <c r="S242" i="40"/>
  <c r="Q242" i="40"/>
  <c r="O242" i="40"/>
  <c r="M242" i="40"/>
  <c r="K242" i="40"/>
  <c r="I242" i="40"/>
  <c r="G242" i="40"/>
  <c r="E242" i="40"/>
  <c r="AQ241" i="40"/>
  <c r="AO241" i="40"/>
  <c r="AM241" i="40"/>
  <c r="AK241" i="40"/>
  <c r="AI241" i="40"/>
  <c r="AG241" i="40"/>
  <c r="AE241" i="40"/>
  <c r="AC241" i="40"/>
  <c r="AA241" i="40"/>
  <c r="Y241" i="40"/>
  <c r="W241" i="40"/>
  <c r="U241" i="40"/>
  <c r="S241" i="40"/>
  <c r="Q241" i="40"/>
  <c r="O241" i="40"/>
  <c r="M241" i="40"/>
  <c r="K241" i="40"/>
  <c r="I241" i="40"/>
  <c r="G241" i="40"/>
  <c r="E241" i="40"/>
  <c r="AQ240" i="40"/>
  <c r="AO240" i="40"/>
  <c r="AM240" i="40"/>
  <c r="AK240" i="40"/>
  <c r="AI240" i="40"/>
  <c r="AG240" i="40"/>
  <c r="AE240" i="40"/>
  <c r="AC240" i="40"/>
  <c r="AA240" i="40"/>
  <c r="Y240" i="40"/>
  <c r="W240" i="40"/>
  <c r="U240" i="40"/>
  <c r="S240" i="40"/>
  <c r="Q240" i="40"/>
  <c r="O240" i="40"/>
  <c r="M240" i="40"/>
  <c r="K240" i="40"/>
  <c r="I240" i="40"/>
  <c r="G240" i="40"/>
  <c r="E240" i="40"/>
  <c r="AQ239" i="40"/>
  <c r="AO239" i="40"/>
  <c r="AM239" i="40"/>
  <c r="AK239" i="40"/>
  <c r="AI239" i="40"/>
  <c r="AG239" i="40"/>
  <c r="AE239" i="40"/>
  <c r="AC239" i="40"/>
  <c r="AA239" i="40"/>
  <c r="Y239" i="40"/>
  <c r="W239" i="40"/>
  <c r="U239" i="40"/>
  <c r="S239" i="40"/>
  <c r="Q239" i="40"/>
  <c r="O239" i="40"/>
  <c r="M239" i="40"/>
  <c r="K239" i="40"/>
  <c r="I239" i="40"/>
  <c r="G239" i="40"/>
  <c r="E239" i="40"/>
  <c r="AQ238" i="40"/>
  <c r="AO238" i="40"/>
  <c r="AM238" i="40"/>
  <c r="AK238" i="40"/>
  <c r="AI238" i="40"/>
  <c r="AG238" i="40"/>
  <c r="AE238" i="40"/>
  <c r="AC238" i="40"/>
  <c r="AA238" i="40"/>
  <c r="Y238" i="40"/>
  <c r="W238" i="40"/>
  <c r="U238" i="40"/>
  <c r="S238" i="40"/>
  <c r="Q238" i="40"/>
  <c r="O238" i="40"/>
  <c r="M238" i="40"/>
  <c r="K238" i="40"/>
  <c r="I238" i="40"/>
  <c r="G238" i="40"/>
  <c r="E238" i="40"/>
  <c r="AQ237" i="40"/>
  <c r="AO237" i="40"/>
  <c r="AM237" i="40"/>
  <c r="AK237" i="40"/>
  <c r="AI237" i="40"/>
  <c r="AG237" i="40"/>
  <c r="AE237" i="40"/>
  <c r="AC237" i="40"/>
  <c r="AA237" i="40"/>
  <c r="Y237" i="40"/>
  <c r="W237" i="40"/>
  <c r="U237" i="40"/>
  <c r="S237" i="40"/>
  <c r="Q237" i="40"/>
  <c r="O237" i="40"/>
  <c r="M237" i="40"/>
  <c r="K237" i="40"/>
  <c r="I237" i="40"/>
  <c r="G237" i="40"/>
  <c r="E237" i="40"/>
  <c r="AQ236" i="40"/>
  <c r="AO236" i="40"/>
  <c r="AM236" i="40"/>
  <c r="AK236" i="40"/>
  <c r="AI236" i="40"/>
  <c r="AG236" i="40"/>
  <c r="AE236" i="40"/>
  <c r="AC236" i="40"/>
  <c r="AA236" i="40"/>
  <c r="Y236" i="40"/>
  <c r="W236" i="40"/>
  <c r="U236" i="40"/>
  <c r="S236" i="40"/>
  <c r="Q236" i="40"/>
  <c r="O236" i="40"/>
  <c r="M236" i="40"/>
  <c r="K236" i="40"/>
  <c r="I236" i="40"/>
  <c r="G236" i="40"/>
  <c r="E236" i="40"/>
  <c r="AQ235" i="40"/>
  <c r="AO235" i="40"/>
  <c r="AM235" i="40"/>
  <c r="AK235" i="40"/>
  <c r="AI235" i="40"/>
  <c r="AG235" i="40"/>
  <c r="AE235" i="40"/>
  <c r="AC235" i="40"/>
  <c r="AA235" i="40"/>
  <c r="Y235" i="40"/>
  <c r="W235" i="40"/>
  <c r="U235" i="40"/>
  <c r="S235" i="40"/>
  <c r="Q235" i="40"/>
  <c r="O235" i="40"/>
  <c r="M235" i="40"/>
  <c r="K235" i="40"/>
  <c r="I235" i="40"/>
  <c r="G235" i="40"/>
  <c r="E235" i="40"/>
  <c r="AQ234" i="40"/>
  <c r="AO234" i="40"/>
  <c r="AM234" i="40"/>
  <c r="AK234" i="40"/>
  <c r="AI234" i="40"/>
  <c r="AG234" i="40"/>
  <c r="AE234" i="40"/>
  <c r="AC234" i="40"/>
  <c r="AA234" i="40"/>
  <c r="Y234" i="40"/>
  <c r="W234" i="40"/>
  <c r="U234" i="40"/>
  <c r="S234" i="40"/>
  <c r="Q234" i="40"/>
  <c r="O234" i="40"/>
  <c r="M234" i="40"/>
  <c r="K234" i="40"/>
  <c r="I234" i="40"/>
  <c r="G234" i="40"/>
  <c r="E234" i="40"/>
  <c r="AQ233" i="40"/>
  <c r="AO233" i="40"/>
  <c r="AM233" i="40"/>
  <c r="AK233" i="40"/>
  <c r="AI233" i="40"/>
  <c r="AG233" i="40"/>
  <c r="AE233" i="40"/>
  <c r="AC233" i="40"/>
  <c r="AA233" i="40"/>
  <c r="Y233" i="40"/>
  <c r="W233" i="40"/>
  <c r="U233" i="40"/>
  <c r="S233" i="40"/>
  <c r="Q233" i="40"/>
  <c r="O233" i="40"/>
  <c r="M233" i="40"/>
  <c r="K233" i="40"/>
  <c r="I233" i="40"/>
  <c r="G233" i="40"/>
  <c r="E233" i="40"/>
  <c r="AQ232" i="40"/>
  <c r="AO232" i="40"/>
  <c r="AM232" i="40"/>
  <c r="AK232" i="40"/>
  <c r="AI232" i="40"/>
  <c r="AG232" i="40"/>
  <c r="AE232" i="40"/>
  <c r="AC232" i="40"/>
  <c r="AA232" i="40"/>
  <c r="Y232" i="40"/>
  <c r="W232" i="40"/>
  <c r="U232" i="40"/>
  <c r="S232" i="40"/>
  <c r="Q232" i="40"/>
  <c r="O232" i="40"/>
  <c r="M232" i="40"/>
  <c r="K232" i="40"/>
  <c r="I232" i="40"/>
  <c r="G232" i="40"/>
  <c r="E232" i="40"/>
  <c r="AQ231" i="40"/>
  <c r="AO231" i="40"/>
  <c r="AM231" i="40"/>
  <c r="AK231" i="40"/>
  <c r="AI231" i="40"/>
  <c r="AG231" i="40"/>
  <c r="AE231" i="40"/>
  <c r="AC231" i="40"/>
  <c r="AA231" i="40"/>
  <c r="Y231" i="40"/>
  <c r="W231" i="40"/>
  <c r="U231" i="40"/>
  <c r="S231" i="40"/>
  <c r="Q231" i="40"/>
  <c r="O231" i="40"/>
  <c r="M231" i="40"/>
  <c r="K231" i="40"/>
  <c r="I231" i="40"/>
  <c r="G231" i="40"/>
  <c r="E231" i="40"/>
  <c r="AQ230" i="40"/>
  <c r="AO230" i="40"/>
  <c r="AM230" i="40"/>
  <c r="AK230" i="40"/>
  <c r="AI230" i="40"/>
  <c r="AG230" i="40"/>
  <c r="AE230" i="40"/>
  <c r="AC230" i="40"/>
  <c r="AA230" i="40"/>
  <c r="Y230" i="40"/>
  <c r="W230" i="40"/>
  <c r="U230" i="40"/>
  <c r="S230" i="40"/>
  <c r="Q230" i="40"/>
  <c r="O230" i="40"/>
  <c r="M230" i="40"/>
  <c r="K230" i="40"/>
  <c r="I230" i="40"/>
  <c r="G230" i="40"/>
  <c r="E230" i="40"/>
  <c r="AQ229" i="40"/>
  <c r="AO229" i="40"/>
  <c r="AM229" i="40"/>
  <c r="AK229" i="40"/>
  <c r="AI229" i="40"/>
  <c r="AG229" i="40"/>
  <c r="AE229" i="40"/>
  <c r="AC229" i="40"/>
  <c r="AA229" i="40"/>
  <c r="Y229" i="40"/>
  <c r="W229" i="40"/>
  <c r="U229" i="40"/>
  <c r="S229" i="40"/>
  <c r="Q229" i="40"/>
  <c r="O229" i="40"/>
  <c r="M229" i="40"/>
  <c r="K229" i="40"/>
  <c r="I229" i="40"/>
  <c r="G229" i="40"/>
  <c r="E229" i="40"/>
  <c r="AQ228" i="40"/>
  <c r="AO228" i="40"/>
  <c r="AM228" i="40"/>
  <c r="AK228" i="40"/>
  <c r="AI228" i="40"/>
  <c r="AG228" i="40"/>
  <c r="AE228" i="40"/>
  <c r="AC228" i="40"/>
  <c r="AA228" i="40"/>
  <c r="Y228" i="40"/>
  <c r="W228" i="40"/>
  <c r="U228" i="40"/>
  <c r="S228" i="40"/>
  <c r="Q228" i="40"/>
  <c r="O228" i="40"/>
  <c r="M228" i="40"/>
  <c r="K228" i="40"/>
  <c r="I228" i="40"/>
  <c r="G228" i="40"/>
  <c r="E228" i="40"/>
  <c r="AQ227" i="40"/>
  <c r="AO227" i="40"/>
  <c r="AM227" i="40"/>
  <c r="AK227" i="40"/>
  <c r="AI227" i="40"/>
  <c r="AG227" i="40"/>
  <c r="AE227" i="40"/>
  <c r="AC227" i="40"/>
  <c r="AA227" i="40"/>
  <c r="Y227" i="40"/>
  <c r="W227" i="40"/>
  <c r="U227" i="40"/>
  <c r="S227" i="40"/>
  <c r="Q227" i="40"/>
  <c r="O227" i="40"/>
  <c r="M227" i="40"/>
  <c r="K227" i="40"/>
  <c r="I227" i="40"/>
  <c r="G227" i="40"/>
  <c r="E227" i="40"/>
  <c r="AQ226" i="40"/>
  <c r="AO226" i="40"/>
  <c r="AM226" i="40"/>
  <c r="AK226" i="40"/>
  <c r="AI226" i="40"/>
  <c r="AG226" i="40"/>
  <c r="AE226" i="40"/>
  <c r="AC226" i="40"/>
  <c r="AA226" i="40"/>
  <c r="Y226" i="40"/>
  <c r="W226" i="40"/>
  <c r="U226" i="40"/>
  <c r="S226" i="40"/>
  <c r="Q226" i="40"/>
  <c r="O226" i="40"/>
  <c r="M226" i="40"/>
  <c r="K226" i="40"/>
  <c r="I226" i="40"/>
  <c r="G226" i="40"/>
  <c r="E226" i="40"/>
  <c r="AQ225" i="40"/>
  <c r="AO225" i="40"/>
  <c r="AM225" i="40"/>
  <c r="AK225" i="40"/>
  <c r="AI225" i="40"/>
  <c r="AG225" i="40"/>
  <c r="AE225" i="40"/>
  <c r="AC225" i="40"/>
  <c r="AA225" i="40"/>
  <c r="Y225" i="40"/>
  <c r="W225" i="40"/>
  <c r="U225" i="40"/>
  <c r="S225" i="40"/>
  <c r="Q225" i="40"/>
  <c r="O225" i="40"/>
  <c r="M225" i="40"/>
  <c r="K225" i="40"/>
  <c r="I225" i="40"/>
  <c r="G225" i="40"/>
  <c r="E225" i="40"/>
  <c r="AQ224" i="40"/>
  <c r="AO224" i="40"/>
  <c r="AM224" i="40"/>
  <c r="AK224" i="40"/>
  <c r="AI224" i="40"/>
  <c r="AG224" i="40"/>
  <c r="AE224" i="40"/>
  <c r="AC224" i="40"/>
  <c r="AA224" i="40"/>
  <c r="Y224" i="40"/>
  <c r="W224" i="40"/>
  <c r="U224" i="40"/>
  <c r="S224" i="40"/>
  <c r="Q224" i="40"/>
  <c r="O224" i="40"/>
  <c r="M224" i="40"/>
  <c r="K224" i="40"/>
  <c r="I224" i="40"/>
  <c r="G224" i="40"/>
  <c r="E224" i="40"/>
  <c r="AQ223" i="40"/>
  <c r="AO223" i="40"/>
  <c r="AM223" i="40"/>
  <c r="AK223" i="40"/>
  <c r="AI223" i="40"/>
  <c r="AG223" i="40"/>
  <c r="AE223" i="40"/>
  <c r="AC223" i="40"/>
  <c r="AA223" i="40"/>
  <c r="Y223" i="40"/>
  <c r="W223" i="40"/>
  <c r="U223" i="40"/>
  <c r="S223" i="40"/>
  <c r="Q223" i="40"/>
  <c r="O223" i="40"/>
  <c r="M223" i="40"/>
  <c r="K223" i="40"/>
  <c r="I223" i="40"/>
  <c r="G223" i="40"/>
  <c r="E223" i="40"/>
  <c r="AQ222" i="40"/>
  <c r="AO222" i="40"/>
  <c r="AM222" i="40"/>
  <c r="AK222" i="40"/>
  <c r="AI222" i="40"/>
  <c r="AG222" i="40"/>
  <c r="AE222" i="40"/>
  <c r="AC222" i="40"/>
  <c r="AA222" i="40"/>
  <c r="Y222" i="40"/>
  <c r="W222" i="40"/>
  <c r="U222" i="40"/>
  <c r="S222" i="40"/>
  <c r="Q222" i="40"/>
  <c r="O222" i="40"/>
  <c r="M222" i="40"/>
  <c r="K222" i="40"/>
  <c r="I222" i="40"/>
  <c r="G222" i="40"/>
  <c r="E222" i="40"/>
  <c r="AQ221" i="40"/>
  <c r="AO221" i="40"/>
  <c r="AM221" i="40"/>
  <c r="AK221" i="40"/>
  <c r="AI221" i="40"/>
  <c r="AG221" i="40"/>
  <c r="AE221" i="40"/>
  <c r="AC221" i="40"/>
  <c r="AA221" i="40"/>
  <c r="Y221" i="40"/>
  <c r="W221" i="40"/>
  <c r="U221" i="40"/>
  <c r="S221" i="40"/>
  <c r="Q221" i="40"/>
  <c r="O221" i="40"/>
  <c r="M221" i="40"/>
  <c r="K221" i="40"/>
  <c r="I221" i="40"/>
  <c r="G221" i="40"/>
  <c r="E221" i="40"/>
  <c r="AQ220" i="40"/>
  <c r="AO220" i="40"/>
  <c r="AM220" i="40"/>
  <c r="AK220" i="40"/>
  <c r="AI220" i="40"/>
  <c r="AG220" i="40"/>
  <c r="AE220" i="40"/>
  <c r="AC220" i="40"/>
  <c r="AA220" i="40"/>
  <c r="Y220" i="40"/>
  <c r="W220" i="40"/>
  <c r="U220" i="40"/>
  <c r="S220" i="40"/>
  <c r="Q220" i="40"/>
  <c r="O220" i="40"/>
  <c r="M220" i="40"/>
  <c r="K220" i="40"/>
  <c r="I220" i="40"/>
  <c r="G220" i="40"/>
  <c r="E220" i="40"/>
  <c r="AQ219" i="40"/>
  <c r="AO219" i="40"/>
  <c r="AM219" i="40"/>
  <c r="AK219" i="40"/>
  <c r="AI219" i="40"/>
  <c r="AG219" i="40"/>
  <c r="AE219" i="40"/>
  <c r="AC219" i="40"/>
  <c r="AA219" i="40"/>
  <c r="Y219" i="40"/>
  <c r="W219" i="40"/>
  <c r="U219" i="40"/>
  <c r="S219" i="40"/>
  <c r="Q219" i="40"/>
  <c r="O219" i="40"/>
  <c r="M219" i="40"/>
  <c r="K219" i="40"/>
  <c r="I219" i="40"/>
  <c r="G219" i="40"/>
  <c r="E219" i="40"/>
  <c r="AQ218" i="40"/>
  <c r="AO218" i="40"/>
  <c r="AM218" i="40"/>
  <c r="AK218" i="40"/>
  <c r="AI218" i="40"/>
  <c r="AG218" i="40"/>
  <c r="AE218" i="40"/>
  <c r="AC218" i="40"/>
  <c r="AA218" i="40"/>
  <c r="Y218" i="40"/>
  <c r="W218" i="40"/>
  <c r="U218" i="40"/>
  <c r="S218" i="40"/>
  <c r="Q218" i="40"/>
  <c r="O218" i="40"/>
  <c r="M218" i="40"/>
  <c r="K218" i="40"/>
  <c r="I218" i="40"/>
  <c r="G218" i="40"/>
  <c r="E218" i="40"/>
  <c r="AQ217" i="40"/>
  <c r="AO217" i="40"/>
  <c r="AM217" i="40"/>
  <c r="AK217" i="40"/>
  <c r="AI217" i="40"/>
  <c r="AG217" i="40"/>
  <c r="AE217" i="40"/>
  <c r="AC217" i="40"/>
  <c r="AA217" i="40"/>
  <c r="Y217" i="40"/>
  <c r="W217" i="40"/>
  <c r="U217" i="40"/>
  <c r="S217" i="40"/>
  <c r="Q217" i="40"/>
  <c r="O217" i="40"/>
  <c r="M217" i="40"/>
  <c r="K217" i="40"/>
  <c r="I217" i="40"/>
  <c r="G217" i="40"/>
  <c r="E217" i="40"/>
  <c r="AQ216" i="40"/>
  <c r="AO216" i="40"/>
  <c r="AM216" i="40"/>
  <c r="AK216" i="40"/>
  <c r="AI216" i="40"/>
  <c r="AG216" i="40"/>
  <c r="AE216" i="40"/>
  <c r="AC216" i="40"/>
  <c r="AA216" i="40"/>
  <c r="Y216" i="40"/>
  <c r="W216" i="40"/>
  <c r="U216" i="40"/>
  <c r="S216" i="40"/>
  <c r="Q216" i="40"/>
  <c r="O216" i="40"/>
  <c r="M216" i="40"/>
  <c r="K216" i="40"/>
  <c r="I216" i="40"/>
  <c r="G216" i="40"/>
  <c r="E216" i="40"/>
  <c r="AQ215" i="40"/>
  <c r="AO215" i="40"/>
  <c r="AM215" i="40"/>
  <c r="AK215" i="40"/>
  <c r="AI215" i="40"/>
  <c r="AG215" i="40"/>
  <c r="AE215" i="40"/>
  <c r="AC215" i="40"/>
  <c r="AA215" i="40"/>
  <c r="Y215" i="40"/>
  <c r="W215" i="40"/>
  <c r="U215" i="40"/>
  <c r="S215" i="40"/>
  <c r="Q215" i="40"/>
  <c r="O215" i="40"/>
  <c r="M215" i="40"/>
  <c r="K215" i="40"/>
  <c r="I215" i="40"/>
  <c r="G215" i="40"/>
  <c r="E215" i="40"/>
  <c r="AQ214" i="40"/>
  <c r="AO214" i="40"/>
  <c r="AM214" i="40"/>
  <c r="AK214" i="40"/>
  <c r="AI214" i="40"/>
  <c r="AG214" i="40"/>
  <c r="AE214" i="40"/>
  <c r="AC214" i="40"/>
  <c r="AA214" i="40"/>
  <c r="Y214" i="40"/>
  <c r="W214" i="40"/>
  <c r="U214" i="40"/>
  <c r="S214" i="40"/>
  <c r="Q214" i="40"/>
  <c r="O214" i="40"/>
  <c r="M214" i="40"/>
  <c r="K214" i="40"/>
  <c r="I214" i="40"/>
  <c r="G214" i="40"/>
  <c r="E214" i="40"/>
  <c r="AQ213" i="40"/>
  <c r="AO213" i="40"/>
  <c r="AM213" i="40"/>
  <c r="AK213" i="40"/>
  <c r="AI213" i="40"/>
  <c r="AG213" i="40"/>
  <c r="AE213" i="40"/>
  <c r="AC213" i="40"/>
  <c r="AA213" i="40"/>
  <c r="Y213" i="40"/>
  <c r="W213" i="40"/>
  <c r="U213" i="40"/>
  <c r="S213" i="40"/>
  <c r="Q213" i="40"/>
  <c r="O213" i="40"/>
  <c r="M213" i="40"/>
  <c r="K213" i="40"/>
  <c r="I213" i="40"/>
  <c r="G213" i="40"/>
  <c r="E213" i="40"/>
  <c r="AQ212" i="40"/>
  <c r="AO212" i="40"/>
  <c r="AM212" i="40"/>
  <c r="AK212" i="40"/>
  <c r="AI212" i="40"/>
  <c r="AG212" i="40"/>
  <c r="AE212" i="40"/>
  <c r="AC212" i="40"/>
  <c r="AA212" i="40"/>
  <c r="Y212" i="40"/>
  <c r="W212" i="40"/>
  <c r="U212" i="40"/>
  <c r="S212" i="40"/>
  <c r="Q212" i="40"/>
  <c r="O212" i="40"/>
  <c r="M212" i="40"/>
  <c r="K212" i="40"/>
  <c r="I212" i="40"/>
  <c r="G212" i="40"/>
  <c r="E212" i="40"/>
  <c r="AQ211" i="40"/>
  <c r="AO211" i="40"/>
  <c r="AM211" i="40"/>
  <c r="AK211" i="40"/>
  <c r="AI211" i="40"/>
  <c r="AG211" i="40"/>
  <c r="AE211" i="40"/>
  <c r="AC211" i="40"/>
  <c r="AA211" i="40"/>
  <c r="Y211" i="40"/>
  <c r="W211" i="40"/>
  <c r="U211" i="40"/>
  <c r="S211" i="40"/>
  <c r="Q211" i="40"/>
  <c r="O211" i="40"/>
  <c r="M211" i="40"/>
  <c r="K211" i="40"/>
  <c r="I211" i="40"/>
  <c r="G211" i="40"/>
  <c r="E211" i="40"/>
  <c r="AQ210" i="40"/>
  <c r="AO210" i="40"/>
  <c r="AM210" i="40"/>
  <c r="AK210" i="40"/>
  <c r="AI210" i="40"/>
  <c r="AG210" i="40"/>
  <c r="AE210" i="40"/>
  <c r="AC210" i="40"/>
  <c r="AA210" i="40"/>
  <c r="Y210" i="40"/>
  <c r="W210" i="40"/>
  <c r="U210" i="40"/>
  <c r="S210" i="40"/>
  <c r="Q210" i="40"/>
  <c r="O210" i="40"/>
  <c r="M210" i="40"/>
  <c r="K210" i="40"/>
  <c r="I210" i="40"/>
  <c r="G210" i="40"/>
  <c r="E210" i="40"/>
  <c r="AQ209" i="40"/>
  <c r="AO209" i="40"/>
  <c r="AM209" i="40"/>
  <c r="AK209" i="40"/>
  <c r="AI209" i="40"/>
  <c r="AG209" i="40"/>
  <c r="AE209" i="40"/>
  <c r="AC209" i="40"/>
  <c r="AA209" i="40"/>
  <c r="Y209" i="40"/>
  <c r="W209" i="40"/>
  <c r="U209" i="40"/>
  <c r="S209" i="40"/>
  <c r="Q209" i="40"/>
  <c r="O209" i="40"/>
  <c r="M209" i="40"/>
  <c r="K209" i="40"/>
  <c r="I209" i="40"/>
  <c r="G209" i="40"/>
  <c r="E209" i="40"/>
  <c r="AQ208" i="40"/>
  <c r="AO208" i="40"/>
  <c r="AM208" i="40"/>
  <c r="AK208" i="40"/>
  <c r="AI208" i="40"/>
  <c r="AG208" i="40"/>
  <c r="AE208" i="40"/>
  <c r="AC208" i="40"/>
  <c r="AA208" i="40"/>
  <c r="Y208" i="40"/>
  <c r="W208" i="40"/>
  <c r="U208" i="40"/>
  <c r="S208" i="40"/>
  <c r="Q208" i="40"/>
  <c r="O208" i="40"/>
  <c r="M208" i="40"/>
  <c r="K208" i="40"/>
  <c r="I208" i="40"/>
  <c r="G208" i="40"/>
  <c r="E208" i="40"/>
  <c r="AQ207" i="40"/>
  <c r="AO207" i="40"/>
  <c r="AM207" i="40"/>
  <c r="AK207" i="40"/>
  <c r="AI207" i="40"/>
  <c r="AG207" i="40"/>
  <c r="AE207" i="40"/>
  <c r="AC207" i="40"/>
  <c r="AA207" i="40"/>
  <c r="Y207" i="40"/>
  <c r="W207" i="40"/>
  <c r="U207" i="40"/>
  <c r="S207" i="40"/>
  <c r="Q207" i="40"/>
  <c r="O207" i="40"/>
  <c r="M207" i="40"/>
  <c r="K207" i="40"/>
  <c r="I207" i="40"/>
  <c r="G207" i="40"/>
  <c r="E207" i="40"/>
  <c r="AQ206" i="40"/>
  <c r="AO206" i="40"/>
  <c r="AM206" i="40"/>
  <c r="AK206" i="40"/>
  <c r="AI206" i="40"/>
  <c r="AG206" i="40"/>
  <c r="AE206" i="40"/>
  <c r="AC206" i="40"/>
  <c r="AA206" i="40"/>
  <c r="Y206" i="40"/>
  <c r="W206" i="40"/>
  <c r="U206" i="40"/>
  <c r="S206" i="40"/>
  <c r="Q206" i="40"/>
  <c r="O206" i="40"/>
  <c r="M206" i="40"/>
  <c r="K206" i="40"/>
  <c r="I206" i="40"/>
  <c r="G206" i="40"/>
  <c r="E206" i="40"/>
  <c r="AQ205" i="40"/>
  <c r="AO205" i="40"/>
  <c r="AM205" i="40"/>
  <c r="AK205" i="40"/>
  <c r="AI205" i="40"/>
  <c r="AG205" i="40"/>
  <c r="AE205" i="40"/>
  <c r="AC205" i="40"/>
  <c r="AA205" i="40"/>
  <c r="Y205" i="40"/>
  <c r="W205" i="40"/>
  <c r="U205" i="40"/>
  <c r="S205" i="40"/>
  <c r="Q205" i="40"/>
  <c r="O205" i="40"/>
  <c r="M205" i="40"/>
  <c r="K205" i="40"/>
  <c r="I205" i="40"/>
  <c r="G205" i="40"/>
  <c r="E205" i="40"/>
  <c r="AQ204" i="40"/>
  <c r="AO204" i="40"/>
  <c r="AM204" i="40"/>
  <c r="AK204" i="40"/>
  <c r="AI204" i="40"/>
  <c r="AG204" i="40"/>
  <c r="AE204" i="40"/>
  <c r="AC204" i="40"/>
  <c r="AA204" i="40"/>
  <c r="Y204" i="40"/>
  <c r="W204" i="40"/>
  <c r="U204" i="40"/>
  <c r="S204" i="40"/>
  <c r="Q204" i="40"/>
  <c r="O204" i="40"/>
  <c r="M204" i="40"/>
  <c r="K204" i="40"/>
  <c r="I204" i="40"/>
  <c r="G204" i="40"/>
  <c r="E204" i="40"/>
  <c r="AQ203" i="40"/>
  <c r="AO203" i="40"/>
  <c r="AM203" i="40"/>
  <c r="AK203" i="40"/>
  <c r="AI203" i="40"/>
  <c r="AG203" i="40"/>
  <c r="AE203" i="40"/>
  <c r="AC203" i="40"/>
  <c r="AA203" i="40"/>
  <c r="Y203" i="40"/>
  <c r="W203" i="40"/>
  <c r="U203" i="40"/>
  <c r="S203" i="40"/>
  <c r="Q203" i="40"/>
  <c r="O203" i="40"/>
  <c r="M203" i="40"/>
  <c r="K203" i="40"/>
  <c r="I203" i="40"/>
  <c r="G203" i="40"/>
  <c r="E203" i="40"/>
  <c r="AQ202" i="40"/>
  <c r="AO202" i="40"/>
  <c r="AM202" i="40"/>
  <c r="AK202" i="40"/>
  <c r="AI202" i="40"/>
  <c r="AG202" i="40"/>
  <c r="AE202" i="40"/>
  <c r="AC202" i="40"/>
  <c r="AA202" i="40"/>
  <c r="Y202" i="40"/>
  <c r="W202" i="40"/>
  <c r="U202" i="40"/>
  <c r="S202" i="40"/>
  <c r="Q202" i="40"/>
  <c r="O202" i="40"/>
  <c r="M202" i="40"/>
  <c r="K202" i="40"/>
  <c r="I202" i="40"/>
  <c r="G202" i="40"/>
  <c r="E202" i="40"/>
  <c r="AQ201" i="40"/>
  <c r="AO201" i="40"/>
  <c r="AM201" i="40"/>
  <c r="AK201" i="40"/>
  <c r="AI201" i="40"/>
  <c r="AG201" i="40"/>
  <c r="AE201" i="40"/>
  <c r="AC201" i="40"/>
  <c r="AA201" i="40"/>
  <c r="Y201" i="40"/>
  <c r="W201" i="40"/>
  <c r="U201" i="40"/>
  <c r="S201" i="40"/>
  <c r="Q201" i="40"/>
  <c r="O201" i="40"/>
  <c r="M201" i="40"/>
  <c r="K201" i="40"/>
  <c r="I201" i="40"/>
  <c r="G201" i="40"/>
  <c r="E201" i="40"/>
  <c r="AQ200" i="40"/>
  <c r="AO200" i="40"/>
  <c r="AM200" i="40"/>
  <c r="AK200" i="40"/>
  <c r="AI200" i="40"/>
  <c r="AG200" i="40"/>
  <c r="AE200" i="40"/>
  <c r="AC200" i="40"/>
  <c r="AA200" i="40"/>
  <c r="Y200" i="40"/>
  <c r="W200" i="40"/>
  <c r="U200" i="40"/>
  <c r="S200" i="40"/>
  <c r="Q200" i="40"/>
  <c r="O200" i="40"/>
  <c r="M200" i="40"/>
  <c r="K200" i="40"/>
  <c r="I200" i="40"/>
  <c r="G200" i="40"/>
  <c r="E200" i="40"/>
  <c r="AQ199" i="40"/>
  <c r="AO199" i="40"/>
  <c r="AM199" i="40"/>
  <c r="AK199" i="40"/>
  <c r="AI199" i="40"/>
  <c r="AG199" i="40"/>
  <c r="AE199" i="40"/>
  <c r="AC199" i="40"/>
  <c r="AA199" i="40"/>
  <c r="Y199" i="40"/>
  <c r="W199" i="40"/>
  <c r="U199" i="40"/>
  <c r="S199" i="40"/>
  <c r="Q199" i="40"/>
  <c r="O199" i="40"/>
  <c r="M199" i="40"/>
  <c r="K199" i="40"/>
  <c r="I199" i="40"/>
  <c r="G199" i="40"/>
  <c r="E199" i="40"/>
  <c r="AQ198" i="40"/>
  <c r="AO198" i="40"/>
  <c r="AM198" i="40"/>
  <c r="AK198" i="40"/>
  <c r="AI198" i="40"/>
  <c r="AG198" i="40"/>
  <c r="AE198" i="40"/>
  <c r="AC198" i="40"/>
  <c r="AA198" i="40"/>
  <c r="Y198" i="40"/>
  <c r="W198" i="40"/>
  <c r="U198" i="40"/>
  <c r="S198" i="40"/>
  <c r="Q198" i="40"/>
  <c r="O198" i="40"/>
  <c r="M198" i="40"/>
  <c r="K198" i="40"/>
  <c r="I198" i="40"/>
  <c r="G198" i="40"/>
  <c r="E198" i="40"/>
  <c r="AQ197" i="40"/>
  <c r="AO197" i="40"/>
  <c r="AM197" i="40"/>
  <c r="AK197" i="40"/>
  <c r="AI197" i="40"/>
  <c r="AG197" i="40"/>
  <c r="AE197" i="40"/>
  <c r="AC197" i="40"/>
  <c r="AA197" i="40"/>
  <c r="Y197" i="40"/>
  <c r="W197" i="40"/>
  <c r="U197" i="40"/>
  <c r="S197" i="40"/>
  <c r="Q197" i="40"/>
  <c r="O197" i="40"/>
  <c r="M197" i="40"/>
  <c r="K197" i="40"/>
  <c r="I197" i="40"/>
  <c r="G197" i="40"/>
  <c r="E197" i="40"/>
  <c r="AQ196" i="40"/>
  <c r="AO196" i="40"/>
  <c r="AM196" i="40"/>
  <c r="AK196" i="40"/>
  <c r="AI196" i="40"/>
  <c r="AG196" i="40"/>
  <c r="AE196" i="40"/>
  <c r="AC196" i="40"/>
  <c r="AA196" i="40"/>
  <c r="Y196" i="40"/>
  <c r="W196" i="40"/>
  <c r="U196" i="40"/>
  <c r="S196" i="40"/>
  <c r="Q196" i="40"/>
  <c r="O196" i="40"/>
  <c r="M196" i="40"/>
  <c r="K196" i="40"/>
  <c r="I196" i="40"/>
  <c r="G196" i="40"/>
  <c r="E196" i="40"/>
  <c r="AQ195" i="40"/>
  <c r="AO195" i="40"/>
  <c r="AM195" i="40"/>
  <c r="AK195" i="40"/>
  <c r="AI195" i="40"/>
  <c r="AG195" i="40"/>
  <c r="AE195" i="40"/>
  <c r="AC195" i="40"/>
  <c r="AA195" i="40"/>
  <c r="Y195" i="40"/>
  <c r="W195" i="40"/>
  <c r="U195" i="40"/>
  <c r="S195" i="40"/>
  <c r="Q195" i="40"/>
  <c r="O195" i="40"/>
  <c r="M195" i="40"/>
  <c r="K195" i="40"/>
  <c r="I195" i="40"/>
  <c r="G195" i="40"/>
  <c r="E195" i="40"/>
  <c r="AQ194" i="40"/>
  <c r="AO194" i="40"/>
  <c r="AM194" i="40"/>
  <c r="AK194" i="40"/>
  <c r="AI194" i="40"/>
  <c r="AG194" i="40"/>
  <c r="AE194" i="40"/>
  <c r="AC194" i="40"/>
  <c r="AA194" i="40"/>
  <c r="Y194" i="40"/>
  <c r="W194" i="40"/>
  <c r="U194" i="40"/>
  <c r="S194" i="40"/>
  <c r="Q194" i="40"/>
  <c r="O194" i="40"/>
  <c r="M194" i="40"/>
  <c r="K194" i="40"/>
  <c r="I194" i="40"/>
  <c r="G194" i="40"/>
  <c r="E194" i="40"/>
  <c r="AQ193" i="40"/>
  <c r="AO193" i="40"/>
  <c r="AM193" i="40"/>
  <c r="AK193" i="40"/>
  <c r="AI193" i="40"/>
  <c r="AG193" i="40"/>
  <c r="AE193" i="40"/>
  <c r="AC193" i="40"/>
  <c r="AA193" i="40"/>
  <c r="Y193" i="40"/>
  <c r="W193" i="40"/>
  <c r="U193" i="40"/>
  <c r="S193" i="40"/>
  <c r="Q193" i="40"/>
  <c r="O193" i="40"/>
  <c r="M193" i="40"/>
  <c r="K193" i="40"/>
  <c r="I193" i="40"/>
  <c r="G193" i="40"/>
  <c r="E193" i="40"/>
  <c r="AQ192" i="40"/>
  <c r="AO192" i="40"/>
  <c r="AM192" i="40"/>
  <c r="AK192" i="40"/>
  <c r="AI192" i="40"/>
  <c r="AG192" i="40"/>
  <c r="AE192" i="40"/>
  <c r="AC192" i="40"/>
  <c r="AA192" i="40"/>
  <c r="Y192" i="40"/>
  <c r="W192" i="40"/>
  <c r="U192" i="40"/>
  <c r="S192" i="40"/>
  <c r="Q192" i="40"/>
  <c r="O192" i="40"/>
  <c r="M192" i="40"/>
  <c r="K192" i="40"/>
  <c r="I192" i="40"/>
  <c r="G192" i="40"/>
  <c r="E192" i="40"/>
  <c r="AQ191" i="40"/>
  <c r="AO191" i="40"/>
  <c r="AM191" i="40"/>
  <c r="AK191" i="40"/>
  <c r="AI191" i="40"/>
  <c r="AG191" i="40"/>
  <c r="AE191" i="40"/>
  <c r="AC191" i="40"/>
  <c r="AA191" i="40"/>
  <c r="Y191" i="40"/>
  <c r="W191" i="40"/>
  <c r="U191" i="40"/>
  <c r="S191" i="40"/>
  <c r="Q191" i="40"/>
  <c r="O191" i="40"/>
  <c r="M191" i="40"/>
  <c r="K191" i="40"/>
  <c r="I191" i="40"/>
  <c r="G191" i="40"/>
  <c r="E191" i="40"/>
  <c r="AQ190" i="40"/>
  <c r="AO190" i="40"/>
  <c r="AM190" i="40"/>
  <c r="AK190" i="40"/>
  <c r="AI190" i="40"/>
  <c r="AG190" i="40"/>
  <c r="AE190" i="40"/>
  <c r="AC190" i="40"/>
  <c r="AA190" i="40"/>
  <c r="Y190" i="40"/>
  <c r="W190" i="40"/>
  <c r="U190" i="40"/>
  <c r="S190" i="40"/>
  <c r="Q190" i="40"/>
  <c r="O190" i="40"/>
  <c r="M190" i="40"/>
  <c r="K190" i="40"/>
  <c r="I190" i="40"/>
  <c r="G190" i="40"/>
  <c r="E190" i="40"/>
  <c r="AQ189" i="40"/>
  <c r="AO189" i="40"/>
  <c r="AM189" i="40"/>
  <c r="AK189" i="40"/>
  <c r="AI189" i="40"/>
  <c r="AG189" i="40"/>
  <c r="AE189" i="40"/>
  <c r="AC189" i="40"/>
  <c r="AA189" i="40"/>
  <c r="Y189" i="40"/>
  <c r="W189" i="40"/>
  <c r="U189" i="40"/>
  <c r="S189" i="40"/>
  <c r="Q189" i="40"/>
  <c r="O189" i="40"/>
  <c r="M189" i="40"/>
  <c r="K189" i="40"/>
  <c r="I189" i="40"/>
  <c r="G189" i="40"/>
  <c r="E189" i="40"/>
  <c r="AQ188" i="40"/>
  <c r="AO188" i="40"/>
  <c r="AM188" i="40"/>
  <c r="AK188" i="40"/>
  <c r="AI188" i="40"/>
  <c r="AG188" i="40"/>
  <c r="AE188" i="40"/>
  <c r="AC188" i="40"/>
  <c r="AA188" i="40"/>
  <c r="Y188" i="40"/>
  <c r="W188" i="40"/>
  <c r="U188" i="40"/>
  <c r="S188" i="40"/>
  <c r="Q188" i="40"/>
  <c r="O188" i="40"/>
  <c r="M188" i="40"/>
  <c r="K188" i="40"/>
  <c r="I188" i="40"/>
  <c r="G188" i="40"/>
  <c r="E188" i="40"/>
  <c r="AQ187" i="40"/>
  <c r="AO187" i="40"/>
  <c r="AM187" i="40"/>
  <c r="AK187" i="40"/>
  <c r="AI187" i="40"/>
  <c r="AG187" i="40"/>
  <c r="AE187" i="40"/>
  <c r="AC187" i="40"/>
  <c r="AA187" i="40"/>
  <c r="Y187" i="40"/>
  <c r="W187" i="40"/>
  <c r="U187" i="40"/>
  <c r="S187" i="40"/>
  <c r="Q187" i="40"/>
  <c r="O187" i="40"/>
  <c r="M187" i="40"/>
  <c r="K187" i="40"/>
  <c r="I187" i="40"/>
  <c r="G187" i="40"/>
  <c r="E187" i="40"/>
  <c r="AQ186" i="40"/>
  <c r="AO186" i="40"/>
  <c r="AM186" i="40"/>
  <c r="AK186" i="40"/>
  <c r="AI186" i="40"/>
  <c r="AG186" i="40"/>
  <c r="AE186" i="40"/>
  <c r="AC186" i="40"/>
  <c r="AA186" i="40"/>
  <c r="Y186" i="40"/>
  <c r="W186" i="40"/>
  <c r="U186" i="40"/>
  <c r="S186" i="40"/>
  <c r="Q186" i="40"/>
  <c r="O186" i="40"/>
  <c r="M186" i="40"/>
  <c r="K186" i="40"/>
  <c r="I186" i="40"/>
  <c r="G186" i="40"/>
  <c r="E186" i="40"/>
  <c r="AQ185" i="40"/>
  <c r="AO185" i="40"/>
  <c r="AM185" i="40"/>
  <c r="AK185" i="40"/>
  <c r="AI185" i="40"/>
  <c r="AG185" i="40"/>
  <c r="AE185" i="40"/>
  <c r="AC185" i="40"/>
  <c r="AA185" i="40"/>
  <c r="Y185" i="40"/>
  <c r="W185" i="40"/>
  <c r="U185" i="40"/>
  <c r="S185" i="40"/>
  <c r="Q185" i="40"/>
  <c r="O185" i="40"/>
  <c r="M185" i="40"/>
  <c r="K185" i="40"/>
  <c r="I185" i="40"/>
  <c r="G185" i="40"/>
  <c r="E185" i="40"/>
  <c r="AQ184" i="40"/>
  <c r="AO184" i="40"/>
  <c r="AM184" i="40"/>
  <c r="AK184" i="40"/>
  <c r="AI184" i="40"/>
  <c r="AG184" i="40"/>
  <c r="AE184" i="40"/>
  <c r="AC184" i="40"/>
  <c r="AA184" i="40"/>
  <c r="Y184" i="40"/>
  <c r="W184" i="40"/>
  <c r="U184" i="40"/>
  <c r="S184" i="40"/>
  <c r="Q184" i="40"/>
  <c r="O184" i="40"/>
  <c r="M184" i="40"/>
  <c r="K184" i="40"/>
  <c r="I184" i="40"/>
  <c r="G184" i="40"/>
  <c r="E184" i="40"/>
  <c r="AQ183" i="40"/>
  <c r="AO183" i="40"/>
  <c r="AM183" i="40"/>
  <c r="AK183" i="40"/>
  <c r="AI183" i="40"/>
  <c r="AG183" i="40"/>
  <c r="AE183" i="40"/>
  <c r="AC183" i="40"/>
  <c r="AA183" i="40"/>
  <c r="Y183" i="40"/>
  <c r="W183" i="40"/>
  <c r="U183" i="40"/>
  <c r="S183" i="40"/>
  <c r="Q183" i="40"/>
  <c r="O183" i="40"/>
  <c r="M183" i="40"/>
  <c r="K183" i="40"/>
  <c r="I183" i="40"/>
  <c r="G183" i="40"/>
  <c r="E183" i="40"/>
  <c r="AQ182" i="40"/>
  <c r="AO182" i="40"/>
  <c r="AM182" i="40"/>
  <c r="AK182" i="40"/>
  <c r="AI182" i="40"/>
  <c r="AG182" i="40"/>
  <c r="AE182" i="40"/>
  <c r="AC182" i="40"/>
  <c r="AA182" i="40"/>
  <c r="Y182" i="40"/>
  <c r="W182" i="40"/>
  <c r="U182" i="40"/>
  <c r="S182" i="40"/>
  <c r="Q182" i="40"/>
  <c r="O182" i="40"/>
  <c r="M182" i="40"/>
  <c r="K182" i="40"/>
  <c r="I182" i="40"/>
  <c r="G182" i="40"/>
  <c r="E182" i="40"/>
  <c r="AQ181" i="40"/>
  <c r="AO181" i="40"/>
  <c r="AM181" i="40"/>
  <c r="AK181" i="40"/>
  <c r="AI181" i="40"/>
  <c r="AG181" i="40"/>
  <c r="AE181" i="40"/>
  <c r="AC181" i="40"/>
  <c r="AA181" i="40"/>
  <c r="Y181" i="40"/>
  <c r="W181" i="40"/>
  <c r="U181" i="40"/>
  <c r="S181" i="40"/>
  <c r="Q181" i="40"/>
  <c r="O181" i="40"/>
  <c r="M181" i="40"/>
  <c r="K181" i="40"/>
  <c r="I181" i="40"/>
  <c r="G181" i="40"/>
  <c r="E181" i="40"/>
  <c r="AQ180" i="40"/>
  <c r="AO180" i="40"/>
  <c r="AM180" i="40"/>
  <c r="AK180" i="40"/>
  <c r="AI180" i="40"/>
  <c r="AG180" i="40"/>
  <c r="AE180" i="40"/>
  <c r="AC180" i="40"/>
  <c r="AA180" i="40"/>
  <c r="Y180" i="40"/>
  <c r="W180" i="40"/>
  <c r="U180" i="40"/>
  <c r="S180" i="40"/>
  <c r="Q180" i="40"/>
  <c r="O180" i="40"/>
  <c r="M180" i="40"/>
  <c r="K180" i="40"/>
  <c r="I180" i="40"/>
  <c r="G180" i="40"/>
  <c r="E180" i="40"/>
  <c r="AQ179" i="40"/>
  <c r="AO179" i="40"/>
  <c r="AM179" i="40"/>
  <c r="AK179" i="40"/>
  <c r="AI179" i="40"/>
  <c r="AG179" i="40"/>
  <c r="AE179" i="40"/>
  <c r="AC179" i="40"/>
  <c r="AA179" i="40"/>
  <c r="Y179" i="40"/>
  <c r="W179" i="40"/>
  <c r="U179" i="40"/>
  <c r="S179" i="40"/>
  <c r="Q179" i="40"/>
  <c r="O179" i="40"/>
  <c r="M179" i="40"/>
  <c r="K179" i="40"/>
  <c r="I179" i="40"/>
  <c r="G179" i="40"/>
  <c r="E179" i="40"/>
  <c r="AQ178" i="40"/>
  <c r="AO178" i="40"/>
  <c r="AM178" i="40"/>
  <c r="AK178" i="40"/>
  <c r="AI178" i="40"/>
  <c r="AG178" i="40"/>
  <c r="AE178" i="40"/>
  <c r="AC178" i="40"/>
  <c r="AA178" i="40"/>
  <c r="Y178" i="40"/>
  <c r="W178" i="40"/>
  <c r="U178" i="40"/>
  <c r="S178" i="40"/>
  <c r="Q178" i="40"/>
  <c r="O178" i="40"/>
  <c r="M178" i="40"/>
  <c r="K178" i="40"/>
  <c r="I178" i="40"/>
  <c r="G178" i="40"/>
  <c r="E178" i="40"/>
  <c r="AQ177" i="40"/>
  <c r="AO177" i="40"/>
  <c r="AM177" i="40"/>
  <c r="AK177" i="40"/>
  <c r="AI177" i="40"/>
  <c r="AG177" i="40"/>
  <c r="AE177" i="40"/>
  <c r="AC177" i="40"/>
  <c r="AA177" i="40"/>
  <c r="Y177" i="40"/>
  <c r="W177" i="40"/>
  <c r="U177" i="40"/>
  <c r="S177" i="40"/>
  <c r="Q177" i="40"/>
  <c r="O177" i="40"/>
  <c r="M177" i="40"/>
  <c r="K177" i="40"/>
  <c r="I177" i="40"/>
  <c r="G177" i="40"/>
  <c r="E177" i="40"/>
  <c r="AQ176" i="40"/>
  <c r="AO176" i="40"/>
  <c r="AM176" i="40"/>
  <c r="AK176" i="40"/>
  <c r="AI176" i="40"/>
  <c r="AG176" i="40"/>
  <c r="AE176" i="40"/>
  <c r="AC176" i="40"/>
  <c r="AA176" i="40"/>
  <c r="Y176" i="40"/>
  <c r="W176" i="40"/>
  <c r="U176" i="40"/>
  <c r="S176" i="40"/>
  <c r="Q176" i="40"/>
  <c r="O176" i="40"/>
  <c r="M176" i="40"/>
  <c r="K176" i="40"/>
  <c r="I176" i="40"/>
  <c r="G176" i="40"/>
  <c r="E176" i="40"/>
  <c r="AQ175" i="40"/>
  <c r="AO175" i="40"/>
  <c r="AM175" i="40"/>
  <c r="AK175" i="40"/>
  <c r="AI175" i="40"/>
  <c r="AG175" i="40"/>
  <c r="AE175" i="40"/>
  <c r="AC175" i="40"/>
  <c r="AA175" i="40"/>
  <c r="Y175" i="40"/>
  <c r="W175" i="40"/>
  <c r="U175" i="40"/>
  <c r="S175" i="40"/>
  <c r="Q175" i="40"/>
  <c r="O175" i="40"/>
  <c r="M175" i="40"/>
  <c r="K175" i="40"/>
  <c r="I175" i="40"/>
  <c r="G175" i="40"/>
  <c r="E175" i="40"/>
  <c r="AQ174" i="40"/>
  <c r="AO174" i="40"/>
  <c r="AM174" i="40"/>
  <c r="AK174" i="40"/>
  <c r="AI174" i="40"/>
  <c r="AG174" i="40"/>
  <c r="AE174" i="40"/>
  <c r="AC174" i="40"/>
  <c r="AA174" i="40"/>
  <c r="Y174" i="40"/>
  <c r="W174" i="40"/>
  <c r="U174" i="40"/>
  <c r="S174" i="40"/>
  <c r="Q174" i="40"/>
  <c r="O174" i="40"/>
  <c r="M174" i="40"/>
  <c r="K174" i="40"/>
  <c r="I174" i="40"/>
  <c r="G174" i="40"/>
  <c r="E174" i="40"/>
  <c r="AQ173" i="40"/>
  <c r="AO173" i="40"/>
  <c r="AM173" i="40"/>
  <c r="AK173" i="40"/>
  <c r="AI173" i="40"/>
  <c r="AG173" i="40"/>
  <c r="AE173" i="40"/>
  <c r="AC173" i="40"/>
  <c r="AA173" i="40"/>
  <c r="Y173" i="40"/>
  <c r="W173" i="40"/>
  <c r="U173" i="40"/>
  <c r="S173" i="40"/>
  <c r="Q173" i="40"/>
  <c r="O173" i="40"/>
  <c r="M173" i="40"/>
  <c r="K173" i="40"/>
  <c r="I173" i="40"/>
  <c r="G173" i="40"/>
  <c r="E173" i="40"/>
  <c r="AQ172" i="40"/>
  <c r="AO172" i="40"/>
  <c r="AM172" i="40"/>
  <c r="AK172" i="40"/>
  <c r="AI172" i="40"/>
  <c r="AG172" i="40"/>
  <c r="AE172" i="40"/>
  <c r="AC172" i="40"/>
  <c r="AA172" i="40"/>
  <c r="Y172" i="40"/>
  <c r="W172" i="40"/>
  <c r="U172" i="40"/>
  <c r="S172" i="40"/>
  <c r="Q172" i="40"/>
  <c r="O172" i="40"/>
  <c r="M172" i="40"/>
  <c r="K172" i="40"/>
  <c r="I172" i="40"/>
  <c r="G172" i="40"/>
  <c r="E172" i="40"/>
  <c r="AQ171" i="40"/>
  <c r="AO171" i="40"/>
  <c r="AM171" i="40"/>
  <c r="AK171" i="40"/>
  <c r="AI171" i="40"/>
  <c r="AG171" i="40"/>
  <c r="AE171" i="40"/>
  <c r="AC171" i="40"/>
  <c r="AA171" i="40"/>
  <c r="Y171" i="40"/>
  <c r="W171" i="40"/>
  <c r="U171" i="40"/>
  <c r="S171" i="40"/>
  <c r="Q171" i="40"/>
  <c r="O171" i="40"/>
  <c r="M171" i="40"/>
  <c r="K171" i="40"/>
  <c r="I171" i="40"/>
  <c r="G171" i="40"/>
  <c r="E171" i="40"/>
  <c r="AQ170" i="40"/>
  <c r="AO170" i="40"/>
  <c r="AM170" i="40"/>
  <c r="AK170" i="40"/>
  <c r="AI170" i="40"/>
  <c r="AG170" i="40"/>
  <c r="AE170" i="40"/>
  <c r="AC170" i="40"/>
  <c r="AA170" i="40"/>
  <c r="Y170" i="40"/>
  <c r="W170" i="40"/>
  <c r="U170" i="40"/>
  <c r="S170" i="40"/>
  <c r="Q170" i="40"/>
  <c r="O170" i="40"/>
  <c r="M170" i="40"/>
  <c r="K170" i="40"/>
  <c r="I170" i="40"/>
  <c r="G170" i="40"/>
  <c r="E170" i="40"/>
  <c r="AQ169" i="40"/>
  <c r="AO169" i="40"/>
  <c r="AM169" i="40"/>
  <c r="AK169" i="40"/>
  <c r="AI169" i="40"/>
  <c r="AG169" i="40"/>
  <c r="AE169" i="40"/>
  <c r="AC169" i="40"/>
  <c r="AA169" i="40"/>
  <c r="Y169" i="40"/>
  <c r="W169" i="40"/>
  <c r="U169" i="40"/>
  <c r="S169" i="40"/>
  <c r="Q169" i="40"/>
  <c r="O169" i="40"/>
  <c r="M169" i="40"/>
  <c r="K169" i="40"/>
  <c r="I169" i="40"/>
  <c r="G169" i="40"/>
  <c r="E169" i="40"/>
  <c r="AQ168" i="40"/>
  <c r="AO168" i="40"/>
  <c r="AM168" i="40"/>
  <c r="AK168" i="40"/>
  <c r="AI168" i="40"/>
  <c r="AG168" i="40"/>
  <c r="AE168" i="40"/>
  <c r="AC168" i="40"/>
  <c r="AA168" i="40"/>
  <c r="Y168" i="40"/>
  <c r="W168" i="40"/>
  <c r="U168" i="40"/>
  <c r="S168" i="40"/>
  <c r="Q168" i="40"/>
  <c r="O168" i="40"/>
  <c r="M168" i="40"/>
  <c r="K168" i="40"/>
  <c r="I168" i="40"/>
  <c r="G168" i="40"/>
  <c r="E168" i="40"/>
  <c r="AQ167" i="40"/>
  <c r="AO167" i="40"/>
  <c r="AM167" i="40"/>
  <c r="AK167" i="40"/>
  <c r="AI167" i="40"/>
  <c r="AG167" i="40"/>
  <c r="AE167" i="40"/>
  <c r="AC167" i="40"/>
  <c r="AA167" i="40"/>
  <c r="Y167" i="40"/>
  <c r="W167" i="40"/>
  <c r="U167" i="40"/>
  <c r="S167" i="40"/>
  <c r="Q167" i="40"/>
  <c r="O167" i="40"/>
  <c r="M167" i="40"/>
  <c r="K167" i="40"/>
  <c r="I167" i="40"/>
  <c r="G167" i="40"/>
  <c r="E167" i="40"/>
  <c r="AQ166" i="40"/>
  <c r="AO166" i="40"/>
  <c r="AM166" i="40"/>
  <c r="AK166" i="40"/>
  <c r="AI166" i="40"/>
  <c r="AG166" i="40"/>
  <c r="AE166" i="40"/>
  <c r="AC166" i="40"/>
  <c r="AA166" i="40"/>
  <c r="Y166" i="40"/>
  <c r="W166" i="40"/>
  <c r="U166" i="40"/>
  <c r="S166" i="40"/>
  <c r="Q166" i="40"/>
  <c r="O166" i="40"/>
  <c r="M166" i="40"/>
  <c r="K166" i="40"/>
  <c r="I166" i="40"/>
  <c r="G166" i="40"/>
  <c r="E166" i="40"/>
  <c r="AQ165" i="40"/>
  <c r="AO165" i="40"/>
  <c r="AM165" i="40"/>
  <c r="AK165" i="40"/>
  <c r="AI165" i="40"/>
  <c r="AG165" i="40"/>
  <c r="AE165" i="40"/>
  <c r="AC165" i="40"/>
  <c r="AA165" i="40"/>
  <c r="Y165" i="40"/>
  <c r="W165" i="40"/>
  <c r="U165" i="40"/>
  <c r="S165" i="40"/>
  <c r="Q165" i="40"/>
  <c r="O165" i="40"/>
  <c r="M165" i="40"/>
  <c r="K165" i="40"/>
  <c r="I165" i="40"/>
  <c r="G165" i="40"/>
  <c r="E165" i="40"/>
  <c r="AQ164" i="40"/>
  <c r="AO164" i="40"/>
  <c r="AM164" i="40"/>
  <c r="AK164" i="40"/>
  <c r="AI164" i="40"/>
  <c r="AG164" i="40"/>
  <c r="AE164" i="40"/>
  <c r="AC164" i="40"/>
  <c r="AA164" i="40"/>
  <c r="Y164" i="40"/>
  <c r="W164" i="40"/>
  <c r="U164" i="40"/>
  <c r="S164" i="40"/>
  <c r="Q164" i="40"/>
  <c r="O164" i="40"/>
  <c r="M164" i="40"/>
  <c r="K164" i="40"/>
  <c r="I164" i="40"/>
  <c r="G164" i="40"/>
  <c r="E164" i="40"/>
  <c r="AQ163" i="40"/>
  <c r="AO163" i="40"/>
  <c r="AM163" i="40"/>
  <c r="AK163" i="40"/>
  <c r="AI163" i="40"/>
  <c r="AG163" i="40"/>
  <c r="AE163" i="40"/>
  <c r="AC163" i="40"/>
  <c r="AA163" i="40"/>
  <c r="Y163" i="40"/>
  <c r="W163" i="40"/>
  <c r="U163" i="40"/>
  <c r="S163" i="40"/>
  <c r="Q163" i="40"/>
  <c r="O163" i="40"/>
  <c r="M163" i="40"/>
  <c r="K163" i="40"/>
  <c r="I163" i="40"/>
  <c r="G163" i="40"/>
  <c r="E163" i="40"/>
  <c r="AQ162" i="40"/>
  <c r="AO162" i="40"/>
  <c r="AM162" i="40"/>
  <c r="AK162" i="40"/>
  <c r="AI162" i="40"/>
  <c r="AG162" i="40"/>
  <c r="AE162" i="40"/>
  <c r="AC162" i="40"/>
  <c r="AA162" i="40"/>
  <c r="Y162" i="40"/>
  <c r="W162" i="40"/>
  <c r="U162" i="40"/>
  <c r="S162" i="40"/>
  <c r="Q162" i="40"/>
  <c r="O162" i="40"/>
  <c r="M162" i="40"/>
  <c r="K162" i="40"/>
  <c r="I162" i="40"/>
  <c r="G162" i="40"/>
  <c r="E162" i="40"/>
  <c r="AQ161" i="40"/>
  <c r="AO161" i="40"/>
  <c r="AM161" i="40"/>
  <c r="AK161" i="40"/>
  <c r="AI161" i="40"/>
  <c r="AG161" i="40"/>
  <c r="AE161" i="40"/>
  <c r="AC161" i="40"/>
  <c r="AA161" i="40"/>
  <c r="Y161" i="40"/>
  <c r="W161" i="40"/>
  <c r="U161" i="40"/>
  <c r="S161" i="40"/>
  <c r="Q161" i="40"/>
  <c r="O161" i="40"/>
  <c r="M161" i="40"/>
  <c r="K161" i="40"/>
  <c r="I161" i="40"/>
  <c r="G161" i="40"/>
  <c r="E161" i="40"/>
  <c r="AQ160" i="40"/>
  <c r="AO160" i="40"/>
  <c r="AM160" i="40"/>
  <c r="AK160" i="40"/>
  <c r="AI160" i="40"/>
  <c r="AG160" i="40"/>
  <c r="AE160" i="40"/>
  <c r="AC160" i="40"/>
  <c r="AA160" i="40"/>
  <c r="Y160" i="40"/>
  <c r="W160" i="40"/>
  <c r="U160" i="40"/>
  <c r="S160" i="40"/>
  <c r="Q160" i="40"/>
  <c r="O160" i="40"/>
  <c r="M160" i="40"/>
  <c r="K160" i="40"/>
  <c r="I160" i="40"/>
  <c r="G160" i="40"/>
  <c r="E160" i="40"/>
  <c r="AQ159" i="40"/>
  <c r="AO159" i="40"/>
  <c r="AM159" i="40"/>
  <c r="AK159" i="40"/>
  <c r="AI159" i="40"/>
  <c r="AG159" i="40"/>
  <c r="AE159" i="40"/>
  <c r="AC159" i="40"/>
  <c r="AA159" i="40"/>
  <c r="Y159" i="40"/>
  <c r="W159" i="40"/>
  <c r="U159" i="40"/>
  <c r="S159" i="40"/>
  <c r="Q159" i="40"/>
  <c r="O159" i="40"/>
  <c r="M159" i="40"/>
  <c r="K159" i="40"/>
  <c r="I159" i="40"/>
  <c r="G159" i="40"/>
  <c r="E159" i="40"/>
  <c r="AQ158" i="40"/>
  <c r="AO158" i="40"/>
  <c r="AM158" i="40"/>
  <c r="AK158" i="40"/>
  <c r="AI158" i="40"/>
  <c r="AG158" i="40"/>
  <c r="AE158" i="40"/>
  <c r="AC158" i="40"/>
  <c r="AA158" i="40"/>
  <c r="Y158" i="40"/>
  <c r="W158" i="40"/>
  <c r="U158" i="40"/>
  <c r="S158" i="40"/>
  <c r="Q158" i="40"/>
  <c r="O158" i="40"/>
  <c r="M158" i="40"/>
  <c r="K158" i="40"/>
  <c r="I158" i="40"/>
  <c r="G158" i="40"/>
  <c r="E158" i="40"/>
  <c r="AQ157" i="40"/>
  <c r="AO157" i="40"/>
  <c r="AM157" i="40"/>
  <c r="AK157" i="40"/>
  <c r="AI157" i="40"/>
  <c r="AG157" i="40"/>
  <c r="AE157" i="40"/>
  <c r="AC157" i="40"/>
  <c r="AA157" i="40"/>
  <c r="Y157" i="40"/>
  <c r="W157" i="40"/>
  <c r="U157" i="40"/>
  <c r="S157" i="40"/>
  <c r="Q157" i="40"/>
  <c r="O157" i="40"/>
  <c r="M157" i="40"/>
  <c r="K157" i="40"/>
  <c r="I157" i="40"/>
  <c r="G157" i="40"/>
  <c r="E157" i="40"/>
  <c r="AQ156" i="40"/>
  <c r="AO156" i="40"/>
  <c r="AM156" i="40"/>
  <c r="AK156" i="40"/>
  <c r="AI156" i="40"/>
  <c r="AG156" i="40"/>
  <c r="AE156" i="40"/>
  <c r="AC156" i="40"/>
  <c r="AA156" i="40"/>
  <c r="Y156" i="40"/>
  <c r="W156" i="40"/>
  <c r="U156" i="40"/>
  <c r="S156" i="40"/>
  <c r="Q156" i="40"/>
  <c r="O156" i="40"/>
  <c r="M156" i="40"/>
  <c r="K156" i="40"/>
  <c r="I156" i="40"/>
  <c r="G156" i="40"/>
  <c r="E156" i="40"/>
  <c r="AQ155" i="40"/>
  <c r="AO155" i="40"/>
  <c r="AM155" i="40"/>
  <c r="AK155" i="40"/>
  <c r="AI155" i="40"/>
  <c r="AG155" i="40"/>
  <c r="AE155" i="40"/>
  <c r="AC155" i="40"/>
  <c r="AA155" i="40"/>
  <c r="Y155" i="40"/>
  <c r="W155" i="40"/>
  <c r="U155" i="40"/>
  <c r="S155" i="40"/>
  <c r="Q155" i="40"/>
  <c r="O155" i="40"/>
  <c r="M155" i="40"/>
  <c r="K155" i="40"/>
  <c r="I155" i="40"/>
  <c r="G155" i="40"/>
  <c r="E155" i="40"/>
  <c r="AQ154" i="40"/>
  <c r="AO154" i="40"/>
  <c r="AM154" i="40"/>
  <c r="AK154" i="40"/>
  <c r="AI154" i="40"/>
  <c r="AG154" i="40"/>
  <c r="AE154" i="40"/>
  <c r="AC154" i="40"/>
  <c r="AA154" i="40"/>
  <c r="Y154" i="40"/>
  <c r="W154" i="40"/>
  <c r="U154" i="40"/>
  <c r="S154" i="40"/>
  <c r="Q154" i="40"/>
  <c r="O154" i="40"/>
  <c r="M154" i="40"/>
  <c r="K154" i="40"/>
  <c r="I154" i="40"/>
  <c r="G154" i="40"/>
  <c r="E154" i="40"/>
  <c r="AQ153" i="40"/>
  <c r="AO153" i="40"/>
  <c r="AM153" i="40"/>
  <c r="AK153" i="40"/>
  <c r="AI153" i="40"/>
  <c r="AG153" i="40"/>
  <c r="AE153" i="40"/>
  <c r="AC153" i="40"/>
  <c r="AA153" i="40"/>
  <c r="Y153" i="40"/>
  <c r="W153" i="40"/>
  <c r="U153" i="40"/>
  <c r="S153" i="40"/>
  <c r="Q153" i="40"/>
  <c r="O153" i="40"/>
  <c r="M153" i="40"/>
  <c r="K153" i="40"/>
  <c r="I153" i="40"/>
  <c r="G153" i="40"/>
  <c r="E153" i="40"/>
  <c r="AQ152" i="40"/>
  <c r="AO152" i="40"/>
  <c r="AM152" i="40"/>
  <c r="AK152" i="40"/>
  <c r="AI152" i="40"/>
  <c r="AG152" i="40"/>
  <c r="AE152" i="40"/>
  <c r="AC152" i="40"/>
  <c r="AA152" i="40"/>
  <c r="Y152" i="40"/>
  <c r="W152" i="40"/>
  <c r="U152" i="40"/>
  <c r="S152" i="40"/>
  <c r="Q152" i="40"/>
  <c r="O152" i="40"/>
  <c r="M152" i="40"/>
  <c r="K152" i="40"/>
  <c r="I152" i="40"/>
  <c r="G152" i="40"/>
  <c r="E152" i="40"/>
  <c r="AQ151" i="40"/>
  <c r="AO151" i="40"/>
  <c r="AM151" i="40"/>
  <c r="AK151" i="40"/>
  <c r="AI151" i="40"/>
  <c r="AG151" i="40"/>
  <c r="AE151" i="40"/>
  <c r="AC151" i="40"/>
  <c r="AA151" i="40"/>
  <c r="Y151" i="40"/>
  <c r="W151" i="40"/>
  <c r="U151" i="40"/>
  <c r="S151" i="40"/>
  <c r="Q151" i="40"/>
  <c r="O151" i="40"/>
  <c r="M151" i="40"/>
  <c r="K151" i="40"/>
  <c r="I151" i="40"/>
  <c r="G151" i="40"/>
  <c r="E151" i="40"/>
  <c r="AQ150" i="40"/>
  <c r="AO150" i="40"/>
  <c r="AM150" i="40"/>
  <c r="AK150" i="40"/>
  <c r="AI150" i="40"/>
  <c r="AG150" i="40"/>
  <c r="AE150" i="40"/>
  <c r="AC150" i="40"/>
  <c r="AA150" i="40"/>
  <c r="Y150" i="40"/>
  <c r="W150" i="40"/>
  <c r="U150" i="40"/>
  <c r="S150" i="40"/>
  <c r="Q150" i="40"/>
  <c r="O150" i="40"/>
  <c r="M150" i="40"/>
  <c r="K150" i="40"/>
  <c r="I150" i="40"/>
  <c r="G150" i="40"/>
  <c r="E150" i="40"/>
  <c r="AQ149" i="40"/>
  <c r="AO149" i="40"/>
  <c r="AM149" i="40"/>
  <c r="AK149" i="40"/>
  <c r="AI149" i="40"/>
  <c r="AG149" i="40"/>
  <c r="AE149" i="40"/>
  <c r="AC149" i="40"/>
  <c r="AA149" i="40"/>
  <c r="Y149" i="40"/>
  <c r="W149" i="40"/>
  <c r="U149" i="40"/>
  <c r="S149" i="40"/>
  <c r="Q149" i="40"/>
  <c r="O149" i="40"/>
  <c r="M149" i="40"/>
  <c r="K149" i="40"/>
  <c r="I149" i="40"/>
  <c r="G149" i="40"/>
  <c r="E149" i="40"/>
  <c r="AQ148" i="40"/>
  <c r="AO148" i="40"/>
  <c r="AM148" i="40"/>
  <c r="AK148" i="40"/>
  <c r="AI148" i="40"/>
  <c r="AG148" i="40"/>
  <c r="AE148" i="40"/>
  <c r="AC148" i="40"/>
  <c r="AA148" i="40"/>
  <c r="Y148" i="40"/>
  <c r="W148" i="40"/>
  <c r="U148" i="40"/>
  <c r="S148" i="40"/>
  <c r="Q148" i="40"/>
  <c r="O148" i="40"/>
  <c r="M148" i="40"/>
  <c r="K148" i="40"/>
  <c r="I148" i="40"/>
  <c r="G148" i="40"/>
  <c r="E148" i="40"/>
  <c r="AQ147" i="40"/>
  <c r="AO147" i="40"/>
  <c r="AM147" i="40"/>
  <c r="AK147" i="40"/>
  <c r="AI147" i="40"/>
  <c r="AG147" i="40"/>
  <c r="AE147" i="40"/>
  <c r="AC147" i="40"/>
  <c r="AA147" i="40"/>
  <c r="Y147" i="40"/>
  <c r="W147" i="40"/>
  <c r="U147" i="40"/>
  <c r="S147" i="40"/>
  <c r="Q147" i="40"/>
  <c r="O147" i="40"/>
  <c r="M147" i="40"/>
  <c r="K147" i="40"/>
  <c r="I147" i="40"/>
  <c r="G147" i="40"/>
  <c r="E147" i="40"/>
  <c r="AQ146" i="40"/>
  <c r="AO146" i="40"/>
  <c r="AM146" i="40"/>
  <c r="AK146" i="40"/>
  <c r="AI146" i="40"/>
  <c r="AG146" i="40"/>
  <c r="AE146" i="40"/>
  <c r="AC146" i="40"/>
  <c r="AA146" i="40"/>
  <c r="Y146" i="40"/>
  <c r="W146" i="40"/>
  <c r="U146" i="40"/>
  <c r="S146" i="40"/>
  <c r="Q146" i="40"/>
  <c r="O146" i="40"/>
  <c r="M146" i="40"/>
  <c r="K146" i="40"/>
  <c r="I146" i="40"/>
  <c r="G146" i="40"/>
  <c r="E146" i="40"/>
  <c r="AQ145" i="40"/>
  <c r="AO145" i="40"/>
  <c r="AM145" i="40"/>
  <c r="AK145" i="40"/>
  <c r="AI145" i="40"/>
  <c r="AG145" i="40"/>
  <c r="AE145" i="40"/>
  <c r="AC145" i="40"/>
  <c r="AA145" i="40"/>
  <c r="Y145" i="40"/>
  <c r="W145" i="40"/>
  <c r="U145" i="40"/>
  <c r="S145" i="40"/>
  <c r="Q145" i="40"/>
  <c r="O145" i="40"/>
  <c r="M145" i="40"/>
  <c r="K145" i="40"/>
  <c r="I145" i="40"/>
  <c r="G145" i="40"/>
  <c r="E145" i="40"/>
  <c r="AQ144" i="40"/>
  <c r="AO144" i="40"/>
  <c r="AM144" i="40"/>
  <c r="AK144" i="40"/>
  <c r="AI144" i="40"/>
  <c r="AG144" i="40"/>
  <c r="AE144" i="40"/>
  <c r="AC144" i="40"/>
  <c r="AA144" i="40"/>
  <c r="Y144" i="40"/>
  <c r="W144" i="40"/>
  <c r="U144" i="40"/>
  <c r="S144" i="40"/>
  <c r="Q144" i="40"/>
  <c r="O144" i="40"/>
  <c r="M144" i="40"/>
  <c r="K144" i="40"/>
  <c r="I144" i="40"/>
  <c r="G144" i="40"/>
  <c r="E144" i="40"/>
  <c r="AQ143" i="40"/>
  <c r="AO143" i="40"/>
  <c r="AM143" i="40"/>
  <c r="AK143" i="40"/>
  <c r="AI143" i="40"/>
  <c r="AG143" i="40"/>
  <c r="AE143" i="40"/>
  <c r="AC143" i="40"/>
  <c r="AA143" i="40"/>
  <c r="Y143" i="40"/>
  <c r="W143" i="40"/>
  <c r="U143" i="40"/>
  <c r="S143" i="40"/>
  <c r="Q143" i="40"/>
  <c r="O143" i="40"/>
  <c r="M143" i="40"/>
  <c r="K143" i="40"/>
  <c r="I143" i="40"/>
  <c r="G143" i="40"/>
  <c r="E143" i="40"/>
  <c r="AQ142" i="40"/>
  <c r="AO142" i="40"/>
  <c r="AM142" i="40"/>
  <c r="AK142" i="40"/>
  <c r="AI142" i="40"/>
  <c r="AG142" i="40"/>
  <c r="AE142" i="40"/>
  <c r="AC142" i="40"/>
  <c r="AA142" i="40"/>
  <c r="Y142" i="40"/>
  <c r="W142" i="40"/>
  <c r="U142" i="40"/>
  <c r="S142" i="40"/>
  <c r="Q142" i="40"/>
  <c r="O142" i="40"/>
  <c r="M142" i="40"/>
  <c r="K142" i="40"/>
  <c r="I142" i="40"/>
  <c r="G142" i="40"/>
  <c r="E142" i="40"/>
  <c r="AQ141" i="40"/>
  <c r="AO141" i="40"/>
  <c r="AM141" i="40"/>
  <c r="AK141" i="40"/>
  <c r="AI141" i="40"/>
  <c r="AG141" i="40"/>
  <c r="AE141" i="40"/>
  <c r="AC141" i="40"/>
  <c r="AA141" i="40"/>
  <c r="Y141" i="40"/>
  <c r="W141" i="40"/>
  <c r="U141" i="40"/>
  <c r="S141" i="40"/>
  <c r="Q141" i="40"/>
  <c r="O141" i="40"/>
  <c r="M141" i="40"/>
  <c r="K141" i="40"/>
  <c r="I141" i="40"/>
  <c r="G141" i="40"/>
  <c r="E141" i="40"/>
  <c r="AQ140" i="40"/>
  <c r="AO140" i="40"/>
  <c r="AM140" i="40"/>
  <c r="AK140" i="40"/>
  <c r="AI140" i="40"/>
  <c r="AG140" i="40"/>
  <c r="AE140" i="40"/>
  <c r="AC140" i="40"/>
  <c r="AA140" i="40"/>
  <c r="Y140" i="40"/>
  <c r="W140" i="40"/>
  <c r="U140" i="40"/>
  <c r="S140" i="40"/>
  <c r="Q140" i="40"/>
  <c r="O140" i="40"/>
  <c r="M140" i="40"/>
  <c r="K140" i="40"/>
  <c r="I140" i="40"/>
  <c r="G140" i="40"/>
  <c r="E140" i="40"/>
  <c r="AQ139" i="40"/>
  <c r="AO139" i="40"/>
  <c r="AM139" i="40"/>
  <c r="AK139" i="40"/>
  <c r="AI139" i="40"/>
  <c r="AG139" i="40"/>
  <c r="AE139" i="40"/>
  <c r="AC139" i="40"/>
  <c r="AA139" i="40"/>
  <c r="Y139" i="40"/>
  <c r="W139" i="40"/>
  <c r="U139" i="40"/>
  <c r="S139" i="40"/>
  <c r="Q139" i="40"/>
  <c r="O139" i="40"/>
  <c r="M139" i="40"/>
  <c r="K139" i="40"/>
  <c r="I139" i="40"/>
  <c r="G139" i="40"/>
  <c r="E139" i="40"/>
  <c r="AQ138" i="40"/>
  <c r="AO138" i="40"/>
  <c r="AM138" i="40"/>
  <c r="AK138" i="40"/>
  <c r="AI138" i="40"/>
  <c r="AG138" i="40"/>
  <c r="AE138" i="40"/>
  <c r="AC138" i="40"/>
  <c r="AA138" i="40"/>
  <c r="Y138" i="40"/>
  <c r="W138" i="40"/>
  <c r="U138" i="40"/>
  <c r="S138" i="40"/>
  <c r="Q138" i="40"/>
  <c r="O138" i="40"/>
  <c r="M138" i="40"/>
  <c r="K138" i="40"/>
  <c r="I138" i="40"/>
  <c r="G138" i="40"/>
  <c r="E138" i="40"/>
  <c r="AQ137" i="40"/>
  <c r="AO137" i="40"/>
  <c r="AM137" i="40"/>
  <c r="AK137" i="40"/>
  <c r="AI137" i="40"/>
  <c r="AG137" i="40"/>
  <c r="AE137" i="40"/>
  <c r="AC137" i="40"/>
  <c r="AA137" i="40"/>
  <c r="Y137" i="40"/>
  <c r="W137" i="40"/>
  <c r="U137" i="40"/>
  <c r="S137" i="40"/>
  <c r="Q137" i="40"/>
  <c r="O137" i="40"/>
  <c r="M137" i="40"/>
  <c r="K137" i="40"/>
  <c r="I137" i="40"/>
  <c r="G137" i="40"/>
  <c r="E137" i="40"/>
  <c r="AQ136" i="40"/>
  <c r="AO136" i="40"/>
  <c r="AM136" i="40"/>
  <c r="AK136" i="40"/>
  <c r="AI136" i="40"/>
  <c r="AG136" i="40"/>
  <c r="AE136" i="40"/>
  <c r="AC136" i="40"/>
  <c r="AA136" i="40"/>
  <c r="Y136" i="40"/>
  <c r="W136" i="40"/>
  <c r="U136" i="40"/>
  <c r="S136" i="40"/>
  <c r="Q136" i="40"/>
  <c r="O136" i="40"/>
  <c r="M136" i="40"/>
  <c r="K136" i="40"/>
  <c r="I136" i="40"/>
  <c r="G136" i="40"/>
  <c r="E136" i="40"/>
  <c r="AQ135" i="40"/>
  <c r="AO135" i="40"/>
  <c r="AM135" i="40"/>
  <c r="AK135" i="40"/>
  <c r="AI135" i="40"/>
  <c r="AG135" i="40"/>
  <c r="AE135" i="40"/>
  <c r="AC135" i="40"/>
  <c r="AA135" i="40"/>
  <c r="Y135" i="40"/>
  <c r="W135" i="40"/>
  <c r="U135" i="40"/>
  <c r="S135" i="40"/>
  <c r="Q135" i="40"/>
  <c r="O135" i="40"/>
  <c r="M135" i="40"/>
  <c r="K135" i="40"/>
  <c r="I135" i="40"/>
  <c r="G135" i="40"/>
  <c r="E135" i="40"/>
  <c r="AQ134" i="40"/>
  <c r="AO134" i="40"/>
  <c r="AM134" i="40"/>
  <c r="AK134" i="40"/>
  <c r="AI134" i="40"/>
  <c r="AG134" i="40"/>
  <c r="AE134" i="40"/>
  <c r="AC134" i="40"/>
  <c r="AA134" i="40"/>
  <c r="Y134" i="40"/>
  <c r="W134" i="40"/>
  <c r="U134" i="40"/>
  <c r="S134" i="40"/>
  <c r="Q134" i="40"/>
  <c r="O134" i="40"/>
  <c r="M134" i="40"/>
  <c r="K134" i="40"/>
  <c r="I134" i="40"/>
  <c r="G134" i="40"/>
  <c r="E134" i="40"/>
  <c r="AQ133" i="40"/>
  <c r="AO133" i="40"/>
  <c r="AM133" i="40"/>
  <c r="AK133" i="40"/>
  <c r="AI133" i="40"/>
  <c r="AG133" i="40"/>
  <c r="AE133" i="40"/>
  <c r="AC133" i="40"/>
  <c r="AA133" i="40"/>
  <c r="Y133" i="40"/>
  <c r="W133" i="40"/>
  <c r="U133" i="40"/>
  <c r="S133" i="40"/>
  <c r="Q133" i="40"/>
  <c r="O133" i="40"/>
  <c r="M133" i="40"/>
  <c r="K133" i="40"/>
  <c r="I133" i="40"/>
  <c r="G133" i="40"/>
  <c r="E133" i="40"/>
  <c r="AQ132" i="40"/>
  <c r="AO132" i="40"/>
  <c r="AM132" i="40"/>
  <c r="AK132" i="40"/>
  <c r="AI132" i="40"/>
  <c r="AG132" i="40"/>
  <c r="AE132" i="40"/>
  <c r="AC132" i="40"/>
  <c r="AA132" i="40"/>
  <c r="Y132" i="40"/>
  <c r="W132" i="40"/>
  <c r="U132" i="40"/>
  <c r="S132" i="40"/>
  <c r="Q132" i="40"/>
  <c r="O132" i="40"/>
  <c r="M132" i="40"/>
  <c r="K132" i="40"/>
  <c r="I132" i="40"/>
  <c r="G132" i="40"/>
  <c r="E132" i="40"/>
  <c r="AQ131" i="40"/>
  <c r="AO131" i="40"/>
  <c r="AM131" i="40"/>
  <c r="AK131" i="40"/>
  <c r="AI131" i="40"/>
  <c r="AG131" i="40"/>
  <c r="AE131" i="40"/>
  <c r="AC131" i="40"/>
  <c r="AA131" i="40"/>
  <c r="Y131" i="40"/>
  <c r="W131" i="40"/>
  <c r="U131" i="40"/>
  <c r="S131" i="40"/>
  <c r="Q131" i="40"/>
  <c r="O131" i="40"/>
  <c r="M131" i="40"/>
  <c r="K131" i="40"/>
  <c r="I131" i="40"/>
  <c r="G131" i="40"/>
  <c r="E131" i="40"/>
  <c r="AQ130" i="40"/>
  <c r="AO130" i="40"/>
  <c r="AM130" i="40"/>
  <c r="AK130" i="40"/>
  <c r="AI130" i="40"/>
  <c r="AG130" i="40"/>
  <c r="AE130" i="40"/>
  <c r="AC130" i="40"/>
  <c r="AA130" i="40"/>
  <c r="Y130" i="40"/>
  <c r="W130" i="40"/>
  <c r="U130" i="40"/>
  <c r="S130" i="40"/>
  <c r="Q130" i="40"/>
  <c r="O130" i="40"/>
  <c r="M130" i="40"/>
  <c r="K130" i="40"/>
  <c r="I130" i="40"/>
  <c r="G130" i="40"/>
  <c r="E130" i="40"/>
  <c r="AQ129" i="40"/>
  <c r="AO129" i="40"/>
  <c r="AM129" i="40"/>
  <c r="AK129" i="40"/>
  <c r="AI129" i="40"/>
  <c r="AG129" i="40"/>
  <c r="AE129" i="40"/>
  <c r="AC129" i="40"/>
  <c r="AA129" i="40"/>
  <c r="Y129" i="40"/>
  <c r="W129" i="40"/>
  <c r="U129" i="40"/>
  <c r="S129" i="40"/>
  <c r="Q129" i="40"/>
  <c r="O129" i="40"/>
  <c r="M129" i="40"/>
  <c r="K129" i="40"/>
  <c r="I129" i="40"/>
  <c r="G129" i="40"/>
  <c r="E129" i="40"/>
  <c r="AQ128" i="40"/>
  <c r="AO128" i="40"/>
  <c r="AM128" i="40"/>
  <c r="AK128" i="40"/>
  <c r="AI128" i="40"/>
  <c r="AG128" i="40"/>
  <c r="AE128" i="40"/>
  <c r="AC128" i="40"/>
  <c r="AA128" i="40"/>
  <c r="Y128" i="40"/>
  <c r="W128" i="40"/>
  <c r="U128" i="40"/>
  <c r="S128" i="40"/>
  <c r="Q128" i="40"/>
  <c r="O128" i="40"/>
  <c r="M128" i="40"/>
  <c r="K128" i="40"/>
  <c r="I128" i="40"/>
  <c r="G128" i="40"/>
  <c r="E128" i="40"/>
  <c r="AQ127" i="40"/>
  <c r="AO127" i="40"/>
  <c r="AM127" i="40"/>
  <c r="AK127" i="40"/>
  <c r="AI127" i="40"/>
  <c r="AG127" i="40"/>
  <c r="AE127" i="40"/>
  <c r="AC127" i="40"/>
  <c r="AA127" i="40"/>
  <c r="Y127" i="40"/>
  <c r="W127" i="40"/>
  <c r="U127" i="40"/>
  <c r="S127" i="40"/>
  <c r="Q127" i="40"/>
  <c r="O127" i="40"/>
  <c r="M127" i="40"/>
  <c r="K127" i="40"/>
  <c r="I127" i="40"/>
  <c r="G127" i="40"/>
  <c r="E127" i="40"/>
  <c r="AQ126" i="40"/>
  <c r="AO126" i="40"/>
  <c r="AM126" i="40"/>
  <c r="AK126" i="40"/>
  <c r="AI126" i="40"/>
  <c r="AG126" i="40"/>
  <c r="AE126" i="40"/>
  <c r="AC126" i="40"/>
  <c r="AA126" i="40"/>
  <c r="Y126" i="40"/>
  <c r="W126" i="40"/>
  <c r="U126" i="40"/>
  <c r="S126" i="40"/>
  <c r="Q126" i="40"/>
  <c r="O126" i="40"/>
  <c r="M126" i="40"/>
  <c r="K126" i="40"/>
  <c r="I126" i="40"/>
  <c r="G126" i="40"/>
  <c r="E126" i="40"/>
  <c r="AQ125" i="40"/>
  <c r="AO125" i="40"/>
  <c r="AM125" i="40"/>
  <c r="AK125" i="40"/>
  <c r="AI125" i="40"/>
  <c r="AG125" i="40"/>
  <c r="AE125" i="40"/>
  <c r="AC125" i="40"/>
  <c r="AA125" i="40"/>
  <c r="Y125" i="40"/>
  <c r="W125" i="40"/>
  <c r="U125" i="40"/>
  <c r="S125" i="40"/>
  <c r="Q125" i="40"/>
  <c r="O125" i="40"/>
  <c r="M125" i="40"/>
  <c r="K125" i="40"/>
  <c r="I125" i="40"/>
  <c r="G125" i="40"/>
  <c r="E125" i="40"/>
  <c r="AQ124" i="40"/>
  <c r="AO124" i="40"/>
  <c r="AM124" i="40"/>
  <c r="AK124" i="40"/>
  <c r="AI124" i="40"/>
  <c r="AG124" i="40"/>
  <c r="AE124" i="40"/>
  <c r="AC124" i="40"/>
  <c r="AA124" i="40"/>
  <c r="Y124" i="40"/>
  <c r="W124" i="40"/>
  <c r="U124" i="40"/>
  <c r="S124" i="40"/>
  <c r="Q124" i="40"/>
  <c r="O124" i="40"/>
  <c r="M124" i="40"/>
  <c r="K124" i="40"/>
  <c r="I124" i="40"/>
  <c r="G124" i="40"/>
  <c r="E124" i="40"/>
  <c r="AQ123" i="40"/>
  <c r="AO123" i="40"/>
  <c r="AM123" i="40"/>
  <c r="AK123" i="40"/>
  <c r="AI123" i="40"/>
  <c r="AG123" i="40"/>
  <c r="AE123" i="40"/>
  <c r="AC123" i="40"/>
  <c r="AA123" i="40"/>
  <c r="Y123" i="40"/>
  <c r="W123" i="40"/>
  <c r="U123" i="40"/>
  <c r="S123" i="40"/>
  <c r="Q123" i="40"/>
  <c r="O123" i="40"/>
  <c r="M123" i="40"/>
  <c r="K123" i="40"/>
  <c r="I123" i="40"/>
  <c r="G123" i="40"/>
  <c r="E123" i="40"/>
  <c r="AQ122" i="40"/>
  <c r="AO122" i="40"/>
  <c r="AM122" i="40"/>
  <c r="AK122" i="40"/>
  <c r="AI122" i="40"/>
  <c r="AG122" i="40"/>
  <c r="AE122" i="40"/>
  <c r="AC122" i="40"/>
  <c r="AA122" i="40"/>
  <c r="Y122" i="40"/>
  <c r="W122" i="40"/>
  <c r="U122" i="40"/>
  <c r="S122" i="40"/>
  <c r="Q122" i="40"/>
  <c r="O122" i="40"/>
  <c r="M122" i="40"/>
  <c r="K122" i="40"/>
  <c r="I122" i="40"/>
  <c r="G122" i="40"/>
  <c r="E122" i="40"/>
  <c r="AQ121" i="40"/>
  <c r="AO121" i="40"/>
  <c r="AM121" i="40"/>
  <c r="AK121" i="40"/>
  <c r="AI121" i="40"/>
  <c r="AG121" i="40"/>
  <c r="AE121" i="40"/>
  <c r="AC121" i="40"/>
  <c r="AA121" i="40"/>
  <c r="Y121" i="40"/>
  <c r="W121" i="40"/>
  <c r="U121" i="40"/>
  <c r="S121" i="40"/>
  <c r="Q121" i="40"/>
  <c r="O121" i="40"/>
  <c r="M121" i="40"/>
  <c r="K121" i="40"/>
  <c r="I121" i="40"/>
  <c r="G121" i="40"/>
  <c r="E121" i="40"/>
  <c r="AQ120" i="40"/>
  <c r="AO120" i="40"/>
  <c r="AM120" i="40"/>
  <c r="AK120" i="40"/>
  <c r="AI120" i="40"/>
  <c r="AG120" i="40"/>
  <c r="AE120" i="40"/>
  <c r="AC120" i="40"/>
  <c r="AA120" i="40"/>
  <c r="Y120" i="40"/>
  <c r="W120" i="40"/>
  <c r="U120" i="40"/>
  <c r="S120" i="40"/>
  <c r="Q120" i="40"/>
  <c r="O120" i="40"/>
  <c r="M120" i="40"/>
  <c r="K120" i="40"/>
  <c r="I120" i="40"/>
  <c r="G120" i="40"/>
  <c r="E120" i="40"/>
  <c r="AQ119" i="40"/>
  <c r="AO119" i="40"/>
  <c r="AM119" i="40"/>
  <c r="AK119" i="40"/>
  <c r="AI119" i="40"/>
  <c r="AG119" i="40"/>
  <c r="AE119" i="40"/>
  <c r="AC119" i="40"/>
  <c r="AA119" i="40"/>
  <c r="Y119" i="40"/>
  <c r="W119" i="40"/>
  <c r="U119" i="40"/>
  <c r="S119" i="40"/>
  <c r="Q119" i="40"/>
  <c r="O119" i="40"/>
  <c r="M119" i="40"/>
  <c r="K119" i="40"/>
  <c r="I119" i="40"/>
  <c r="G119" i="40"/>
  <c r="E119" i="40"/>
  <c r="AQ118" i="40"/>
  <c r="AO118" i="40"/>
  <c r="AM118" i="40"/>
  <c r="AK118" i="40"/>
  <c r="AI118" i="40"/>
  <c r="AG118" i="40"/>
  <c r="AE118" i="40"/>
  <c r="AC118" i="40"/>
  <c r="AA118" i="40"/>
  <c r="Y118" i="40"/>
  <c r="W118" i="40"/>
  <c r="U118" i="40"/>
  <c r="S118" i="40"/>
  <c r="Q118" i="40"/>
  <c r="O118" i="40"/>
  <c r="M118" i="40"/>
  <c r="K118" i="40"/>
  <c r="I118" i="40"/>
  <c r="G118" i="40"/>
  <c r="E118" i="40"/>
  <c r="AQ117" i="40"/>
  <c r="AO117" i="40"/>
  <c r="AM117" i="40"/>
  <c r="AK117" i="40"/>
  <c r="AI117" i="40"/>
  <c r="AG117" i="40"/>
  <c r="AE117" i="40"/>
  <c r="AC117" i="40"/>
  <c r="AA117" i="40"/>
  <c r="Y117" i="40"/>
  <c r="W117" i="40"/>
  <c r="U117" i="40"/>
  <c r="S117" i="40"/>
  <c r="Q117" i="40"/>
  <c r="O117" i="40"/>
  <c r="M117" i="40"/>
  <c r="K117" i="40"/>
  <c r="I117" i="40"/>
  <c r="G117" i="40"/>
  <c r="E117" i="40"/>
  <c r="AQ116" i="40"/>
  <c r="AO116" i="40"/>
  <c r="AM116" i="40"/>
  <c r="AK116" i="40"/>
  <c r="AI116" i="40"/>
  <c r="AG116" i="40"/>
  <c r="AE116" i="40"/>
  <c r="AC116" i="40"/>
  <c r="AA116" i="40"/>
  <c r="Y116" i="40"/>
  <c r="W116" i="40"/>
  <c r="U116" i="40"/>
  <c r="S116" i="40"/>
  <c r="Q116" i="40"/>
  <c r="O116" i="40"/>
  <c r="M116" i="40"/>
  <c r="K116" i="40"/>
  <c r="I116" i="40"/>
  <c r="G116" i="40"/>
  <c r="E116" i="40"/>
  <c r="AQ115" i="40"/>
  <c r="AO115" i="40"/>
  <c r="AM115" i="40"/>
  <c r="AK115" i="40"/>
  <c r="AI115" i="40"/>
  <c r="AG115" i="40"/>
  <c r="AE115" i="40"/>
  <c r="AC115" i="40"/>
  <c r="AA115" i="40"/>
  <c r="Y115" i="40"/>
  <c r="W115" i="40"/>
  <c r="U115" i="40"/>
  <c r="S115" i="40"/>
  <c r="Q115" i="40"/>
  <c r="O115" i="40"/>
  <c r="M115" i="40"/>
  <c r="K115" i="40"/>
  <c r="I115" i="40"/>
  <c r="G115" i="40"/>
  <c r="E115" i="40"/>
  <c r="AQ114" i="40"/>
  <c r="AO114" i="40"/>
  <c r="AM114" i="40"/>
  <c r="AK114" i="40"/>
  <c r="AI114" i="40"/>
  <c r="AG114" i="40"/>
  <c r="AE114" i="40"/>
  <c r="AC114" i="40"/>
  <c r="AA114" i="40"/>
  <c r="Y114" i="40"/>
  <c r="W114" i="40"/>
  <c r="U114" i="40"/>
  <c r="S114" i="40"/>
  <c r="Q114" i="40"/>
  <c r="O114" i="40"/>
  <c r="M114" i="40"/>
  <c r="K114" i="40"/>
  <c r="I114" i="40"/>
  <c r="G114" i="40"/>
  <c r="E114" i="40"/>
  <c r="AQ113" i="40"/>
  <c r="AO113" i="40"/>
  <c r="AM113" i="40"/>
  <c r="AK113" i="40"/>
  <c r="AI113" i="40"/>
  <c r="AG113" i="40"/>
  <c r="AE113" i="40"/>
  <c r="AC113" i="40"/>
  <c r="AA113" i="40"/>
  <c r="Y113" i="40"/>
  <c r="W113" i="40"/>
  <c r="U113" i="40"/>
  <c r="S113" i="40"/>
  <c r="Q113" i="40"/>
  <c r="O113" i="40"/>
  <c r="M113" i="40"/>
  <c r="K113" i="40"/>
  <c r="I113" i="40"/>
  <c r="G113" i="40"/>
  <c r="E113" i="40"/>
  <c r="AQ112" i="40"/>
  <c r="AO112" i="40"/>
  <c r="AM112" i="40"/>
  <c r="AK112" i="40"/>
  <c r="AI112" i="40"/>
  <c r="AG112" i="40"/>
  <c r="AE112" i="40"/>
  <c r="AC112" i="40"/>
  <c r="AA112" i="40"/>
  <c r="Y112" i="40"/>
  <c r="W112" i="40"/>
  <c r="U112" i="40"/>
  <c r="S112" i="40"/>
  <c r="Q112" i="40"/>
  <c r="O112" i="40"/>
  <c r="M112" i="40"/>
  <c r="K112" i="40"/>
  <c r="I112" i="40"/>
  <c r="G112" i="40"/>
  <c r="E112" i="40"/>
  <c r="AQ111" i="40"/>
  <c r="AO111" i="40"/>
  <c r="AM111" i="40"/>
  <c r="AK111" i="40"/>
  <c r="AI111" i="40"/>
  <c r="AG111" i="40"/>
  <c r="AE111" i="40"/>
  <c r="AC111" i="40"/>
  <c r="AA111" i="40"/>
  <c r="Y111" i="40"/>
  <c r="W111" i="40"/>
  <c r="U111" i="40"/>
  <c r="S111" i="40"/>
  <c r="Q111" i="40"/>
  <c r="O111" i="40"/>
  <c r="M111" i="40"/>
  <c r="K111" i="40"/>
  <c r="I111" i="40"/>
  <c r="G111" i="40"/>
  <c r="E111" i="40"/>
  <c r="AQ110" i="40"/>
  <c r="AO110" i="40"/>
  <c r="AM110" i="40"/>
  <c r="AK110" i="40"/>
  <c r="AI110" i="40"/>
  <c r="AG110" i="40"/>
  <c r="AE110" i="40"/>
  <c r="AC110" i="40"/>
  <c r="AA110" i="40"/>
  <c r="Y110" i="40"/>
  <c r="W110" i="40"/>
  <c r="U110" i="40"/>
  <c r="S110" i="40"/>
  <c r="Q110" i="40"/>
  <c r="O110" i="40"/>
  <c r="M110" i="40"/>
  <c r="K110" i="40"/>
  <c r="I110" i="40"/>
  <c r="G110" i="40"/>
  <c r="E110" i="40"/>
  <c r="AQ109" i="40"/>
  <c r="AO109" i="40"/>
  <c r="AM109" i="40"/>
  <c r="AK109" i="40"/>
  <c r="AI109" i="40"/>
  <c r="AG109" i="40"/>
  <c r="AE109" i="40"/>
  <c r="AC109" i="40"/>
  <c r="AA109" i="40"/>
  <c r="Y109" i="40"/>
  <c r="W109" i="40"/>
  <c r="U109" i="40"/>
  <c r="S109" i="40"/>
  <c r="Q109" i="40"/>
  <c r="O109" i="40"/>
  <c r="M109" i="40"/>
  <c r="K109" i="40"/>
  <c r="I109" i="40"/>
  <c r="G109" i="40"/>
  <c r="E109" i="40"/>
  <c r="AQ108" i="40"/>
  <c r="AO108" i="40"/>
  <c r="AM108" i="40"/>
  <c r="AK108" i="40"/>
  <c r="AI108" i="40"/>
  <c r="AG108" i="40"/>
  <c r="AE108" i="40"/>
  <c r="AC108" i="40"/>
  <c r="AA108" i="40"/>
  <c r="Y108" i="40"/>
  <c r="W108" i="40"/>
  <c r="U108" i="40"/>
  <c r="S108" i="40"/>
  <c r="Q108" i="40"/>
  <c r="O108" i="40"/>
  <c r="M108" i="40"/>
  <c r="K108" i="40"/>
  <c r="I108" i="40"/>
  <c r="G108" i="40"/>
  <c r="E108" i="40"/>
  <c r="AQ107" i="40"/>
  <c r="AO107" i="40"/>
  <c r="AM107" i="40"/>
  <c r="AK107" i="40"/>
  <c r="AI107" i="40"/>
  <c r="AG107" i="40"/>
  <c r="AE107" i="40"/>
  <c r="AC107" i="40"/>
  <c r="AA107" i="40"/>
  <c r="Y107" i="40"/>
  <c r="W107" i="40"/>
  <c r="U107" i="40"/>
  <c r="S107" i="40"/>
  <c r="Q107" i="40"/>
  <c r="O107" i="40"/>
  <c r="M107" i="40"/>
  <c r="K107" i="40"/>
  <c r="I107" i="40"/>
  <c r="G107" i="40"/>
  <c r="E107" i="40"/>
  <c r="AQ106" i="40"/>
  <c r="AO106" i="40"/>
  <c r="AM106" i="40"/>
  <c r="AK106" i="40"/>
  <c r="AI106" i="40"/>
  <c r="AG106" i="40"/>
  <c r="AE106" i="40"/>
  <c r="AC106" i="40"/>
  <c r="AA106" i="40"/>
  <c r="Y106" i="40"/>
  <c r="W106" i="40"/>
  <c r="U106" i="40"/>
  <c r="S106" i="40"/>
  <c r="Q106" i="40"/>
  <c r="O106" i="40"/>
  <c r="M106" i="40"/>
  <c r="K106" i="40"/>
  <c r="I106" i="40"/>
  <c r="G106" i="40"/>
  <c r="E106" i="40"/>
  <c r="AQ105" i="40"/>
  <c r="AO105" i="40"/>
  <c r="AM105" i="40"/>
  <c r="AK105" i="40"/>
  <c r="AI105" i="40"/>
  <c r="AG105" i="40"/>
  <c r="AE105" i="40"/>
  <c r="AC105" i="40"/>
  <c r="AA105" i="40"/>
  <c r="Y105" i="40"/>
  <c r="W105" i="40"/>
  <c r="U105" i="40"/>
  <c r="S105" i="40"/>
  <c r="Q105" i="40"/>
  <c r="O105" i="40"/>
  <c r="M105" i="40"/>
  <c r="K105" i="40"/>
  <c r="I105" i="40"/>
  <c r="G105" i="40"/>
  <c r="E105" i="40"/>
  <c r="AQ104" i="40"/>
  <c r="AO104" i="40"/>
  <c r="AM104" i="40"/>
  <c r="AK104" i="40"/>
  <c r="AI104" i="40"/>
  <c r="AG104" i="40"/>
  <c r="AE104" i="40"/>
  <c r="AC104" i="40"/>
  <c r="AA104" i="40"/>
  <c r="Y104" i="40"/>
  <c r="W104" i="40"/>
  <c r="U104" i="40"/>
  <c r="S104" i="40"/>
  <c r="Q104" i="40"/>
  <c r="O104" i="40"/>
  <c r="M104" i="40"/>
  <c r="K104" i="40"/>
  <c r="I104" i="40"/>
  <c r="G104" i="40"/>
  <c r="E104" i="40"/>
  <c r="AQ103" i="40"/>
  <c r="AO103" i="40"/>
  <c r="AM103" i="40"/>
  <c r="AK103" i="40"/>
  <c r="AI103" i="40"/>
  <c r="AG103" i="40"/>
  <c r="AE103" i="40"/>
  <c r="AC103" i="40"/>
  <c r="AA103" i="40"/>
  <c r="Y103" i="40"/>
  <c r="W103" i="40"/>
  <c r="U103" i="40"/>
  <c r="S103" i="40"/>
  <c r="Q103" i="40"/>
  <c r="O103" i="40"/>
  <c r="M103" i="40"/>
  <c r="K103" i="40"/>
  <c r="I103" i="40"/>
  <c r="G103" i="40"/>
  <c r="E103" i="40"/>
  <c r="AQ102" i="40"/>
  <c r="AO102" i="40"/>
  <c r="AM102" i="40"/>
  <c r="AK102" i="40"/>
  <c r="AI102" i="40"/>
  <c r="AG102" i="40"/>
  <c r="AE102" i="40"/>
  <c r="AC102" i="40"/>
  <c r="AA102" i="40"/>
  <c r="Y102" i="40"/>
  <c r="W102" i="40"/>
  <c r="U102" i="40"/>
  <c r="S102" i="40"/>
  <c r="Q102" i="40"/>
  <c r="O102" i="40"/>
  <c r="M102" i="40"/>
  <c r="K102" i="40"/>
  <c r="I102" i="40"/>
  <c r="G102" i="40"/>
  <c r="E102" i="40"/>
  <c r="AQ101" i="40"/>
  <c r="AO101" i="40"/>
  <c r="AM101" i="40"/>
  <c r="AK101" i="40"/>
  <c r="AI101" i="40"/>
  <c r="AG101" i="40"/>
  <c r="AE101" i="40"/>
  <c r="AC101" i="40"/>
  <c r="AA101" i="40"/>
  <c r="Y101" i="40"/>
  <c r="W101" i="40"/>
  <c r="U101" i="40"/>
  <c r="S101" i="40"/>
  <c r="Q101" i="40"/>
  <c r="O101" i="40"/>
  <c r="M101" i="40"/>
  <c r="K101" i="40"/>
  <c r="I101" i="40"/>
  <c r="G101" i="40"/>
  <c r="E101" i="40"/>
  <c r="AQ100" i="40"/>
  <c r="AO100" i="40"/>
  <c r="AM100" i="40"/>
  <c r="AK100" i="40"/>
  <c r="AI100" i="40"/>
  <c r="AG100" i="40"/>
  <c r="AE100" i="40"/>
  <c r="AC100" i="40"/>
  <c r="AA100" i="40"/>
  <c r="Y100" i="40"/>
  <c r="W100" i="40"/>
  <c r="U100" i="40"/>
  <c r="S100" i="40"/>
  <c r="Q100" i="40"/>
  <c r="O100" i="40"/>
  <c r="M100" i="40"/>
  <c r="K100" i="40"/>
  <c r="I100" i="40"/>
  <c r="G100" i="40"/>
  <c r="E100" i="40"/>
  <c r="AQ99" i="40"/>
  <c r="AO99" i="40"/>
  <c r="AM99" i="40"/>
  <c r="AK99" i="40"/>
  <c r="AI99" i="40"/>
  <c r="AG99" i="40"/>
  <c r="AE99" i="40"/>
  <c r="AC99" i="40"/>
  <c r="AA99" i="40"/>
  <c r="Y99" i="40"/>
  <c r="W99" i="40"/>
  <c r="U99" i="40"/>
  <c r="S99" i="40"/>
  <c r="Q99" i="40"/>
  <c r="O99" i="40"/>
  <c r="M99" i="40"/>
  <c r="K99" i="40"/>
  <c r="I99" i="40"/>
  <c r="G99" i="40"/>
  <c r="E99" i="40"/>
  <c r="AQ98" i="40"/>
  <c r="AO98" i="40"/>
  <c r="AM98" i="40"/>
  <c r="AK98" i="40"/>
  <c r="AI98" i="40"/>
  <c r="AG98" i="40"/>
  <c r="AE98" i="40"/>
  <c r="AC98" i="40"/>
  <c r="AA98" i="40"/>
  <c r="Y98" i="40"/>
  <c r="W98" i="40"/>
  <c r="U98" i="40"/>
  <c r="S98" i="40"/>
  <c r="Q98" i="40"/>
  <c r="O98" i="40"/>
  <c r="M98" i="40"/>
  <c r="K98" i="40"/>
  <c r="I98" i="40"/>
  <c r="G98" i="40"/>
  <c r="E98" i="40"/>
  <c r="AQ97" i="40"/>
  <c r="AO97" i="40"/>
  <c r="AM97" i="40"/>
  <c r="AK97" i="40"/>
  <c r="AI97" i="40"/>
  <c r="AG97" i="40"/>
  <c r="AE97" i="40"/>
  <c r="AC97" i="40"/>
  <c r="AA97" i="40"/>
  <c r="Y97" i="40"/>
  <c r="W97" i="40"/>
  <c r="U97" i="40"/>
  <c r="S97" i="40"/>
  <c r="Q97" i="40"/>
  <c r="O97" i="40"/>
  <c r="M97" i="40"/>
  <c r="K97" i="40"/>
  <c r="I97" i="40"/>
  <c r="G97" i="40"/>
  <c r="E97" i="40"/>
  <c r="AQ96" i="40"/>
  <c r="AO96" i="40"/>
  <c r="AM96" i="40"/>
  <c r="AK96" i="40"/>
  <c r="AI96" i="40"/>
  <c r="AG96" i="40"/>
  <c r="AE96" i="40"/>
  <c r="AC96" i="40"/>
  <c r="AA96" i="40"/>
  <c r="Y96" i="40"/>
  <c r="W96" i="40"/>
  <c r="U96" i="40"/>
  <c r="S96" i="40"/>
  <c r="Q96" i="40"/>
  <c r="O96" i="40"/>
  <c r="M96" i="40"/>
  <c r="K96" i="40"/>
  <c r="I96" i="40"/>
  <c r="G96" i="40"/>
  <c r="E96" i="40"/>
  <c r="AQ95" i="40"/>
  <c r="AO95" i="40"/>
  <c r="AM95" i="40"/>
  <c r="AK95" i="40"/>
  <c r="AI95" i="40"/>
  <c r="AG95" i="40"/>
  <c r="AE95" i="40"/>
  <c r="AC95" i="40"/>
  <c r="AA95" i="40"/>
  <c r="Y95" i="40"/>
  <c r="W95" i="40"/>
  <c r="U95" i="40"/>
  <c r="S95" i="40"/>
  <c r="Q95" i="40"/>
  <c r="O95" i="40"/>
  <c r="M95" i="40"/>
  <c r="K95" i="40"/>
  <c r="I95" i="40"/>
  <c r="G95" i="40"/>
  <c r="E95" i="40"/>
  <c r="AQ94" i="40"/>
  <c r="AO94" i="40"/>
  <c r="AM94" i="40"/>
  <c r="AK94" i="40"/>
  <c r="AI94" i="40"/>
  <c r="AG94" i="40"/>
  <c r="AE94" i="40"/>
  <c r="AC94" i="40"/>
  <c r="AA94" i="40"/>
  <c r="Y94" i="40"/>
  <c r="W94" i="40"/>
  <c r="U94" i="40"/>
  <c r="S94" i="40"/>
  <c r="Q94" i="40"/>
  <c r="O94" i="40"/>
  <c r="M94" i="40"/>
  <c r="K94" i="40"/>
  <c r="I94" i="40"/>
  <c r="G94" i="40"/>
  <c r="E94" i="40"/>
  <c r="AQ93" i="40"/>
  <c r="AO93" i="40"/>
  <c r="AM93" i="40"/>
  <c r="AK93" i="40"/>
  <c r="AI93" i="40"/>
  <c r="AG93" i="40"/>
  <c r="AE93" i="40"/>
  <c r="AC93" i="40"/>
  <c r="AA93" i="40"/>
  <c r="Y93" i="40"/>
  <c r="W93" i="40"/>
  <c r="U93" i="40"/>
  <c r="S93" i="40"/>
  <c r="Q93" i="40"/>
  <c r="O93" i="40"/>
  <c r="M93" i="40"/>
  <c r="K93" i="40"/>
  <c r="I93" i="40"/>
  <c r="G93" i="40"/>
  <c r="E93" i="40"/>
  <c r="AQ92" i="40"/>
  <c r="AO92" i="40"/>
  <c r="AM92" i="40"/>
  <c r="AK92" i="40"/>
  <c r="AI92" i="40"/>
  <c r="AG92" i="40"/>
  <c r="AE92" i="40"/>
  <c r="AC92" i="40"/>
  <c r="AA92" i="40"/>
  <c r="Y92" i="40"/>
  <c r="W92" i="40"/>
  <c r="U92" i="40"/>
  <c r="S92" i="40"/>
  <c r="Q92" i="40"/>
  <c r="O92" i="40"/>
  <c r="M92" i="40"/>
  <c r="K92" i="40"/>
  <c r="I92" i="40"/>
  <c r="G92" i="40"/>
  <c r="E92" i="40"/>
  <c r="AQ91" i="40"/>
  <c r="AO91" i="40"/>
  <c r="AM91" i="40"/>
  <c r="AK91" i="40"/>
  <c r="AI91" i="40"/>
  <c r="AG91" i="40"/>
  <c r="AE91" i="40"/>
  <c r="AC91" i="40"/>
  <c r="AA91" i="40"/>
  <c r="Y91" i="40"/>
  <c r="W91" i="40"/>
  <c r="U91" i="40"/>
  <c r="S91" i="40"/>
  <c r="Q91" i="40"/>
  <c r="O91" i="40"/>
  <c r="M91" i="40"/>
  <c r="K91" i="40"/>
  <c r="I91" i="40"/>
  <c r="G91" i="40"/>
  <c r="E91" i="40"/>
  <c r="AQ90" i="40"/>
  <c r="AO90" i="40"/>
  <c r="AM90" i="40"/>
  <c r="AK90" i="40"/>
  <c r="AI90" i="40"/>
  <c r="AG90" i="40"/>
  <c r="AE90" i="40"/>
  <c r="AC90" i="40"/>
  <c r="AA90" i="40"/>
  <c r="Y90" i="40"/>
  <c r="W90" i="40"/>
  <c r="U90" i="40"/>
  <c r="S90" i="40"/>
  <c r="Q90" i="40"/>
  <c r="O90" i="40"/>
  <c r="M90" i="40"/>
  <c r="K90" i="40"/>
  <c r="I90" i="40"/>
  <c r="G90" i="40"/>
  <c r="E90" i="40"/>
  <c r="AQ89" i="40"/>
  <c r="AO89" i="40"/>
  <c r="AM89" i="40"/>
  <c r="AK89" i="40"/>
  <c r="AI89" i="40"/>
  <c r="AG89" i="40"/>
  <c r="AE89" i="40"/>
  <c r="AC89" i="40"/>
  <c r="AA89" i="40"/>
  <c r="Y89" i="40"/>
  <c r="W89" i="40"/>
  <c r="U89" i="40"/>
  <c r="S89" i="40"/>
  <c r="Q89" i="40"/>
  <c r="O89" i="40"/>
  <c r="M89" i="40"/>
  <c r="K89" i="40"/>
  <c r="I89" i="40"/>
  <c r="G89" i="40"/>
  <c r="E89" i="40"/>
  <c r="AQ88" i="40"/>
  <c r="AO88" i="40"/>
  <c r="AM88" i="40"/>
  <c r="AK88" i="40"/>
  <c r="AI88" i="40"/>
  <c r="AG88" i="40"/>
  <c r="AE88" i="40"/>
  <c r="AC88" i="40"/>
  <c r="AA88" i="40"/>
  <c r="Y88" i="40"/>
  <c r="W88" i="40"/>
  <c r="U88" i="40"/>
  <c r="S88" i="40"/>
  <c r="Q88" i="40"/>
  <c r="O88" i="40"/>
  <c r="M88" i="40"/>
  <c r="K88" i="40"/>
  <c r="I88" i="40"/>
  <c r="G88" i="40"/>
  <c r="E88" i="40"/>
  <c r="AQ87" i="40"/>
  <c r="AO87" i="40"/>
  <c r="AM87" i="40"/>
  <c r="AK87" i="40"/>
  <c r="AI87" i="40"/>
  <c r="AG87" i="40"/>
  <c r="AE87" i="40"/>
  <c r="AC87" i="40"/>
  <c r="AA87" i="40"/>
  <c r="Y87" i="40"/>
  <c r="W87" i="40"/>
  <c r="U87" i="40"/>
  <c r="S87" i="40"/>
  <c r="Q87" i="40"/>
  <c r="O87" i="40"/>
  <c r="M87" i="40"/>
  <c r="K87" i="40"/>
  <c r="I87" i="40"/>
  <c r="G87" i="40"/>
  <c r="E87" i="40"/>
  <c r="AQ86" i="40"/>
  <c r="AO86" i="40"/>
  <c r="AM86" i="40"/>
  <c r="AK86" i="40"/>
  <c r="AI86" i="40"/>
  <c r="AG86" i="40"/>
  <c r="AE86" i="40"/>
  <c r="AC86" i="40"/>
  <c r="AA86" i="40"/>
  <c r="Y86" i="40"/>
  <c r="W86" i="40"/>
  <c r="U86" i="40"/>
  <c r="S86" i="40"/>
  <c r="Q86" i="40"/>
  <c r="O86" i="40"/>
  <c r="M86" i="40"/>
  <c r="K86" i="40"/>
  <c r="I86" i="40"/>
  <c r="G86" i="40"/>
  <c r="E86" i="40"/>
  <c r="AQ85" i="40"/>
  <c r="AO85" i="40"/>
  <c r="AM85" i="40"/>
  <c r="AK85" i="40"/>
  <c r="AI85" i="40"/>
  <c r="AG85" i="40"/>
  <c r="AE85" i="40"/>
  <c r="AC85" i="40"/>
  <c r="AA85" i="40"/>
  <c r="Y85" i="40"/>
  <c r="W85" i="40"/>
  <c r="U85" i="40"/>
  <c r="S85" i="40"/>
  <c r="Q85" i="40"/>
  <c r="O85" i="40"/>
  <c r="M85" i="40"/>
  <c r="K85" i="40"/>
  <c r="I85" i="40"/>
  <c r="G85" i="40"/>
  <c r="E85" i="40"/>
  <c r="AQ84" i="40"/>
  <c r="AO84" i="40"/>
  <c r="AM84" i="40"/>
  <c r="AK84" i="40"/>
  <c r="AI84" i="40"/>
  <c r="AG84" i="40"/>
  <c r="AE84" i="40"/>
  <c r="AC84" i="40"/>
  <c r="AA84" i="40"/>
  <c r="Y84" i="40"/>
  <c r="W84" i="40"/>
  <c r="U84" i="40"/>
  <c r="S84" i="40"/>
  <c r="Q84" i="40"/>
  <c r="O84" i="40"/>
  <c r="M84" i="40"/>
  <c r="K84" i="40"/>
  <c r="I84" i="40"/>
  <c r="G84" i="40"/>
  <c r="E84" i="40"/>
  <c r="AQ83" i="40"/>
  <c r="AO83" i="40"/>
  <c r="AM83" i="40"/>
  <c r="AK83" i="40"/>
  <c r="AI83" i="40"/>
  <c r="AG83" i="40"/>
  <c r="AE83" i="40"/>
  <c r="AC83" i="40"/>
  <c r="AA83" i="40"/>
  <c r="Y83" i="40"/>
  <c r="W83" i="40"/>
  <c r="U83" i="40"/>
  <c r="S83" i="40"/>
  <c r="Q83" i="40"/>
  <c r="O83" i="40"/>
  <c r="M83" i="40"/>
  <c r="K83" i="40"/>
  <c r="I83" i="40"/>
  <c r="G83" i="40"/>
  <c r="E83" i="40"/>
  <c r="AQ82" i="40"/>
  <c r="AO82" i="40"/>
  <c r="AM82" i="40"/>
  <c r="AK82" i="40"/>
  <c r="AI82" i="40"/>
  <c r="AG82" i="40"/>
  <c r="AE82" i="40"/>
  <c r="AC82" i="40"/>
  <c r="AA82" i="40"/>
  <c r="Y82" i="40"/>
  <c r="W82" i="40"/>
  <c r="U82" i="40"/>
  <c r="S82" i="40"/>
  <c r="Q82" i="40"/>
  <c r="O82" i="40"/>
  <c r="M82" i="40"/>
  <c r="K82" i="40"/>
  <c r="I82" i="40"/>
  <c r="G82" i="40"/>
  <c r="E82" i="40"/>
  <c r="AQ81" i="40"/>
  <c r="AO81" i="40"/>
  <c r="AM81" i="40"/>
  <c r="AK81" i="40"/>
  <c r="AI81" i="40"/>
  <c r="AG81" i="40"/>
  <c r="AE81" i="40"/>
  <c r="AC81" i="40"/>
  <c r="AA81" i="40"/>
  <c r="Y81" i="40"/>
  <c r="W81" i="40"/>
  <c r="U81" i="40"/>
  <c r="S81" i="40"/>
  <c r="Q81" i="40"/>
  <c r="O81" i="40"/>
  <c r="M81" i="40"/>
  <c r="K81" i="40"/>
  <c r="I81" i="40"/>
  <c r="G81" i="40"/>
  <c r="E81" i="40"/>
  <c r="AQ80" i="40"/>
  <c r="AO80" i="40"/>
  <c r="AM80" i="40"/>
  <c r="AK80" i="40"/>
  <c r="AI80" i="40"/>
  <c r="AG80" i="40"/>
  <c r="AE80" i="40"/>
  <c r="AC80" i="40"/>
  <c r="AA80" i="40"/>
  <c r="Y80" i="40"/>
  <c r="W80" i="40"/>
  <c r="U80" i="40"/>
  <c r="S80" i="40"/>
  <c r="Q80" i="40"/>
  <c r="O80" i="40"/>
  <c r="M80" i="40"/>
  <c r="K80" i="40"/>
  <c r="I80" i="40"/>
  <c r="G80" i="40"/>
  <c r="E80" i="40"/>
  <c r="AQ79" i="40"/>
  <c r="AO79" i="40"/>
  <c r="AM79" i="40"/>
  <c r="AK79" i="40"/>
  <c r="AI79" i="40"/>
  <c r="AG79" i="40"/>
  <c r="AE79" i="40"/>
  <c r="AC79" i="40"/>
  <c r="AA79" i="40"/>
  <c r="Y79" i="40"/>
  <c r="W79" i="40"/>
  <c r="U79" i="40"/>
  <c r="S79" i="40"/>
  <c r="Q79" i="40"/>
  <c r="O79" i="40"/>
  <c r="M79" i="40"/>
  <c r="K79" i="40"/>
  <c r="I79" i="40"/>
  <c r="G79" i="40"/>
  <c r="E79" i="40"/>
  <c r="AQ78" i="40"/>
  <c r="AO78" i="40"/>
  <c r="AM78" i="40"/>
  <c r="AK78" i="40"/>
  <c r="AI78" i="40"/>
  <c r="AG78" i="40"/>
  <c r="AE78" i="40"/>
  <c r="AC78" i="40"/>
  <c r="AA78" i="40"/>
  <c r="Y78" i="40"/>
  <c r="W78" i="40"/>
  <c r="U78" i="40"/>
  <c r="S78" i="40"/>
  <c r="Q78" i="40"/>
  <c r="O78" i="40"/>
  <c r="M78" i="40"/>
  <c r="K78" i="40"/>
  <c r="I78" i="40"/>
  <c r="G78" i="40"/>
  <c r="E78" i="40"/>
  <c r="AQ77" i="40"/>
  <c r="AO77" i="40"/>
  <c r="AM77" i="40"/>
  <c r="AK77" i="40"/>
  <c r="AI77" i="40"/>
  <c r="AG77" i="40"/>
  <c r="AE77" i="40"/>
  <c r="AC77" i="40"/>
  <c r="AA77" i="40"/>
  <c r="Y77" i="40"/>
  <c r="W77" i="40"/>
  <c r="U77" i="40"/>
  <c r="S77" i="40"/>
  <c r="Q77" i="40"/>
  <c r="O77" i="40"/>
  <c r="M77" i="40"/>
  <c r="K77" i="40"/>
  <c r="I77" i="40"/>
  <c r="G77" i="40"/>
  <c r="E77" i="40"/>
  <c r="AQ76" i="40"/>
  <c r="AO76" i="40"/>
  <c r="AM76" i="40"/>
  <c r="AK76" i="40"/>
  <c r="AI76" i="40"/>
  <c r="AG76" i="40"/>
  <c r="AE76" i="40"/>
  <c r="AC76" i="40"/>
  <c r="AA76" i="40"/>
  <c r="Y76" i="40"/>
  <c r="W76" i="40"/>
  <c r="U76" i="40"/>
  <c r="S76" i="40"/>
  <c r="Q76" i="40"/>
  <c r="O76" i="40"/>
  <c r="M76" i="40"/>
  <c r="K76" i="40"/>
  <c r="I76" i="40"/>
  <c r="G76" i="40"/>
  <c r="E76" i="40"/>
  <c r="AQ75" i="40"/>
  <c r="AO75" i="40"/>
  <c r="AM75" i="40"/>
  <c r="AK75" i="40"/>
  <c r="AI75" i="40"/>
  <c r="AG75" i="40"/>
  <c r="AE75" i="40"/>
  <c r="AC75" i="40"/>
  <c r="AA75" i="40"/>
  <c r="Y75" i="40"/>
  <c r="W75" i="40"/>
  <c r="U75" i="40"/>
  <c r="S75" i="40"/>
  <c r="Q75" i="40"/>
  <c r="O75" i="40"/>
  <c r="M75" i="40"/>
  <c r="K75" i="40"/>
  <c r="I75" i="40"/>
  <c r="G75" i="40"/>
  <c r="E75" i="40"/>
  <c r="AQ74" i="40"/>
  <c r="AO74" i="40"/>
  <c r="AM74" i="40"/>
  <c r="AK74" i="40"/>
  <c r="AI74" i="40"/>
  <c r="AG74" i="40"/>
  <c r="AE74" i="40"/>
  <c r="AC74" i="40"/>
  <c r="AA74" i="40"/>
  <c r="Y74" i="40"/>
  <c r="W74" i="40"/>
  <c r="U74" i="40"/>
  <c r="S74" i="40"/>
  <c r="Q74" i="40"/>
  <c r="O74" i="40"/>
  <c r="M74" i="40"/>
  <c r="K74" i="40"/>
  <c r="I74" i="40"/>
  <c r="G74" i="40"/>
  <c r="E74" i="40"/>
  <c r="AQ73" i="40"/>
  <c r="AO73" i="40"/>
  <c r="AM73" i="40"/>
  <c r="AK73" i="40"/>
  <c r="AI73" i="40"/>
  <c r="AG73" i="40"/>
  <c r="AE73" i="40"/>
  <c r="AC73" i="40"/>
  <c r="AA73" i="40"/>
  <c r="Y73" i="40"/>
  <c r="W73" i="40"/>
  <c r="U73" i="40"/>
  <c r="S73" i="40"/>
  <c r="Q73" i="40"/>
  <c r="O73" i="40"/>
  <c r="M73" i="40"/>
  <c r="K73" i="40"/>
  <c r="I73" i="40"/>
  <c r="G73" i="40"/>
  <c r="E73" i="40"/>
  <c r="AQ72" i="40"/>
  <c r="AO72" i="40"/>
  <c r="AM72" i="40"/>
  <c r="AK72" i="40"/>
  <c r="AI72" i="40"/>
  <c r="AG72" i="40"/>
  <c r="AE72" i="40"/>
  <c r="AC72" i="40"/>
  <c r="AA72" i="40"/>
  <c r="Y72" i="40"/>
  <c r="W72" i="40"/>
  <c r="U72" i="40"/>
  <c r="S72" i="40"/>
  <c r="Q72" i="40"/>
  <c r="O72" i="40"/>
  <c r="M72" i="40"/>
  <c r="K72" i="40"/>
  <c r="I72" i="40"/>
  <c r="G72" i="40"/>
  <c r="E72" i="40"/>
  <c r="AQ71" i="40"/>
  <c r="AO71" i="40"/>
  <c r="AM71" i="40"/>
  <c r="AK71" i="40"/>
  <c r="AI71" i="40"/>
  <c r="AG71" i="40"/>
  <c r="AE71" i="40"/>
  <c r="AC71" i="40"/>
  <c r="AA71" i="40"/>
  <c r="Y71" i="40"/>
  <c r="W71" i="40"/>
  <c r="U71" i="40"/>
  <c r="S71" i="40"/>
  <c r="Q71" i="40"/>
  <c r="O71" i="40"/>
  <c r="M71" i="40"/>
  <c r="K71" i="40"/>
  <c r="I71" i="40"/>
  <c r="G71" i="40"/>
  <c r="E71" i="40"/>
  <c r="AQ70" i="40"/>
  <c r="AO70" i="40"/>
  <c r="AM70" i="40"/>
  <c r="AK70" i="40"/>
  <c r="AI70" i="40"/>
  <c r="AG70" i="40"/>
  <c r="AE70" i="40"/>
  <c r="AC70" i="40"/>
  <c r="AA70" i="40"/>
  <c r="Y70" i="40"/>
  <c r="W70" i="40"/>
  <c r="U70" i="40"/>
  <c r="S70" i="40"/>
  <c r="Q70" i="40"/>
  <c r="O70" i="40"/>
  <c r="M70" i="40"/>
  <c r="K70" i="40"/>
  <c r="I70" i="40"/>
  <c r="G70" i="40"/>
  <c r="E70" i="40"/>
  <c r="AQ69" i="40"/>
  <c r="AO69" i="40"/>
  <c r="AM69" i="40"/>
  <c r="AK69" i="40"/>
  <c r="AI69" i="40"/>
  <c r="AG69" i="40"/>
  <c r="AE69" i="40"/>
  <c r="AC69" i="40"/>
  <c r="AA69" i="40"/>
  <c r="Y69" i="40"/>
  <c r="W69" i="40"/>
  <c r="U69" i="40"/>
  <c r="S69" i="40"/>
  <c r="Q69" i="40"/>
  <c r="O69" i="40"/>
  <c r="M69" i="40"/>
  <c r="K69" i="40"/>
  <c r="I69" i="40"/>
  <c r="G69" i="40"/>
  <c r="E69" i="40"/>
  <c r="AQ68" i="40"/>
  <c r="AO68" i="40"/>
  <c r="AM68" i="40"/>
  <c r="AK68" i="40"/>
  <c r="AI68" i="40"/>
  <c r="AG68" i="40"/>
  <c r="AE68" i="40"/>
  <c r="AC68" i="40"/>
  <c r="AA68" i="40"/>
  <c r="Y68" i="40"/>
  <c r="W68" i="40"/>
  <c r="U68" i="40"/>
  <c r="S68" i="40"/>
  <c r="Q68" i="40"/>
  <c r="O68" i="40"/>
  <c r="M68" i="40"/>
  <c r="K68" i="40"/>
  <c r="I68" i="40"/>
  <c r="G68" i="40"/>
  <c r="E68" i="40"/>
  <c r="AQ67" i="40"/>
  <c r="AO67" i="40"/>
  <c r="AM67" i="40"/>
  <c r="AK67" i="40"/>
  <c r="AI67" i="40"/>
  <c r="AG67" i="40"/>
  <c r="AE67" i="40"/>
  <c r="AC67" i="40"/>
  <c r="AA67" i="40"/>
  <c r="Y67" i="40"/>
  <c r="W67" i="40"/>
  <c r="U67" i="40"/>
  <c r="S67" i="40"/>
  <c r="Q67" i="40"/>
  <c r="O67" i="40"/>
  <c r="M67" i="40"/>
  <c r="K67" i="40"/>
  <c r="I67" i="40"/>
  <c r="G67" i="40"/>
  <c r="E67" i="40"/>
  <c r="AQ66" i="40"/>
  <c r="AO66" i="40"/>
  <c r="AM66" i="40"/>
  <c r="AK66" i="40"/>
  <c r="AI66" i="40"/>
  <c r="AG66" i="40"/>
  <c r="AE66" i="40"/>
  <c r="AC66" i="40"/>
  <c r="AA66" i="40"/>
  <c r="Y66" i="40"/>
  <c r="W66" i="40"/>
  <c r="U66" i="40"/>
  <c r="S66" i="40"/>
  <c r="Q66" i="40"/>
  <c r="O66" i="40"/>
  <c r="M66" i="40"/>
  <c r="K66" i="40"/>
  <c r="I66" i="40"/>
  <c r="G66" i="40"/>
  <c r="E66" i="40"/>
  <c r="AQ65" i="40"/>
  <c r="AO65" i="40"/>
  <c r="AM65" i="40"/>
  <c r="AK65" i="40"/>
  <c r="AI65" i="40"/>
  <c r="AG65" i="40"/>
  <c r="AE65" i="40"/>
  <c r="AC65" i="40"/>
  <c r="AA65" i="40"/>
  <c r="Y65" i="40"/>
  <c r="W65" i="40"/>
  <c r="U65" i="40"/>
  <c r="S65" i="40"/>
  <c r="Q65" i="40"/>
  <c r="O65" i="40"/>
  <c r="M65" i="40"/>
  <c r="K65" i="40"/>
  <c r="I65" i="40"/>
  <c r="G65" i="40"/>
  <c r="E65" i="40"/>
  <c r="AQ64" i="40"/>
  <c r="AO64" i="40"/>
  <c r="AM64" i="40"/>
  <c r="AK64" i="40"/>
  <c r="AI64" i="40"/>
  <c r="AG64" i="40"/>
  <c r="AE64" i="40"/>
  <c r="AC64" i="40"/>
  <c r="AA64" i="40"/>
  <c r="Y64" i="40"/>
  <c r="W64" i="40"/>
  <c r="U64" i="40"/>
  <c r="S64" i="40"/>
  <c r="Q64" i="40"/>
  <c r="O64" i="40"/>
  <c r="M64" i="40"/>
  <c r="K64" i="40"/>
  <c r="I64" i="40"/>
  <c r="G64" i="40"/>
  <c r="E64" i="40"/>
  <c r="AQ63" i="40"/>
  <c r="AO63" i="40"/>
  <c r="AM63" i="40"/>
  <c r="AK63" i="40"/>
  <c r="AI63" i="40"/>
  <c r="AG63" i="40"/>
  <c r="AE63" i="40"/>
  <c r="AC63" i="40"/>
  <c r="AA63" i="40"/>
  <c r="Y63" i="40"/>
  <c r="W63" i="40"/>
  <c r="U63" i="40"/>
  <c r="S63" i="40"/>
  <c r="Q63" i="40"/>
  <c r="O63" i="40"/>
  <c r="M63" i="40"/>
  <c r="K63" i="40"/>
  <c r="I63" i="40"/>
  <c r="G63" i="40"/>
  <c r="E63" i="40"/>
  <c r="AQ62" i="40"/>
  <c r="AO62" i="40"/>
  <c r="AM62" i="40"/>
  <c r="AK62" i="40"/>
  <c r="AI62" i="40"/>
  <c r="AG62" i="40"/>
  <c r="AE62" i="40"/>
  <c r="AC62" i="40"/>
  <c r="AA62" i="40"/>
  <c r="Y62" i="40"/>
  <c r="W62" i="40"/>
  <c r="U62" i="40"/>
  <c r="S62" i="40"/>
  <c r="Q62" i="40"/>
  <c r="O62" i="40"/>
  <c r="M62" i="40"/>
  <c r="K62" i="40"/>
  <c r="I62" i="40"/>
  <c r="G62" i="40"/>
  <c r="E62" i="40"/>
  <c r="AQ61" i="40"/>
  <c r="AO61" i="40"/>
  <c r="AM61" i="40"/>
  <c r="AK61" i="40"/>
  <c r="AI61" i="40"/>
  <c r="AG61" i="40"/>
  <c r="AE61" i="40"/>
  <c r="AC61" i="40"/>
  <c r="AA61" i="40"/>
  <c r="Y61" i="40"/>
  <c r="W61" i="40"/>
  <c r="U61" i="40"/>
  <c r="S61" i="40"/>
  <c r="Q61" i="40"/>
  <c r="O61" i="40"/>
  <c r="M61" i="40"/>
  <c r="K61" i="40"/>
  <c r="I61" i="40"/>
  <c r="G61" i="40"/>
  <c r="E61" i="40"/>
  <c r="AQ60" i="40"/>
  <c r="AO60" i="40"/>
  <c r="AM60" i="40"/>
  <c r="AK60" i="40"/>
  <c r="AI60" i="40"/>
  <c r="AG60" i="40"/>
  <c r="AE60" i="40"/>
  <c r="AC60" i="40"/>
  <c r="AA60" i="40"/>
  <c r="Y60" i="40"/>
  <c r="W60" i="40"/>
  <c r="U60" i="40"/>
  <c r="S60" i="40"/>
  <c r="Q60" i="40"/>
  <c r="O60" i="40"/>
  <c r="M60" i="40"/>
  <c r="K60" i="40"/>
  <c r="I60" i="40"/>
  <c r="G60" i="40"/>
  <c r="E60" i="40"/>
  <c r="AQ59" i="40"/>
  <c r="AO59" i="40"/>
  <c r="AM59" i="40"/>
  <c r="AK59" i="40"/>
  <c r="AI59" i="40"/>
  <c r="AG59" i="40"/>
  <c r="AE59" i="40"/>
  <c r="AC59" i="40"/>
  <c r="AA59" i="40"/>
  <c r="Y59" i="40"/>
  <c r="W59" i="40"/>
  <c r="U59" i="40"/>
  <c r="S59" i="40"/>
  <c r="Q59" i="40"/>
  <c r="O59" i="40"/>
  <c r="M59" i="40"/>
  <c r="K59" i="40"/>
  <c r="I59" i="40"/>
  <c r="G59" i="40"/>
  <c r="E59" i="40"/>
  <c r="AQ58" i="40"/>
  <c r="AO58" i="40"/>
  <c r="AM58" i="40"/>
  <c r="AK58" i="40"/>
  <c r="AI58" i="40"/>
  <c r="AG58" i="40"/>
  <c r="AE58" i="40"/>
  <c r="AC58" i="40"/>
  <c r="AA58" i="40"/>
  <c r="Y58" i="40"/>
  <c r="W58" i="40"/>
  <c r="U58" i="40"/>
  <c r="S58" i="40"/>
  <c r="Q58" i="40"/>
  <c r="O58" i="40"/>
  <c r="M58" i="40"/>
  <c r="K58" i="40"/>
  <c r="I58" i="40"/>
  <c r="G58" i="40"/>
  <c r="E58" i="40"/>
  <c r="AQ57" i="40"/>
  <c r="AO57" i="40"/>
  <c r="AM57" i="40"/>
  <c r="AK57" i="40"/>
  <c r="AI57" i="40"/>
  <c r="AG57" i="40"/>
  <c r="AE57" i="40"/>
  <c r="AC57" i="40"/>
  <c r="AA57" i="40"/>
  <c r="Y57" i="40"/>
  <c r="W57" i="40"/>
  <c r="U57" i="40"/>
  <c r="S57" i="40"/>
  <c r="Q57" i="40"/>
  <c r="O57" i="40"/>
  <c r="M57" i="40"/>
  <c r="K57" i="40"/>
  <c r="I57" i="40"/>
  <c r="G57" i="40"/>
  <c r="E57" i="40"/>
  <c r="AQ56" i="40"/>
  <c r="AO56" i="40"/>
  <c r="AM56" i="40"/>
  <c r="AK56" i="40"/>
  <c r="AI56" i="40"/>
  <c r="AG56" i="40"/>
  <c r="AE56" i="40"/>
  <c r="AC56" i="40"/>
  <c r="AA56" i="40"/>
  <c r="Y56" i="40"/>
  <c r="W56" i="40"/>
  <c r="U56" i="40"/>
  <c r="S56" i="40"/>
  <c r="Q56" i="40"/>
  <c r="O56" i="40"/>
  <c r="M56" i="40"/>
  <c r="K56" i="40"/>
  <c r="I56" i="40"/>
  <c r="G56" i="40"/>
  <c r="E56" i="40"/>
  <c r="AQ55" i="40"/>
  <c r="AO55" i="40"/>
  <c r="AM55" i="40"/>
  <c r="AK55" i="40"/>
  <c r="AI55" i="40"/>
  <c r="AG55" i="40"/>
  <c r="AE55" i="40"/>
  <c r="AC55" i="40"/>
  <c r="AA55" i="40"/>
  <c r="Y55" i="40"/>
  <c r="W55" i="40"/>
  <c r="U55" i="40"/>
  <c r="S55" i="40"/>
  <c r="Q55" i="40"/>
  <c r="O55" i="40"/>
  <c r="M55" i="40"/>
  <c r="K55" i="40"/>
  <c r="I55" i="40"/>
  <c r="G55" i="40"/>
  <c r="E55" i="40"/>
  <c r="AQ54" i="40"/>
  <c r="AO54" i="40"/>
  <c r="AM54" i="40"/>
  <c r="AK54" i="40"/>
  <c r="AI54" i="40"/>
  <c r="AG54" i="40"/>
  <c r="AE54" i="40"/>
  <c r="AC54" i="40"/>
  <c r="AA54" i="40"/>
  <c r="Y54" i="40"/>
  <c r="W54" i="40"/>
  <c r="U54" i="40"/>
  <c r="S54" i="40"/>
  <c r="Q54" i="40"/>
  <c r="O54" i="40"/>
  <c r="M54" i="40"/>
  <c r="K54" i="40"/>
  <c r="I54" i="40"/>
  <c r="G54" i="40"/>
  <c r="E54" i="40"/>
  <c r="AQ53" i="40"/>
  <c r="AO53" i="40"/>
  <c r="AM53" i="40"/>
  <c r="AK53" i="40"/>
  <c r="AI53" i="40"/>
  <c r="AG53" i="40"/>
  <c r="AE53" i="40"/>
  <c r="AC53" i="40"/>
  <c r="AA53" i="40"/>
  <c r="Y53" i="40"/>
  <c r="W53" i="40"/>
  <c r="U53" i="40"/>
  <c r="S53" i="40"/>
  <c r="Q53" i="40"/>
  <c r="O53" i="40"/>
  <c r="M53" i="40"/>
  <c r="K53" i="40"/>
  <c r="I53" i="40"/>
  <c r="G53" i="40"/>
  <c r="E53" i="40"/>
  <c r="AQ52" i="40"/>
  <c r="AO52" i="40"/>
  <c r="AM52" i="40"/>
  <c r="AK52" i="40"/>
  <c r="AI52" i="40"/>
  <c r="AG52" i="40"/>
  <c r="AE52" i="40"/>
  <c r="AC52" i="40"/>
  <c r="AA52" i="40"/>
  <c r="Y52" i="40"/>
  <c r="W52" i="40"/>
  <c r="U52" i="40"/>
  <c r="S52" i="40"/>
  <c r="Q52" i="40"/>
  <c r="O52" i="40"/>
  <c r="M52" i="40"/>
  <c r="K52" i="40"/>
  <c r="I52" i="40"/>
  <c r="G52" i="40"/>
  <c r="E52" i="40"/>
  <c r="AQ51" i="40"/>
  <c r="AO51" i="40"/>
  <c r="AM51" i="40"/>
  <c r="AK51" i="40"/>
  <c r="AI51" i="40"/>
  <c r="AG51" i="40"/>
  <c r="AE51" i="40"/>
  <c r="AC51" i="40"/>
  <c r="AA51" i="40"/>
  <c r="Y51" i="40"/>
  <c r="W51" i="40"/>
  <c r="U51" i="40"/>
  <c r="S51" i="40"/>
  <c r="Q51" i="40"/>
  <c r="O51" i="40"/>
  <c r="M51" i="40"/>
  <c r="K51" i="40"/>
  <c r="I51" i="40"/>
  <c r="G51" i="40"/>
  <c r="E51" i="40"/>
  <c r="AQ50" i="40"/>
  <c r="AO50" i="40"/>
  <c r="AM50" i="40"/>
  <c r="AK50" i="40"/>
  <c r="AI50" i="40"/>
  <c r="AG50" i="40"/>
  <c r="AE50" i="40"/>
  <c r="AC50" i="40"/>
  <c r="AA50" i="40"/>
  <c r="Y50" i="40"/>
  <c r="W50" i="40"/>
  <c r="U50" i="40"/>
  <c r="S50" i="40"/>
  <c r="Q50" i="40"/>
  <c r="O50" i="40"/>
  <c r="M50" i="40"/>
  <c r="K50" i="40"/>
  <c r="I50" i="40"/>
  <c r="G50" i="40"/>
  <c r="E50" i="40"/>
  <c r="AQ49" i="40"/>
  <c r="AO49" i="40"/>
  <c r="AM49" i="40"/>
  <c r="AK49" i="40"/>
  <c r="AI49" i="40"/>
  <c r="AG49" i="40"/>
  <c r="AE49" i="40"/>
  <c r="AC49" i="40"/>
  <c r="AA49" i="40"/>
  <c r="Y49" i="40"/>
  <c r="W49" i="40"/>
  <c r="U49" i="40"/>
  <c r="S49" i="40"/>
  <c r="Q49" i="40"/>
  <c r="O49" i="40"/>
  <c r="M49" i="40"/>
  <c r="K49" i="40"/>
  <c r="I49" i="40"/>
  <c r="G49" i="40"/>
  <c r="E49" i="40"/>
  <c r="AQ48" i="40"/>
  <c r="AO48" i="40"/>
  <c r="AM48" i="40"/>
  <c r="AK48" i="40"/>
  <c r="AI48" i="40"/>
  <c r="AG48" i="40"/>
  <c r="AE48" i="40"/>
  <c r="AC48" i="40"/>
  <c r="AA48" i="40"/>
  <c r="Y48" i="40"/>
  <c r="W48" i="40"/>
  <c r="U48" i="40"/>
  <c r="S48" i="40"/>
  <c r="Q48" i="40"/>
  <c r="O48" i="40"/>
  <c r="M48" i="40"/>
  <c r="K48" i="40"/>
  <c r="I48" i="40"/>
  <c r="G48" i="40"/>
  <c r="E48" i="40"/>
  <c r="AQ47" i="40"/>
  <c r="AO47" i="40"/>
  <c r="AM47" i="40"/>
  <c r="AK47" i="40"/>
  <c r="AI47" i="40"/>
  <c r="AG47" i="40"/>
  <c r="AE47" i="40"/>
  <c r="AC47" i="40"/>
  <c r="AA47" i="40"/>
  <c r="Y47" i="40"/>
  <c r="W47" i="40"/>
  <c r="U47" i="40"/>
  <c r="S47" i="40"/>
  <c r="Q47" i="40"/>
  <c r="O47" i="40"/>
  <c r="M47" i="40"/>
  <c r="K47" i="40"/>
  <c r="I47" i="40"/>
  <c r="G47" i="40"/>
  <c r="E47" i="40"/>
  <c r="AQ46" i="40"/>
  <c r="AO46" i="40"/>
  <c r="AM46" i="40"/>
  <c r="AK46" i="40"/>
  <c r="AI46" i="40"/>
  <c r="AG46" i="40"/>
  <c r="AE46" i="40"/>
  <c r="AC46" i="40"/>
  <c r="AA46" i="40"/>
  <c r="Y46" i="40"/>
  <c r="W46" i="40"/>
  <c r="U46" i="40"/>
  <c r="S46" i="40"/>
  <c r="Q46" i="40"/>
  <c r="O46" i="40"/>
  <c r="M46" i="40"/>
  <c r="K46" i="40"/>
  <c r="I46" i="40"/>
  <c r="G46" i="40"/>
  <c r="E46" i="40"/>
  <c r="AQ45" i="40"/>
  <c r="AO45" i="40"/>
  <c r="AM45" i="40"/>
  <c r="AK45" i="40"/>
  <c r="AI45" i="40"/>
  <c r="AG45" i="40"/>
  <c r="AE45" i="40"/>
  <c r="AC45" i="40"/>
  <c r="AA45" i="40"/>
  <c r="Y45" i="40"/>
  <c r="W45" i="40"/>
  <c r="U45" i="40"/>
  <c r="S45" i="40"/>
  <c r="Q45" i="40"/>
  <c r="O45" i="40"/>
  <c r="M45" i="40"/>
  <c r="K45" i="40"/>
  <c r="I45" i="40"/>
  <c r="G45" i="40"/>
  <c r="E45" i="40"/>
  <c r="AQ44" i="40"/>
  <c r="AO44" i="40"/>
  <c r="AM44" i="40"/>
  <c r="AK44" i="40"/>
  <c r="AI44" i="40"/>
  <c r="AG44" i="40"/>
  <c r="AE44" i="40"/>
  <c r="AC44" i="40"/>
  <c r="AA44" i="40"/>
  <c r="Y44" i="40"/>
  <c r="W44" i="40"/>
  <c r="U44" i="40"/>
  <c r="S44" i="40"/>
  <c r="Q44" i="40"/>
  <c r="O44" i="40"/>
  <c r="M44" i="40"/>
  <c r="K44" i="40"/>
  <c r="I44" i="40"/>
  <c r="G44" i="40"/>
  <c r="E44" i="40"/>
  <c r="AQ43" i="40"/>
  <c r="AO43" i="40"/>
  <c r="AM43" i="40"/>
  <c r="AK43" i="40"/>
  <c r="AI43" i="40"/>
  <c r="AG43" i="40"/>
  <c r="AE43" i="40"/>
  <c r="AC43" i="40"/>
  <c r="AA43" i="40"/>
  <c r="Y43" i="40"/>
  <c r="W43" i="40"/>
  <c r="U43" i="40"/>
  <c r="S43" i="40"/>
  <c r="Q43" i="40"/>
  <c r="O43" i="40"/>
  <c r="M43" i="40"/>
  <c r="K43" i="40"/>
  <c r="I43" i="40"/>
  <c r="G43" i="40"/>
  <c r="E43" i="40"/>
  <c r="AQ42" i="40"/>
  <c r="AO42" i="40"/>
  <c r="AM42" i="40"/>
  <c r="AK42" i="40"/>
  <c r="AI42" i="40"/>
  <c r="AG42" i="40"/>
  <c r="AE42" i="40"/>
  <c r="AC42" i="40"/>
  <c r="AA42" i="40"/>
  <c r="Y42" i="40"/>
  <c r="W42" i="40"/>
  <c r="U42" i="40"/>
  <c r="S42" i="40"/>
  <c r="Q42" i="40"/>
  <c r="O42" i="40"/>
  <c r="M42" i="40"/>
  <c r="K42" i="40"/>
  <c r="I42" i="40"/>
  <c r="G42" i="40"/>
  <c r="E42" i="40"/>
  <c r="AQ41" i="40"/>
  <c r="AO41" i="40"/>
  <c r="AM41" i="40"/>
  <c r="AK41" i="40"/>
  <c r="AI41" i="40"/>
  <c r="AG41" i="40"/>
  <c r="AE41" i="40"/>
  <c r="AC41" i="40"/>
  <c r="AA41" i="40"/>
  <c r="Y41" i="40"/>
  <c r="W41" i="40"/>
  <c r="U41" i="40"/>
  <c r="S41" i="40"/>
  <c r="Q41" i="40"/>
  <c r="O41" i="40"/>
  <c r="M41" i="40"/>
  <c r="K41" i="40"/>
  <c r="I41" i="40"/>
  <c r="G41" i="40"/>
  <c r="E41" i="40"/>
  <c r="AQ40" i="40"/>
  <c r="AO40" i="40"/>
  <c r="AM40" i="40"/>
  <c r="AK40" i="40"/>
  <c r="AI40" i="40"/>
  <c r="AG40" i="40"/>
  <c r="AE40" i="40"/>
  <c r="AC40" i="40"/>
  <c r="AA40" i="40"/>
  <c r="Y40" i="40"/>
  <c r="W40" i="40"/>
  <c r="U40" i="40"/>
  <c r="S40" i="40"/>
  <c r="Q40" i="40"/>
  <c r="O40" i="40"/>
  <c r="M40" i="40"/>
  <c r="K40" i="40"/>
  <c r="I40" i="40"/>
  <c r="G40" i="40"/>
  <c r="E40" i="40"/>
  <c r="AQ39" i="40"/>
  <c r="AO39" i="40"/>
  <c r="AM39" i="40"/>
  <c r="AK39" i="40"/>
  <c r="AI39" i="40"/>
  <c r="AG39" i="40"/>
  <c r="AE39" i="40"/>
  <c r="AC39" i="40"/>
  <c r="AA39" i="40"/>
  <c r="Y39" i="40"/>
  <c r="W39" i="40"/>
  <c r="U39" i="40"/>
  <c r="S39" i="40"/>
  <c r="Q39" i="40"/>
  <c r="O39" i="40"/>
  <c r="M39" i="40"/>
  <c r="K39" i="40"/>
  <c r="I39" i="40"/>
  <c r="G39" i="40"/>
  <c r="E39" i="40"/>
  <c r="AQ38" i="40"/>
  <c r="AO38" i="40"/>
  <c r="AM38" i="40"/>
  <c r="AK38" i="40"/>
  <c r="AI38" i="40"/>
  <c r="AG38" i="40"/>
  <c r="AE38" i="40"/>
  <c r="AC38" i="40"/>
  <c r="AA38" i="40"/>
  <c r="Y38" i="40"/>
  <c r="W38" i="40"/>
  <c r="U38" i="40"/>
  <c r="S38" i="40"/>
  <c r="Q38" i="40"/>
  <c r="O38" i="40"/>
  <c r="M38" i="40"/>
  <c r="K38" i="40"/>
  <c r="I38" i="40"/>
  <c r="G38" i="40"/>
  <c r="E38" i="40"/>
  <c r="AQ37" i="40"/>
  <c r="AO37" i="40"/>
  <c r="AM37" i="40"/>
  <c r="AK37" i="40"/>
  <c r="AI37" i="40"/>
  <c r="AG37" i="40"/>
  <c r="AE37" i="40"/>
  <c r="AC37" i="40"/>
  <c r="AA37" i="40"/>
  <c r="Y37" i="40"/>
  <c r="W37" i="40"/>
  <c r="U37" i="40"/>
  <c r="S37" i="40"/>
  <c r="Q37" i="40"/>
  <c r="O37" i="40"/>
  <c r="M37" i="40"/>
  <c r="K37" i="40"/>
  <c r="I37" i="40"/>
  <c r="G37" i="40"/>
  <c r="E37" i="40"/>
  <c r="AQ36" i="40"/>
  <c r="AO36" i="40"/>
  <c r="AM36" i="40"/>
  <c r="AK36" i="40"/>
  <c r="AI36" i="40"/>
  <c r="AG36" i="40"/>
  <c r="AE36" i="40"/>
  <c r="AC36" i="40"/>
  <c r="AA36" i="40"/>
  <c r="Y36" i="40"/>
  <c r="W36" i="40"/>
  <c r="U36" i="40"/>
  <c r="S36" i="40"/>
  <c r="Q36" i="40"/>
  <c r="O36" i="40"/>
  <c r="M36" i="40"/>
  <c r="K36" i="40"/>
  <c r="I36" i="40"/>
  <c r="G36" i="40"/>
  <c r="E36" i="40"/>
  <c r="AQ35" i="40"/>
  <c r="AO35" i="40"/>
  <c r="AM35" i="40"/>
  <c r="AK35" i="40"/>
  <c r="AI35" i="40"/>
  <c r="AG35" i="40"/>
  <c r="AE35" i="40"/>
  <c r="AC35" i="40"/>
  <c r="AA35" i="40"/>
  <c r="Y35" i="40"/>
  <c r="W35" i="40"/>
  <c r="U35" i="40"/>
  <c r="S35" i="40"/>
  <c r="Q35" i="40"/>
  <c r="O35" i="40"/>
  <c r="M35" i="40"/>
  <c r="K35" i="40"/>
  <c r="I35" i="40"/>
  <c r="G35" i="40"/>
  <c r="E35" i="40"/>
  <c r="AQ34" i="40"/>
  <c r="AO34" i="40"/>
  <c r="AM34" i="40"/>
  <c r="AK34" i="40"/>
  <c r="AI34" i="40"/>
  <c r="AG34" i="40"/>
  <c r="AE34" i="40"/>
  <c r="AC34" i="40"/>
  <c r="AA34" i="40"/>
  <c r="Y34" i="40"/>
  <c r="W34" i="40"/>
  <c r="U34" i="40"/>
  <c r="S34" i="40"/>
  <c r="Q34" i="40"/>
  <c r="O34" i="40"/>
  <c r="M34" i="40"/>
  <c r="K34" i="40"/>
  <c r="I34" i="40"/>
  <c r="G34" i="40"/>
  <c r="E34" i="40"/>
  <c r="AQ33" i="40"/>
  <c r="AO33" i="40"/>
  <c r="AM33" i="40"/>
  <c r="AK33" i="40"/>
  <c r="AI33" i="40"/>
  <c r="AG33" i="40"/>
  <c r="AE33" i="40"/>
  <c r="AC33" i="40"/>
  <c r="AA33" i="40"/>
  <c r="Y33" i="40"/>
  <c r="W33" i="40"/>
  <c r="U33" i="40"/>
  <c r="S33" i="40"/>
  <c r="Q33" i="40"/>
  <c r="O33" i="40"/>
  <c r="M33" i="40"/>
  <c r="K33" i="40"/>
  <c r="I33" i="40"/>
  <c r="G33" i="40"/>
  <c r="E33" i="40"/>
  <c r="AQ32" i="40"/>
  <c r="AO32" i="40"/>
  <c r="AM32" i="40"/>
  <c r="AK32" i="40"/>
  <c r="AI32" i="40"/>
  <c r="AG32" i="40"/>
  <c r="AE32" i="40"/>
  <c r="AC32" i="40"/>
  <c r="AA32" i="40"/>
  <c r="Y32" i="40"/>
  <c r="W32" i="40"/>
  <c r="U32" i="40"/>
  <c r="S32" i="40"/>
  <c r="Q32" i="40"/>
  <c r="O32" i="40"/>
  <c r="M32" i="40"/>
  <c r="K32" i="40"/>
  <c r="I32" i="40"/>
  <c r="G32" i="40"/>
  <c r="E32" i="40"/>
  <c r="AQ31" i="40"/>
  <c r="AO31" i="40"/>
  <c r="AM31" i="40"/>
  <c r="AK31" i="40"/>
  <c r="AI31" i="40"/>
  <c r="AG31" i="40"/>
  <c r="AE31" i="40"/>
  <c r="AC31" i="40"/>
  <c r="AA31" i="40"/>
  <c r="Y31" i="40"/>
  <c r="W31" i="40"/>
  <c r="U31" i="40"/>
  <c r="S31" i="40"/>
  <c r="Q31" i="40"/>
  <c r="O31" i="40"/>
  <c r="M31" i="40"/>
  <c r="K31" i="40"/>
  <c r="I31" i="40"/>
  <c r="G31" i="40"/>
  <c r="E31" i="40"/>
  <c r="AQ30" i="40"/>
  <c r="AO30" i="40"/>
  <c r="AM30" i="40"/>
  <c r="AK30" i="40"/>
  <c r="AI30" i="40"/>
  <c r="AG30" i="40"/>
  <c r="AE30" i="40"/>
  <c r="AC30" i="40"/>
  <c r="AA30" i="40"/>
  <c r="Y30" i="40"/>
  <c r="W30" i="40"/>
  <c r="U30" i="40"/>
  <c r="S30" i="40"/>
  <c r="Q30" i="40"/>
  <c r="O30" i="40"/>
  <c r="M30" i="40"/>
  <c r="K30" i="40"/>
  <c r="I30" i="40"/>
  <c r="G30" i="40"/>
  <c r="E30" i="40"/>
  <c r="AQ29" i="40"/>
  <c r="AO29" i="40"/>
  <c r="AM29" i="40"/>
  <c r="AK29" i="40"/>
  <c r="AI29" i="40"/>
  <c r="AG29" i="40"/>
  <c r="AE29" i="40"/>
  <c r="AC29" i="40"/>
  <c r="AA29" i="40"/>
  <c r="Y29" i="40"/>
  <c r="W29" i="40"/>
  <c r="U29" i="40"/>
  <c r="S29" i="40"/>
  <c r="Q29" i="40"/>
  <c r="O29" i="40"/>
  <c r="M29" i="40"/>
  <c r="K29" i="40"/>
  <c r="I29" i="40"/>
  <c r="G29" i="40"/>
  <c r="E29" i="40"/>
  <c r="AQ28" i="40"/>
  <c r="AO28" i="40"/>
  <c r="AM28" i="40"/>
  <c r="AK28" i="40"/>
  <c r="AI28" i="40"/>
  <c r="AG28" i="40"/>
  <c r="AE28" i="40"/>
  <c r="AC28" i="40"/>
  <c r="AA28" i="40"/>
  <c r="Y28" i="40"/>
  <c r="W28" i="40"/>
  <c r="U28" i="40"/>
  <c r="S28" i="40"/>
  <c r="Q28" i="40"/>
  <c r="O28" i="40"/>
  <c r="M28" i="40"/>
  <c r="K28" i="40"/>
  <c r="I28" i="40"/>
  <c r="G28" i="40"/>
  <c r="E28" i="40"/>
  <c r="AQ27" i="40"/>
  <c r="AO27" i="40"/>
  <c r="AM27" i="40"/>
  <c r="AK27" i="40"/>
  <c r="AI27" i="40"/>
  <c r="AG27" i="40"/>
  <c r="AE27" i="40"/>
  <c r="AC27" i="40"/>
  <c r="AA27" i="40"/>
  <c r="Y27" i="40"/>
  <c r="W27" i="40"/>
  <c r="U27" i="40"/>
  <c r="S27" i="40"/>
  <c r="Q27" i="40"/>
  <c r="O27" i="40"/>
  <c r="M27" i="40"/>
  <c r="K27" i="40"/>
  <c r="I27" i="40"/>
  <c r="G27" i="40"/>
  <c r="E27" i="40"/>
  <c r="AQ26" i="40"/>
  <c r="AO26" i="40"/>
  <c r="AM26" i="40"/>
  <c r="AK26" i="40"/>
  <c r="AI26" i="40"/>
  <c r="AG26" i="40"/>
  <c r="AE26" i="40"/>
  <c r="AC26" i="40"/>
  <c r="AA26" i="40"/>
  <c r="Y26" i="40"/>
  <c r="W26" i="40"/>
  <c r="U26" i="40"/>
  <c r="S26" i="40"/>
  <c r="Q26" i="40"/>
  <c r="O26" i="40"/>
  <c r="M26" i="40"/>
  <c r="K26" i="40"/>
  <c r="I26" i="40"/>
  <c r="G26" i="40"/>
  <c r="E26" i="40"/>
  <c r="AQ25" i="40"/>
  <c r="AO25" i="40"/>
  <c r="AM25" i="40"/>
  <c r="AK25" i="40"/>
  <c r="AI25" i="40"/>
  <c r="AG25" i="40"/>
  <c r="AE25" i="40"/>
  <c r="AC25" i="40"/>
  <c r="AA25" i="40"/>
  <c r="Y25" i="40"/>
  <c r="W25" i="40"/>
  <c r="U25" i="40"/>
  <c r="S25" i="40"/>
  <c r="Q25" i="40"/>
  <c r="O25" i="40"/>
  <c r="M25" i="40"/>
  <c r="K25" i="40"/>
  <c r="I25" i="40"/>
  <c r="G25" i="40"/>
  <c r="E25" i="40"/>
  <c r="AQ24" i="40"/>
  <c r="AO24" i="40"/>
  <c r="AM24" i="40"/>
  <c r="AK24" i="40"/>
  <c r="AI24" i="40"/>
  <c r="AG24" i="40"/>
  <c r="AE24" i="40"/>
  <c r="AC24" i="40"/>
  <c r="AA24" i="40"/>
  <c r="Y24" i="40"/>
  <c r="W24" i="40"/>
  <c r="U24" i="40"/>
  <c r="S24" i="40"/>
  <c r="Q24" i="40"/>
  <c r="O24" i="40"/>
  <c r="M24" i="40"/>
  <c r="K24" i="40"/>
  <c r="I24" i="40"/>
  <c r="G24" i="40"/>
  <c r="E24" i="40"/>
  <c r="AQ23" i="40"/>
  <c r="AO23" i="40"/>
  <c r="AM23" i="40"/>
  <c r="AK23" i="40"/>
  <c r="AI23" i="40"/>
  <c r="AG23" i="40"/>
  <c r="AE23" i="40"/>
  <c r="AC23" i="40"/>
  <c r="AA23" i="40"/>
  <c r="Y23" i="40"/>
  <c r="W23" i="40"/>
  <c r="U23" i="40"/>
  <c r="S23" i="40"/>
  <c r="Q23" i="40"/>
  <c r="O23" i="40"/>
  <c r="M23" i="40"/>
  <c r="K23" i="40"/>
  <c r="I23" i="40"/>
  <c r="G23" i="40"/>
  <c r="E23" i="40"/>
  <c r="AQ22" i="40"/>
  <c r="AO22" i="40"/>
  <c r="AM22" i="40"/>
  <c r="AK22" i="40"/>
  <c r="AI22" i="40"/>
  <c r="AG22" i="40"/>
  <c r="AE22" i="40"/>
  <c r="AC22" i="40"/>
  <c r="AA22" i="40"/>
  <c r="Y22" i="40"/>
  <c r="W22" i="40"/>
  <c r="U22" i="40"/>
  <c r="S22" i="40"/>
  <c r="Q22" i="40"/>
  <c r="O22" i="40"/>
  <c r="M22" i="40"/>
  <c r="K22" i="40"/>
  <c r="I22" i="40"/>
  <c r="G22" i="40"/>
  <c r="E22" i="40"/>
  <c r="AQ21" i="40"/>
  <c r="AO21" i="40"/>
  <c r="AM21" i="40"/>
  <c r="AK21" i="40"/>
  <c r="AI21" i="40"/>
  <c r="AG21" i="40"/>
  <c r="AE21" i="40"/>
  <c r="AC21" i="40"/>
  <c r="AA21" i="40"/>
  <c r="Y21" i="40"/>
  <c r="W21" i="40"/>
  <c r="U21" i="40"/>
  <c r="S21" i="40"/>
  <c r="Q21" i="40"/>
  <c r="O21" i="40"/>
  <c r="M21" i="40"/>
  <c r="K21" i="40"/>
  <c r="I21" i="40"/>
  <c r="G21" i="40"/>
  <c r="E21" i="40"/>
  <c r="AQ20" i="40"/>
  <c r="AO20" i="40"/>
  <c r="AM20" i="40"/>
  <c r="AK20" i="40"/>
  <c r="AI20" i="40"/>
  <c r="AG20" i="40"/>
  <c r="AE20" i="40"/>
  <c r="AC20" i="40"/>
  <c r="AA20" i="40"/>
  <c r="Y20" i="40"/>
  <c r="W20" i="40"/>
  <c r="U20" i="40"/>
  <c r="S20" i="40"/>
  <c r="Q20" i="40"/>
  <c r="O20" i="40"/>
  <c r="M20" i="40"/>
  <c r="K20" i="40"/>
  <c r="I20" i="40"/>
  <c r="G20" i="40"/>
  <c r="E20" i="40"/>
  <c r="AQ19" i="40"/>
  <c r="AO19" i="40"/>
  <c r="AM19" i="40"/>
  <c r="AK19" i="40"/>
  <c r="AI19" i="40"/>
  <c r="AG19" i="40"/>
  <c r="AE19" i="40"/>
  <c r="AC19" i="40"/>
  <c r="AA19" i="40"/>
  <c r="Y19" i="40"/>
  <c r="W19" i="40"/>
  <c r="U19" i="40"/>
  <c r="S19" i="40"/>
  <c r="Q19" i="40"/>
  <c r="O19" i="40"/>
  <c r="M19" i="40"/>
  <c r="K19" i="40"/>
  <c r="I19" i="40"/>
  <c r="G19" i="40"/>
  <c r="E19" i="40"/>
  <c r="AQ18" i="40"/>
  <c r="AO18" i="40"/>
  <c r="AM18" i="40"/>
  <c r="AK18" i="40"/>
  <c r="AI18" i="40"/>
  <c r="AG18" i="40"/>
  <c r="AE18" i="40"/>
  <c r="AC18" i="40"/>
  <c r="AA18" i="40"/>
  <c r="Y18" i="40"/>
  <c r="W18" i="40"/>
  <c r="U18" i="40"/>
  <c r="S18" i="40"/>
  <c r="Q18" i="40"/>
  <c r="O18" i="40"/>
  <c r="M18" i="40"/>
  <c r="K18" i="40"/>
  <c r="I18" i="40"/>
  <c r="G18" i="40"/>
  <c r="E18" i="40"/>
  <c r="AQ17" i="40"/>
  <c r="AO17" i="40"/>
  <c r="AM17" i="40"/>
  <c r="AK17" i="40"/>
  <c r="AI17" i="40"/>
  <c r="AG17" i="40"/>
  <c r="AE17" i="40"/>
  <c r="AC17" i="40"/>
  <c r="AA17" i="40"/>
  <c r="Y17" i="40"/>
  <c r="W17" i="40"/>
  <c r="U17" i="40"/>
  <c r="S17" i="40"/>
  <c r="Q17" i="40"/>
  <c r="O17" i="40"/>
  <c r="M17" i="40"/>
  <c r="K17" i="40"/>
  <c r="I17" i="40"/>
  <c r="G17" i="40"/>
  <c r="E17" i="40"/>
  <c r="AQ16" i="40"/>
  <c r="AO16" i="40"/>
  <c r="AM16" i="40"/>
  <c r="AK16" i="40"/>
  <c r="AI16" i="40"/>
  <c r="AG16" i="40"/>
  <c r="AE16" i="40"/>
  <c r="AC16" i="40"/>
  <c r="AA16" i="40"/>
  <c r="Y16" i="40"/>
  <c r="W16" i="40"/>
  <c r="U16" i="40"/>
  <c r="S16" i="40"/>
  <c r="Q16" i="40"/>
  <c r="O16" i="40"/>
  <c r="M16" i="40"/>
  <c r="K16" i="40"/>
  <c r="I16" i="40"/>
  <c r="G16" i="40"/>
  <c r="E16" i="40"/>
  <c r="AQ15" i="40"/>
  <c r="AO15" i="40"/>
  <c r="AM15" i="40"/>
  <c r="AK15" i="40"/>
  <c r="AI15" i="40"/>
  <c r="AG15" i="40"/>
  <c r="AE15" i="40"/>
  <c r="AC15" i="40"/>
  <c r="AA15" i="40"/>
  <c r="Y15" i="40"/>
  <c r="W15" i="40"/>
  <c r="U15" i="40"/>
  <c r="S15" i="40"/>
  <c r="Q15" i="40"/>
  <c r="O15" i="40"/>
  <c r="M15" i="40"/>
  <c r="K15" i="40"/>
  <c r="I15" i="40"/>
  <c r="G15" i="40"/>
  <c r="E15" i="40"/>
  <c r="AQ14" i="40"/>
  <c r="AO14" i="40"/>
  <c r="AM14" i="40"/>
  <c r="AK14" i="40"/>
  <c r="AI14" i="40"/>
  <c r="AG14" i="40"/>
  <c r="AE14" i="40"/>
  <c r="AC14" i="40"/>
  <c r="AA14" i="40"/>
  <c r="Y14" i="40"/>
  <c r="W14" i="40"/>
  <c r="U14" i="40"/>
  <c r="S14" i="40"/>
  <c r="Q14" i="40"/>
  <c r="O14" i="40"/>
  <c r="M14" i="40"/>
  <c r="K14" i="40"/>
  <c r="I14" i="40"/>
  <c r="G14" i="40"/>
  <c r="E14" i="40"/>
  <c r="AQ13" i="40"/>
  <c r="AQ1" i="40" s="1"/>
  <c r="AQ3" i="40" s="1"/>
  <c r="AO13" i="40"/>
  <c r="AM13" i="40"/>
  <c r="AK13" i="40"/>
  <c r="AI13" i="40"/>
  <c r="AG13" i="40"/>
  <c r="AE13" i="40"/>
  <c r="AC13" i="40"/>
  <c r="AA13" i="40"/>
  <c r="AA1" i="40" s="1"/>
  <c r="AA3" i="40" s="1"/>
  <c r="Y13" i="40"/>
  <c r="W13" i="40"/>
  <c r="U13" i="40"/>
  <c r="S13" i="40"/>
  <c r="Q13" i="40"/>
  <c r="Q1" i="40" s="1"/>
  <c r="Q3" i="40" s="1"/>
  <c r="O13" i="40"/>
  <c r="M13" i="40"/>
  <c r="M1" i="40" s="1"/>
  <c r="M3" i="40" s="1"/>
  <c r="K13" i="40"/>
  <c r="K1" i="40" s="1"/>
  <c r="K3" i="40" s="1"/>
  <c r="I13" i="40"/>
  <c r="G13" i="40"/>
  <c r="E13" i="40"/>
  <c r="AQ12" i="40"/>
  <c r="AO12" i="40"/>
  <c r="AO1" i="40" s="1"/>
  <c r="AO3" i="40" s="1"/>
  <c r="AM12" i="40"/>
  <c r="AK12" i="40"/>
  <c r="AK1" i="40" s="1"/>
  <c r="AK3" i="40" s="1"/>
  <c r="AI12" i="40"/>
  <c r="AI3" i="40" s="1"/>
  <c r="AG12" i="40"/>
  <c r="AE12" i="40"/>
  <c r="AC12" i="40"/>
  <c r="AA12" i="40"/>
  <c r="Y12" i="40"/>
  <c r="Y5" i="40" s="1"/>
  <c r="W12" i="40"/>
  <c r="U12" i="40"/>
  <c r="U1" i="40" s="1"/>
  <c r="U3" i="40" s="1"/>
  <c r="S12" i="40"/>
  <c r="S1" i="40" s="1"/>
  <c r="S3" i="40" s="1"/>
  <c r="Q12" i="40"/>
  <c r="O12" i="40"/>
  <c r="M12" i="40"/>
  <c r="K12" i="40"/>
  <c r="I12" i="40"/>
  <c r="I1" i="40" s="1"/>
  <c r="I3" i="40" s="1"/>
  <c r="G12" i="40"/>
  <c r="E12" i="40"/>
  <c r="E1" i="40" s="1"/>
  <c r="E3" i="40" s="1"/>
  <c r="AQ10" i="40"/>
  <c r="AO10" i="40"/>
  <c r="AM10" i="40"/>
  <c r="AK10" i="40"/>
  <c r="AI10" i="40"/>
  <c r="AG10" i="40"/>
  <c r="AE10" i="40"/>
  <c r="AC10" i="40"/>
  <c r="AA10" i="40"/>
  <c r="Y10" i="40"/>
  <c r="W10" i="40"/>
  <c r="U10" i="40"/>
  <c r="S10" i="40"/>
  <c r="Q10" i="40"/>
  <c r="O10" i="40"/>
  <c r="M10" i="40"/>
  <c r="K10" i="40"/>
  <c r="I10" i="40"/>
  <c r="G10" i="40"/>
  <c r="E10" i="40"/>
  <c r="AM5" i="40"/>
  <c r="AM4" i="40"/>
  <c r="AM3" i="40"/>
  <c r="AM2" i="40"/>
  <c r="AM1" i="40"/>
  <c r="AI1" i="40"/>
  <c r="AE1" i="40"/>
  <c r="AE3" i="40" s="1"/>
  <c r="W1" i="40"/>
  <c r="W3" i="40" s="1"/>
  <c r="O1" i="40"/>
  <c r="O3" i="40" s="1"/>
  <c r="G1" i="40"/>
  <c r="G3" i="40" s="1"/>
  <c r="G15" i="29" l="1"/>
  <c r="G14" i="29"/>
  <c r="AC1" i="40"/>
  <c r="AC3" i="40" s="1"/>
  <c r="AI5" i="40"/>
  <c r="AG1" i="40"/>
  <c r="AG3" i="40" s="1"/>
  <c r="AI4" i="40"/>
  <c r="AI6" i="40"/>
  <c r="Y3" i="40"/>
  <c r="AI2" i="40"/>
  <c r="AM6" i="40"/>
  <c r="Y6" i="40"/>
  <c r="Y1" i="40"/>
  <c r="Y4" i="40"/>
  <c r="Y2" i="40"/>
  <c r="E2" i="40"/>
  <c r="I2" i="40"/>
  <c r="M2" i="40"/>
  <c r="Q2" i="40"/>
  <c r="U2" i="40"/>
  <c r="AK2" i="40"/>
  <c r="AO2" i="40"/>
  <c r="G2" i="40"/>
  <c r="K2" i="40"/>
  <c r="O2" i="40"/>
  <c r="S2" i="40"/>
  <c r="W2" i="40"/>
  <c r="AA2" i="40"/>
  <c r="AE2" i="40"/>
  <c r="AQ2" i="40"/>
  <c r="J14" i="29" l="1"/>
  <c r="K14" i="29"/>
  <c r="K15" i="29"/>
  <c r="J15" i="29"/>
  <c r="L15" i="29" s="1"/>
  <c r="AC2" i="40"/>
  <c r="AG2" i="40"/>
  <c r="AG5" i="40" s="1"/>
  <c r="AE6" i="40"/>
  <c r="AE5" i="40"/>
  <c r="AE4" i="40"/>
  <c r="W6" i="40"/>
  <c r="W5" i="40"/>
  <c r="W4" i="40"/>
  <c r="O6" i="40"/>
  <c r="O5" i="40"/>
  <c r="O4" i="40"/>
  <c r="G6" i="40"/>
  <c r="G5" i="40"/>
  <c r="G4" i="40"/>
  <c r="AK6" i="40"/>
  <c r="AK5" i="40"/>
  <c r="AK4" i="40"/>
  <c r="AC6" i="40"/>
  <c r="AC5" i="40"/>
  <c r="AC4" i="40"/>
  <c r="Q6" i="40"/>
  <c r="Q5" i="40"/>
  <c r="Q4" i="40"/>
  <c r="I6" i="40"/>
  <c r="I5" i="40"/>
  <c r="I4" i="40"/>
  <c r="AQ6" i="40"/>
  <c r="AQ5" i="40"/>
  <c r="AQ4" i="40"/>
  <c r="AA6" i="40"/>
  <c r="AA5" i="40"/>
  <c r="AA4" i="40"/>
  <c r="S6" i="40"/>
  <c r="S5" i="40"/>
  <c r="S4" i="40"/>
  <c r="K6" i="40"/>
  <c r="K5" i="40"/>
  <c r="K4" i="40"/>
  <c r="AO6" i="40"/>
  <c r="AO5" i="40"/>
  <c r="AO4" i="40"/>
  <c r="U6" i="40"/>
  <c r="U5" i="40"/>
  <c r="U4" i="40"/>
  <c r="M6" i="40"/>
  <c r="M5" i="40"/>
  <c r="M4" i="40"/>
  <c r="E6" i="40"/>
  <c r="E5" i="40"/>
  <c r="E4" i="40"/>
  <c r="AG6" i="40" l="1"/>
  <c r="L14" i="29"/>
  <c r="N14" i="29" s="1"/>
  <c r="N15" i="29"/>
  <c r="AG4" i="40"/>
  <c r="A5" i="39"/>
  <c r="A4" i="39"/>
  <c r="B3" i="39"/>
  <c r="B4" i="39"/>
  <c r="B5" i="39"/>
  <c r="B6" i="39"/>
  <c r="B7" i="39"/>
  <c r="B8" i="39"/>
  <c r="B9" i="39"/>
  <c r="B2" i="39"/>
  <c r="A3" i="39"/>
  <c r="A6" i="39"/>
  <c r="A7" i="39"/>
  <c r="A8" i="39"/>
  <c r="A9" i="39"/>
  <c r="A2" i="39"/>
  <c r="P15" i="29" l="1"/>
  <c r="H8" i="47" s="1"/>
  <c r="Q15" i="29"/>
  <c r="I8" i="47" s="1"/>
  <c r="F8" i="47"/>
  <c r="O15" i="29"/>
  <c r="G8" i="47" s="1"/>
  <c r="Q14" i="29"/>
  <c r="I13" i="47" s="1"/>
  <c r="O14" i="29"/>
  <c r="G13" i="47" s="1"/>
  <c r="F13" i="47"/>
  <c r="P14" i="29"/>
  <c r="H13" i="47" s="1"/>
  <c r="Q41" i="37"/>
  <c r="Q40" i="37"/>
  <c r="Q39" i="37"/>
  <c r="Q38" i="37"/>
  <c r="E38" i="37"/>
  <c r="Q37" i="37"/>
  <c r="E37" i="37"/>
  <c r="Q36" i="37"/>
  <c r="E36" i="37"/>
  <c r="Q35" i="37"/>
  <c r="E35" i="37"/>
  <c r="Q34" i="37"/>
  <c r="E34" i="37"/>
  <c r="E33" i="37"/>
  <c r="E32" i="37"/>
  <c r="E39" i="37" s="1"/>
  <c r="E40" i="37" s="1"/>
  <c r="E42" i="37" s="1"/>
  <c r="Q25" i="37"/>
  <c r="Q24" i="37"/>
  <c r="Q23" i="37"/>
  <c r="Q22" i="37"/>
  <c r="Q21" i="37"/>
  <c r="Q20" i="37"/>
  <c r="Q19" i="37"/>
  <c r="Q18" i="37"/>
  <c r="I13" i="37"/>
  <c r="I12" i="37"/>
  <c r="I11" i="37"/>
  <c r="I10" i="37"/>
  <c r="I9" i="37"/>
  <c r="I8" i="37"/>
  <c r="I7" i="37"/>
  <c r="I6" i="37"/>
  <c r="Q26" i="37" l="1"/>
  <c r="Q27" i="37" s="1"/>
  <c r="Q29" i="37" s="1"/>
  <c r="Q42" i="37"/>
  <c r="Q43" i="37" s="1"/>
  <c r="Q45" i="37" s="1"/>
  <c r="BW21" i="35" l="1"/>
  <c r="BV21" i="35"/>
  <c r="BU21" i="35"/>
  <c r="BT21" i="35"/>
  <c r="BS21" i="35"/>
  <c r="BR21" i="35"/>
  <c r="BQ21" i="35"/>
  <c r="BP21" i="35"/>
  <c r="BY21" i="35" s="1"/>
  <c r="BY23" i="35" s="1"/>
  <c r="BW20" i="35"/>
  <c r="BV20" i="35"/>
  <c r="BU20" i="35"/>
  <c r="BT20" i="35"/>
  <c r="BS20" i="35"/>
  <c r="BR20" i="35"/>
  <c r="BQ20" i="35"/>
  <c r="BP20" i="35"/>
  <c r="BP17" i="35"/>
  <c r="BY17" i="35" s="1"/>
  <c r="BP16" i="35"/>
  <c r="BQ21" i="34" l="1"/>
  <c r="BR21" i="34"/>
  <c r="BS21" i="34"/>
  <c r="BT21" i="34"/>
  <c r="BU21" i="34"/>
  <c r="BV21" i="34"/>
  <c r="BW21" i="34"/>
  <c r="BP21" i="34"/>
  <c r="BQ20" i="34"/>
  <c r="BR20" i="34"/>
  <c r="BS20" i="34"/>
  <c r="BT20" i="34"/>
  <c r="BU20" i="34"/>
  <c r="BV20" i="34"/>
  <c r="BW20" i="34"/>
  <c r="BP20" i="34"/>
  <c r="BP17" i="34"/>
  <c r="BP16" i="34"/>
  <c r="BY17" i="34"/>
  <c r="BY21" i="34" l="1"/>
  <c r="BY23" i="34" s="1"/>
  <c r="Q42" i="29"/>
  <c r="Q44" i="29" l="1"/>
  <c r="Q43" i="29"/>
  <c r="Q41" i="29"/>
  <c r="Q40" i="29"/>
  <c r="Q39" i="29"/>
  <c r="Q38" i="29"/>
  <c r="Q37" i="29"/>
  <c r="E43" i="29"/>
  <c r="E42" i="29"/>
  <c r="E41" i="29"/>
  <c r="E40" i="29"/>
  <c r="E39" i="29"/>
  <c r="E38" i="29"/>
  <c r="E37" i="29"/>
  <c r="E44" i="29" l="1"/>
  <c r="E45" i="29" s="1"/>
  <c r="E47" i="29" s="1"/>
  <c r="Q45" i="29"/>
  <c r="Q46" i="29" s="1"/>
  <c r="Q48" i="29" s="1"/>
  <c r="M15" i="29" l="1"/>
  <c r="E8" i="47" s="1"/>
  <c r="M14" i="29"/>
  <c r="E13" i="47" s="1"/>
  <c r="Q28" i="29"/>
  <c r="L37" i="33" l="1"/>
  <c r="L36" i="33"/>
  <c r="L35" i="33"/>
  <c r="L34" i="33"/>
  <c r="L33" i="33"/>
  <c r="L32" i="33"/>
  <c r="L31" i="33"/>
  <c r="F37" i="33"/>
  <c r="F36" i="33"/>
  <c r="L38" i="33" l="1"/>
  <c r="L39" i="33" s="1"/>
  <c r="L41" i="33" s="1"/>
  <c r="Q26" i="29"/>
  <c r="Q27" i="29"/>
  <c r="Q25" i="29"/>
  <c r="Q24" i="29"/>
  <c r="Q23" i="29"/>
  <c r="Q22" i="29"/>
  <c r="Q21" i="29"/>
  <c r="Q29" i="29" l="1"/>
  <c r="Q30" i="29" s="1"/>
  <c r="Q32" i="29" s="1"/>
  <c r="F35" i="33" l="1"/>
  <c r="F34" i="33"/>
  <c r="F33" i="33"/>
  <c r="F32" i="33"/>
  <c r="F31" i="33"/>
  <c r="F38" i="33" l="1"/>
  <c r="F39" i="33" s="1"/>
  <c r="F41" i="33" s="1"/>
  <c r="I13" i="33" l="1"/>
  <c r="I12" i="33"/>
  <c r="I11" i="33"/>
  <c r="I10" i="33"/>
  <c r="I9" i="33"/>
  <c r="I8" i="33"/>
  <c r="I7" i="33"/>
  <c r="I6" i="33"/>
  <c r="I5" i="33"/>
  <c r="A23" i="31"/>
  <c r="C24" i="31"/>
  <c r="C22" i="31"/>
  <c r="B24" i="31"/>
  <c r="A24" i="31"/>
  <c r="A22" i="31"/>
  <c r="C21" i="31"/>
  <c r="A21" i="31"/>
  <c r="B20" i="33" l="1"/>
  <c r="H13" i="33" s="1"/>
  <c r="B20" i="37"/>
  <c r="B21" i="33"/>
  <c r="H7" i="33" s="1"/>
  <c r="B21" i="37"/>
  <c r="H12" i="29"/>
  <c r="H8" i="33"/>
  <c r="H11" i="33" l="1"/>
  <c r="H12" i="33"/>
  <c r="H9" i="33"/>
  <c r="H10" i="33"/>
  <c r="H13" i="37"/>
  <c r="H11" i="37"/>
  <c r="H12" i="37"/>
  <c r="H10" i="37"/>
  <c r="H5" i="33"/>
  <c r="H6" i="33"/>
  <c r="H8" i="37"/>
  <c r="H6" i="37"/>
  <c r="H9" i="37"/>
  <c r="H7" i="37"/>
  <c r="B22" i="31"/>
  <c r="G35" i="32"/>
  <c r="C35" i="32"/>
  <c r="C34" i="32"/>
  <c r="G33" i="32"/>
  <c r="C33" i="32"/>
  <c r="C32" i="32"/>
  <c r="C31" i="32"/>
  <c r="C30" i="32"/>
  <c r="C29" i="32"/>
  <c r="G28" i="32"/>
  <c r="D9" i="32"/>
  <c r="E8" i="32"/>
  <c r="E7" i="32"/>
  <c r="E6" i="32"/>
  <c r="C36" i="32" l="1"/>
  <c r="C38" i="32" s="1"/>
  <c r="G27" i="32" s="1"/>
  <c r="E9" i="32"/>
  <c r="E11" i="32" s="1"/>
  <c r="E19" i="32" s="1"/>
  <c r="E12" i="32"/>
  <c r="E21" i="32" l="1"/>
  <c r="E23" i="32" s="1"/>
  <c r="G26" i="32" s="1"/>
  <c r="G30" i="32" s="1"/>
  <c r="G29" i="32" s="1"/>
  <c r="C5" i="31"/>
  <c r="C6" i="31"/>
  <c r="C7" i="31"/>
  <c r="C8" i="31"/>
  <c r="C9" i="31"/>
  <c r="C10" i="31"/>
  <c r="C11" i="31"/>
  <c r="C12" i="31"/>
  <c r="C13" i="31"/>
  <c r="C14" i="31"/>
  <c r="C15" i="31"/>
  <c r="C4" i="31"/>
  <c r="G34" i="32" l="1"/>
  <c r="G36" i="32" s="1"/>
  <c r="I29" i="32"/>
  <c r="E54" i="30" l="1"/>
  <c r="F54" i="30"/>
  <c r="G54" i="30"/>
  <c r="H54" i="30"/>
  <c r="I54" i="30"/>
  <c r="J54" i="30"/>
  <c r="K54" i="30"/>
  <c r="E61" i="30" l="1"/>
  <c r="F61" i="30"/>
  <c r="G61" i="30"/>
  <c r="H61" i="30"/>
  <c r="I61" i="30"/>
  <c r="J61" i="30"/>
  <c r="K61" i="30"/>
  <c r="K62" i="30" l="1"/>
  <c r="J62" i="30"/>
  <c r="I62" i="30"/>
  <c r="H62" i="30"/>
  <c r="G62" i="30"/>
  <c r="F62" i="30"/>
  <c r="E62" i="30"/>
  <c r="K60" i="30"/>
  <c r="J60" i="30"/>
  <c r="I60" i="30"/>
  <c r="H60" i="30"/>
  <c r="G60" i="30"/>
  <c r="F60" i="30"/>
  <c r="E60" i="30"/>
  <c r="K59" i="30"/>
  <c r="J59" i="30"/>
  <c r="I59" i="30"/>
  <c r="H59" i="30"/>
  <c r="G59" i="30"/>
  <c r="F59" i="30"/>
  <c r="E59" i="30"/>
  <c r="K58" i="30"/>
  <c r="J58" i="30"/>
  <c r="I58" i="30"/>
  <c r="H58" i="30"/>
  <c r="G58" i="30"/>
  <c r="F58" i="30"/>
  <c r="E58" i="30"/>
  <c r="K57" i="30"/>
  <c r="J57" i="30"/>
  <c r="I57" i="30"/>
  <c r="H57" i="30"/>
  <c r="G57" i="30"/>
  <c r="F57" i="30"/>
  <c r="E57" i="30"/>
  <c r="K56" i="30"/>
  <c r="J56" i="30"/>
  <c r="I56" i="30"/>
  <c r="H56" i="30"/>
  <c r="G56" i="30"/>
  <c r="F56" i="30"/>
  <c r="E56" i="30"/>
  <c r="K55" i="30"/>
  <c r="J55" i="30"/>
  <c r="I55" i="30"/>
  <c r="H55" i="30"/>
  <c r="G55" i="30"/>
  <c r="F55" i="30"/>
  <c r="E55" i="30"/>
  <c r="K53" i="30"/>
  <c r="J53" i="30"/>
  <c r="I53" i="30"/>
  <c r="H53" i="30"/>
  <c r="G53" i="30"/>
  <c r="F53" i="30"/>
  <c r="E53" i="30"/>
  <c r="K52" i="30"/>
  <c r="J52" i="30"/>
  <c r="I52" i="30"/>
  <c r="H52" i="30"/>
  <c r="G52" i="30"/>
  <c r="F52" i="30"/>
  <c r="E52" i="30"/>
  <c r="K51" i="30"/>
  <c r="J51" i="30"/>
  <c r="I51" i="30"/>
  <c r="H51" i="30"/>
  <c r="G51" i="30"/>
  <c r="F51" i="30"/>
  <c r="E51" i="30"/>
  <c r="K50" i="30"/>
  <c r="J50" i="30"/>
  <c r="I50" i="30"/>
  <c r="H50" i="30"/>
  <c r="G50" i="30"/>
  <c r="F50" i="30"/>
  <c r="E50" i="30"/>
  <c r="K49" i="30"/>
  <c r="J49" i="30"/>
  <c r="I49" i="30"/>
  <c r="H49" i="30"/>
  <c r="G49" i="30"/>
  <c r="F49" i="30"/>
  <c r="E49" i="30"/>
  <c r="K48" i="30"/>
  <c r="J48" i="30"/>
  <c r="I48" i="30"/>
  <c r="H48" i="30"/>
  <c r="G48" i="30"/>
  <c r="F48" i="30"/>
  <c r="E48" i="30"/>
  <c r="I6" i="29" l="1"/>
  <c r="I7" i="29"/>
  <c r="I8" i="29"/>
  <c r="I9" i="29"/>
  <c r="I10" i="29"/>
  <c r="I11" i="29"/>
  <c r="I12" i="29"/>
  <c r="H13" i="29"/>
  <c r="I13" i="29"/>
  <c r="I2" i="28" l="1"/>
  <c r="B40" i="28" s="1"/>
  <c r="H2" i="28"/>
  <c r="G2" i="28"/>
  <c r="F2" i="28"/>
  <c r="E2" i="28"/>
  <c r="E39" i="28" l="1"/>
  <c r="F39" i="28" s="1"/>
  <c r="G39" i="28" s="1"/>
  <c r="H39" i="28" s="1"/>
  <c r="I39" i="28" s="1"/>
  <c r="J39" i="28" s="1"/>
  <c r="E38" i="28"/>
  <c r="F38" i="28" s="1"/>
  <c r="G38" i="28" s="1"/>
  <c r="H38" i="28" s="1"/>
  <c r="I38" i="28" s="1"/>
  <c r="J38" i="28" s="1"/>
  <c r="E37" i="28"/>
  <c r="F37" i="28" s="1"/>
  <c r="G37" i="28" s="1"/>
  <c r="H37" i="28" s="1"/>
  <c r="I37" i="28" s="1"/>
  <c r="J37" i="28" s="1"/>
  <c r="E36" i="28"/>
  <c r="F36" i="28" s="1"/>
  <c r="G36" i="28" s="1"/>
  <c r="H36" i="28" s="1"/>
  <c r="I36" i="28" s="1"/>
  <c r="J36" i="28" s="1"/>
  <c r="E35" i="28"/>
  <c r="F35" i="28" s="1"/>
  <c r="G35" i="28" s="1"/>
  <c r="H35" i="28" s="1"/>
  <c r="I35" i="28" s="1"/>
  <c r="J35" i="28" s="1"/>
  <c r="E34" i="28"/>
  <c r="F34" i="28" s="1"/>
  <c r="G34" i="28" s="1"/>
  <c r="H34" i="28" s="1"/>
  <c r="I34" i="28" s="1"/>
  <c r="J34" i="28" s="1"/>
  <c r="E33" i="28"/>
  <c r="F33" i="28" s="1"/>
  <c r="G33" i="28" s="1"/>
  <c r="H33" i="28" s="1"/>
  <c r="I33" i="28" s="1"/>
  <c r="J33" i="28" s="1"/>
  <c r="E32" i="28"/>
  <c r="F32" i="28" s="1"/>
  <c r="G32" i="28" s="1"/>
  <c r="H32" i="28" s="1"/>
  <c r="I32" i="28" s="1"/>
  <c r="J32" i="28" s="1"/>
  <c r="E31" i="28"/>
  <c r="F31" i="28" s="1"/>
  <c r="G31" i="28" s="1"/>
  <c r="H31" i="28" s="1"/>
  <c r="I31" i="28" s="1"/>
  <c r="J31" i="28" s="1"/>
  <c r="E30" i="28"/>
  <c r="F30" i="28" s="1"/>
  <c r="G30" i="28" s="1"/>
  <c r="H30" i="28" s="1"/>
  <c r="I30" i="28" s="1"/>
  <c r="J30" i="28" s="1"/>
  <c r="E29" i="28"/>
  <c r="F29" i="28" s="1"/>
  <c r="G29" i="28" s="1"/>
  <c r="H29" i="28" s="1"/>
  <c r="I29" i="28" s="1"/>
  <c r="J29" i="28" s="1"/>
  <c r="E28" i="28"/>
  <c r="F28" i="28" s="1"/>
  <c r="G28" i="28" s="1"/>
  <c r="H28" i="28" s="1"/>
  <c r="I28" i="28" s="1"/>
  <c r="J28" i="28" s="1"/>
  <c r="E4" i="28"/>
  <c r="F4" i="28" s="1"/>
  <c r="G4" i="28" s="1"/>
  <c r="H4" i="28" s="1"/>
  <c r="I4" i="28" s="1"/>
  <c r="J4" i="28" s="1"/>
  <c r="E5" i="28"/>
  <c r="F5" i="28" s="1"/>
  <c r="G5" i="28" s="1"/>
  <c r="H5" i="28" s="1"/>
  <c r="I5" i="28" s="1"/>
  <c r="J5" i="28" s="1"/>
  <c r="E6" i="28"/>
  <c r="F6" i="28" s="1"/>
  <c r="G6" i="28" s="1"/>
  <c r="H6" i="28" s="1"/>
  <c r="I6" i="28" s="1"/>
  <c r="J6" i="28" s="1"/>
  <c r="E7" i="28"/>
  <c r="F7" i="28" s="1"/>
  <c r="G7" i="28" s="1"/>
  <c r="H7" i="28" s="1"/>
  <c r="I7" i="28" s="1"/>
  <c r="J7" i="28" s="1"/>
  <c r="E8" i="28"/>
  <c r="F8" i="28" s="1"/>
  <c r="G8" i="28" s="1"/>
  <c r="H8" i="28" s="1"/>
  <c r="I8" i="28" s="1"/>
  <c r="J8" i="28" s="1"/>
  <c r="E9" i="28"/>
  <c r="F9" i="28" s="1"/>
  <c r="G9" i="28" s="1"/>
  <c r="H9" i="28" s="1"/>
  <c r="I9" i="28" s="1"/>
  <c r="J9" i="28" s="1"/>
  <c r="E10" i="28"/>
  <c r="F10" i="28" s="1"/>
  <c r="G10" i="28" s="1"/>
  <c r="H10" i="28" s="1"/>
  <c r="I10" i="28" s="1"/>
  <c r="J10" i="28" s="1"/>
  <c r="E11" i="28"/>
  <c r="F11" i="28" s="1"/>
  <c r="G11" i="28" s="1"/>
  <c r="H11" i="28" s="1"/>
  <c r="I11" i="28" s="1"/>
  <c r="J11" i="28" s="1"/>
  <c r="E13" i="28"/>
  <c r="F13" i="28" s="1"/>
  <c r="G13" i="28" s="1"/>
  <c r="H13" i="28" s="1"/>
  <c r="I13" i="28" s="1"/>
  <c r="J13" i="28" s="1"/>
  <c r="E15" i="28"/>
  <c r="F15" i="28" s="1"/>
  <c r="G15" i="28" s="1"/>
  <c r="H15" i="28" s="1"/>
  <c r="I15" i="28" s="1"/>
  <c r="J15" i="28" s="1"/>
  <c r="E17" i="28"/>
  <c r="F17" i="28" s="1"/>
  <c r="G17" i="28" s="1"/>
  <c r="H17" i="28" s="1"/>
  <c r="I17" i="28" s="1"/>
  <c r="J17" i="28" s="1"/>
  <c r="E19" i="28"/>
  <c r="F19" i="28" s="1"/>
  <c r="G19" i="28" s="1"/>
  <c r="H19" i="28" s="1"/>
  <c r="I19" i="28" s="1"/>
  <c r="J19" i="28" s="1"/>
  <c r="E21" i="28"/>
  <c r="F21" i="28" s="1"/>
  <c r="G21" i="28" s="1"/>
  <c r="H21" i="28" s="1"/>
  <c r="I21" i="28" s="1"/>
  <c r="J21" i="28" s="1"/>
  <c r="E23" i="28"/>
  <c r="F23" i="28" s="1"/>
  <c r="G23" i="28" s="1"/>
  <c r="H23" i="28" s="1"/>
  <c r="I23" i="28" s="1"/>
  <c r="J23" i="28" s="1"/>
  <c r="E25" i="28"/>
  <c r="F25" i="28" s="1"/>
  <c r="G25" i="28" s="1"/>
  <c r="H25" i="28" s="1"/>
  <c r="I25" i="28" s="1"/>
  <c r="J25" i="28" s="1"/>
  <c r="E27" i="28"/>
  <c r="F27" i="28" s="1"/>
  <c r="G27" i="28" s="1"/>
  <c r="H27" i="28" s="1"/>
  <c r="I27" i="28" s="1"/>
  <c r="J27" i="28" s="1"/>
  <c r="E12" i="28"/>
  <c r="F12" i="28" s="1"/>
  <c r="G12" i="28" s="1"/>
  <c r="H12" i="28" s="1"/>
  <c r="I12" i="28" s="1"/>
  <c r="J12" i="28" s="1"/>
  <c r="E14" i="28"/>
  <c r="F14" i="28" s="1"/>
  <c r="G14" i="28" s="1"/>
  <c r="H14" i="28" s="1"/>
  <c r="I14" i="28" s="1"/>
  <c r="J14" i="28" s="1"/>
  <c r="E16" i="28"/>
  <c r="F16" i="28" s="1"/>
  <c r="G16" i="28" s="1"/>
  <c r="H16" i="28" s="1"/>
  <c r="I16" i="28" s="1"/>
  <c r="J16" i="28" s="1"/>
  <c r="E18" i="28"/>
  <c r="F18" i="28" s="1"/>
  <c r="G18" i="28" s="1"/>
  <c r="H18" i="28" s="1"/>
  <c r="I18" i="28" s="1"/>
  <c r="J18" i="28" s="1"/>
  <c r="E20" i="28"/>
  <c r="F20" i="28" s="1"/>
  <c r="G20" i="28" s="1"/>
  <c r="H20" i="28" s="1"/>
  <c r="I20" i="28" s="1"/>
  <c r="J20" i="28" s="1"/>
  <c r="E22" i="28"/>
  <c r="F22" i="28" s="1"/>
  <c r="G22" i="28" s="1"/>
  <c r="H22" i="28" s="1"/>
  <c r="I22" i="28" s="1"/>
  <c r="J22" i="28" s="1"/>
  <c r="E24" i="28"/>
  <c r="F24" i="28" s="1"/>
  <c r="G24" i="28" s="1"/>
  <c r="H24" i="28" s="1"/>
  <c r="I24" i="28" s="1"/>
  <c r="J24" i="28" s="1"/>
  <c r="E26" i="28"/>
  <c r="F26" i="28" s="1"/>
  <c r="G26" i="28" s="1"/>
  <c r="H26" i="28" s="1"/>
  <c r="I26" i="28" s="1"/>
  <c r="J26" i="28" s="1"/>
  <c r="S7" i="27"/>
  <c r="S8" i="27"/>
  <c r="S9" i="27"/>
  <c r="S10" i="27"/>
  <c r="S11" i="27"/>
  <c r="S12" i="27"/>
  <c r="S13" i="27"/>
  <c r="S14" i="27"/>
  <c r="S15" i="27"/>
  <c r="S16" i="27"/>
  <c r="S17" i="27"/>
  <c r="S18" i="27"/>
  <c r="S19" i="27"/>
  <c r="S20" i="27"/>
  <c r="S21" i="27"/>
  <c r="S22" i="27"/>
  <c r="S23" i="27"/>
  <c r="S24" i="27"/>
  <c r="S25" i="27"/>
  <c r="S26" i="27"/>
  <c r="S27" i="27"/>
  <c r="S28" i="27"/>
  <c r="S29" i="27"/>
  <c r="S30" i="27"/>
  <c r="S31" i="27"/>
  <c r="S32" i="27"/>
  <c r="S6" i="27"/>
  <c r="F7" i="27" l="1"/>
  <c r="F8" i="27"/>
  <c r="F9" i="27"/>
  <c r="F10" i="27"/>
  <c r="F11" i="27"/>
  <c r="F12" i="27"/>
  <c r="F13" i="27"/>
  <c r="F14" i="27"/>
  <c r="F15" i="27"/>
  <c r="F16" i="27"/>
  <c r="F17" i="27"/>
  <c r="F18" i="27"/>
  <c r="F19" i="27"/>
  <c r="F20" i="27"/>
  <c r="F21" i="27"/>
  <c r="F22" i="27"/>
  <c r="F23" i="27"/>
  <c r="F24" i="27"/>
  <c r="F25" i="27"/>
  <c r="F26" i="27"/>
  <c r="F27" i="27"/>
  <c r="F28" i="27"/>
  <c r="F29" i="27"/>
  <c r="F30" i="27"/>
  <c r="F31" i="27"/>
  <c r="F32" i="27"/>
  <c r="F6" i="27"/>
  <c r="F33" i="27" l="1"/>
  <c r="U34" i="26"/>
  <c r="P34" i="26"/>
  <c r="M34" i="26"/>
  <c r="J34" i="26"/>
  <c r="G34" i="26"/>
  <c r="D34" i="26"/>
  <c r="AB46" i="27"/>
  <c r="L46" i="26" s="1"/>
  <c r="Y46" i="27"/>
  <c r="I46" i="26" s="1"/>
  <c r="S46" i="27"/>
  <c r="AB45" i="27"/>
  <c r="Y45" i="27"/>
  <c r="I45" i="26" s="1"/>
  <c r="S45" i="27"/>
  <c r="F45" i="26" s="1"/>
  <c r="AB44" i="27"/>
  <c r="Y44" i="27"/>
  <c r="S44" i="27"/>
  <c r="F44" i="26" s="1"/>
  <c r="AB43" i="27"/>
  <c r="Y43" i="27"/>
  <c r="I43" i="26" s="1"/>
  <c r="S43" i="27"/>
  <c r="AB42" i="27"/>
  <c r="Y42" i="27"/>
  <c r="I42" i="26" s="1"/>
  <c r="S42" i="27"/>
  <c r="AB41" i="27"/>
  <c r="Y41" i="27"/>
  <c r="I41" i="26" s="1"/>
  <c r="S41" i="27"/>
  <c r="AB40" i="27"/>
  <c r="Y40" i="27"/>
  <c r="S40" i="27"/>
  <c r="AB39" i="27"/>
  <c r="Y39" i="27"/>
  <c r="I39" i="26" s="1"/>
  <c r="S39" i="27"/>
  <c r="AB38" i="27"/>
  <c r="L38" i="26" s="1"/>
  <c r="Y38" i="27"/>
  <c r="S38" i="27"/>
  <c r="AC33" i="27"/>
  <c r="AA33" i="27"/>
  <c r="Z33" i="27"/>
  <c r="X33" i="27"/>
  <c r="W33" i="27"/>
  <c r="V33" i="27"/>
  <c r="U33" i="27"/>
  <c r="T33" i="27"/>
  <c r="R33" i="27"/>
  <c r="Q33" i="27"/>
  <c r="P33" i="27"/>
  <c r="O33" i="27"/>
  <c r="N33" i="27"/>
  <c r="M33" i="27"/>
  <c r="L33" i="27"/>
  <c r="K33" i="27"/>
  <c r="J33" i="27"/>
  <c r="I33" i="27"/>
  <c r="H33" i="27"/>
  <c r="G33" i="27"/>
  <c r="E33" i="27"/>
  <c r="D33" i="27"/>
  <c r="C33" i="27"/>
  <c r="AB32" i="27"/>
  <c r="L33" i="26" s="1"/>
  <c r="Y32" i="27"/>
  <c r="AB31" i="27"/>
  <c r="L32" i="26" s="1"/>
  <c r="Y31" i="27"/>
  <c r="I32" i="26" s="1"/>
  <c r="F32" i="26"/>
  <c r="AB30" i="27"/>
  <c r="Y30" i="27"/>
  <c r="I31" i="26" s="1"/>
  <c r="AB29" i="27"/>
  <c r="Y29" i="27"/>
  <c r="I30" i="26" s="1"/>
  <c r="F30" i="26"/>
  <c r="AB28" i="27"/>
  <c r="L29" i="26" s="1"/>
  <c r="Y28" i="27"/>
  <c r="AB27" i="27"/>
  <c r="L28" i="26" s="1"/>
  <c r="Y27" i="27"/>
  <c r="F28" i="26"/>
  <c r="AB26" i="27"/>
  <c r="L27" i="26" s="1"/>
  <c r="Y26" i="27"/>
  <c r="AB25" i="27"/>
  <c r="Y25" i="27"/>
  <c r="F26" i="26"/>
  <c r="AB24" i="27"/>
  <c r="L25" i="26" s="1"/>
  <c r="Y24" i="27"/>
  <c r="I25" i="26" s="1"/>
  <c r="AB23" i="27"/>
  <c r="L24" i="26" s="1"/>
  <c r="Y23" i="27"/>
  <c r="F24" i="26"/>
  <c r="AB22" i="27"/>
  <c r="L23" i="26" s="1"/>
  <c r="Y22" i="27"/>
  <c r="AB21" i="27"/>
  <c r="L22" i="26" s="1"/>
  <c r="Y21" i="27"/>
  <c r="I22" i="26" s="1"/>
  <c r="F22" i="26"/>
  <c r="AB20" i="27"/>
  <c r="L21" i="26" s="1"/>
  <c r="Y20" i="27"/>
  <c r="AB19" i="27"/>
  <c r="L20" i="26" s="1"/>
  <c r="Y19" i="27"/>
  <c r="I20" i="26" s="1"/>
  <c r="F20" i="26"/>
  <c r="AB18" i="27"/>
  <c r="L19" i="26" s="1"/>
  <c r="Y18" i="27"/>
  <c r="I19" i="26" s="1"/>
  <c r="AB17" i="27"/>
  <c r="L18" i="26" s="1"/>
  <c r="Y17" i="27"/>
  <c r="I18" i="26" s="1"/>
  <c r="F18" i="26"/>
  <c r="AB16" i="27"/>
  <c r="Y16" i="27"/>
  <c r="F17" i="26"/>
  <c r="AB15" i="27"/>
  <c r="Y15" i="27"/>
  <c r="I16" i="26" s="1"/>
  <c r="F16" i="26"/>
  <c r="AB14" i="27"/>
  <c r="L15" i="26" s="1"/>
  <c r="Y14" i="27"/>
  <c r="F15" i="26"/>
  <c r="AB13" i="27"/>
  <c r="L14" i="26" s="1"/>
  <c r="Y13" i="27"/>
  <c r="I14" i="26" s="1"/>
  <c r="F14" i="26"/>
  <c r="AB12" i="27"/>
  <c r="L13" i="26" s="1"/>
  <c r="Y12" i="27"/>
  <c r="I13" i="26" s="1"/>
  <c r="F13" i="26"/>
  <c r="AB11" i="27"/>
  <c r="L12" i="26" s="1"/>
  <c r="Y11" i="27"/>
  <c r="I12" i="26" s="1"/>
  <c r="F12" i="26"/>
  <c r="AB10" i="27"/>
  <c r="L11" i="26" s="1"/>
  <c r="Y10" i="27"/>
  <c r="F11" i="26"/>
  <c r="AB9" i="27"/>
  <c r="L10" i="26" s="1"/>
  <c r="Y9" i="27"/>
  <c r="I10" i="26" s="1"/>
  <c r="F10" i="26"/>
  <c r="AB8" i="27"/>
  <c r="L9" i="26" s="1"/>
  <c r="Y8" i="27"/>
  <c r="AB7" i="27"/>
  <c r="L8" i="26" s="1"/>
  <c r="Y7" i="27"/>
  <c r="I8" i="26" s="1"/>
  <c r="F8" i="26"/>
  <c r="AB6" i="27"/>
  <c r="L7" i="26" s="1"/>
  <c r="Y6" i="27"/>
  <c r="F46" i="26"/>
  <c r="O9" i="26"/>
  <c r="O10" i="26"/>
  <c r="O11" i="26"/>
  <c r="O12" i="26"/>
  <c r="O13" i="26"/>
  <c r="O14" i="26"/>
  <c r="O15" i="26"/>
  <c r="O16" i="26"/>
  <c r="O17" i="26"/>
  <c r="O18" i="26"/>
  <c r="O19" i="26"/>
  <c r="O20" i="26"/>
  <c r="O21" i="26"/>
  <c r="O22" i="26"/>
  <c r="O23" i="26"/>
  <c r="O24" i="26"/>
  <c r="O25" i="26"/>
  <c r="O26" i="26"/>
  <c r="O27" i="26"/>
  <c r="O28" i="26"/>
  <c r="O29" i="26"/>
  <c r="O30" i="26"/>
  <c r="O31" i="26"/>
  <c r="O32" i="26"/>
  <c r="O33" i="26"/>
  <c r="O8" i="26"/>
  <c r="O7" i="26"/>
  <c r="F9" i="26"/>
  <c r="F19" i="26"/>
  <c r="F21" i="26"/>
  <c r="F23" i="26"/>
  <c r="F25" i="26"/>
  <c r="F27" i="26"/>
  <c r="F29" i="26"/>
  <c r="F31" i="26"/>
  <c r="F33" i="26"/>
  <c r="I33" i="26"/>
  <c r="L31" i="26"/>
  <c r="L30" i="26"/>
  <c r="L44" i="26"/>
  <c r="I29" i="26"/>
  <c r="I28" i="26"/>
  <c r="I27" i="26"/>
  <c r="L26" i="26"/>
  <c r="I26" i="26"/>
  <c r="I24" i="26"/>
  <c r="I23" i="26"/>
  <c r="I21" i="26"/>
  <c r="L42" i="26"/>
  <c r="L17" i="26"/>
  <c r="I17" i="26"/>
  <c r="L40" i="26"/>
  <c r="L16" i="26"/>
  <c r="I15" i="26"/>
  <c r="I11" i="26"/>
  <c r="I9" i="26"/>
  <c r="V47" i="26"/>
  <c r="S46" i="26"/>
  <c r="O46" i="26"/>
  <c r="W45" i="26"/>
  <c r="S45" i="26"/>
  <c r="O45" i="26"/>
  <c r="L45" i="26"/>
  <c r="W44" i="26"/>
  <c r="S44" i="26"/>
  <c r="O44" i="26"/>
  <c r="I44" i="26"/>
  <c r="W43" i="26"/>
  <c r="S43" i="26"/>
  <c r="O43" i="26"/>
  <c r="L43" i="26"/>
  <c r="W42" i="26"/>
  <c r="S42" i="26"/>
  <c r="O42" i="26"/>
  <c r="W41" i="26"/>
  <c r="S41" i="26"/>
  <c r="O41" i="26"/>
  <c r="L41" i="26"/>
  <c r="W40" i="26"/>
  <c r="S40" i="26"/>
  <c r="O40" i="26"/>
  <c r="I40" i="26"/>
  <c r="W39" i="26"/>
  <c r="S39" i="26"/>
  <c r="O39" i="26"/>
  <c r="L39" i="26"/>
  <c r="W38" i="26"/>
  <c r="O38" i="26"/>
  <c r="I38" i="26"/>
  <c r="V34" i="26"/>
  <c r="V49" i="26" s="1"/>
  <c r="S33" i="26"/>
  <c r="S32" i="26"/>
  <c r="S31" i="26"/>
  <c r="S30" i="26"/>
  <c r="S29" i="26"/>
  <c r="S28" i="26"/>
  <c r="S27" i="26"/>
  <c r="S26" i="26"/>
  <c r="S25" i="26"/>
  <c r="S24" i="26"/>
  <c r="S23" i="26"/>
  <c r="S22" i="26"/>
  <c r="S21" i="26"/>
  <c r="S20" i="26"/>
  <c r="S19" i="26"/>
  <c r="S18" i="26"/>
  <c r="S17" i="26"/>
  <c r="S16" i="26"/>
  <c r="S15" i="26"/>
  <c r="S14" i="26"/>
  <c r="S13" i="26"/>
  <c r="S12" i="26"/>
  <c r="S11" i="26"/>
  <c r="S10" i="26"/>
  <c r="S9" i="26"/>
  <c r="S8" i="26"/>
  <c r="S7" i="26"/>
  <c r="S33" i="27" l="1"/>
  <c r="Y33" i="27"/>
  <c r="S34" i="26"/>
  <c r="O34" i="26"/>
  <c r="L34" i="26"/>
  <c r="AB33" i="27"/>
  <c r="F7" i="26"/>
  <c r="F34" i="26" s="1"/>
  <c r="I7" i="26"/>
  <c r="I34" i="26" s="1"/>
  <c r="U38" i="24"/>
  <c r="U37" i="24"/>
  <c r="X38" i="24"/>
  <c r="S43" i="24"/>
  <c r="X45" i="24" s="1"/>
  <c r="X11" i="24"/>
  <c r="X9" i="24"/>
  <c r="X8" i="24"/>
  <c r="X18" i="24"/>
  <c r="X17" i="24"/>
  <c r="X16" i="24"/>
  <c r="X21" i="24"/>
  <c r="X20" i="24"/>
  <c r="X24" i="24"/>
  <c r="X23" i="24"/>
  <c r="X32" i="24"/>
  <c r="X31" i="24"/>
  <c r="X30" i="24"/>
  <c r="X37" i="24"/>
  <c r="X40" i="24"/>
  <c r="U42" i="24"/>
  <c r="U41" i="24"/>
  <c r="U40" i="24"/>
  <c r="U36" i="24"/>
  <c r="U35" i="24"/>
  <c r="U33" i="24"/>
  <c r="U32" i="24"/>
  <c r="U31" i="24"/>
  <c r="U26" i="24"/>
  <c r="U24" i="24"/>
  <c r="U23" i="24"/>
  <c r="U22" i="24"/>
  <c r="U11" i="24"/>
  <c r="U9" i="24"/>
  <c r="X46" i="24"/>
  <c r="Q46" i="24"/>
  <c r="U8" i="24"/>
  <c r="AB7" i="24"/>
  <c r="AB9" i="24"/>
  <c r="AB10" i="24"/>
  <c r="AB11" i="24"/>
  <c r="AB12" i="24"/>
  <c r="AE12" i="24"/>
  <c r="AE13" i="24"/>
  <c r="AB17" i="24"/>
  <c r="AB19" i="24"/>
  <c r="AB20" i="24"/>
  <c r="AB21" i="24"/>
  <c r="AB24" i="24"/>
  <c r="AB25" i="24"/>
  <c r="AB29" i="24"/>
  <c r="AB30" i="24"/>
  <c r="AB32" i="24"/>
  <c r="AB34" i="24"/>
  <c r="AB40" i="24"/>
  <c r="AB41" i="24"/>
  <c r="AB43" i="24"/>
  <c r="AB45" i="24"/>
  <c r="B32" i="25"/>
  <c r="B31" i="25"/>
  <c r="B30" i="25"/>
  <c r="B29" i="25"/>
  <c r="C28" i="25"/>
  <c r="D8" i="25" s="1"/>
  <c r="B28" i="25"/>
  <c r="B25" i="25"/>
  <c r="D24" i="25"/>
  <c r="D23" i="25"/>
  <c r="D22" i="25"/>
  <c r="D21" i="25"/>
  <c r="D12" i="25"/>
  <c r="D11" i="25"/>
  <c r="D10" i="25"/>
  <c r="D9" i="25"/>
  <c r="E3" i="25"/>
  <c r="D3" i="37" s="1"/>
  <c r="Q45" i="24"/>
  <c r="Q47" i="24" s="1"/>
  <c r="Q41" i="24"/>
  <c r="Q40" i="24"/>
  <c r="Q36" i="24"/>
  <c r="Q32" i="24"/>
  <c r="Q29" i="24"/>
  <c r="Q26" i="24"/>
  <c r="Q25" i="24"/>
  <c r="Q23" i="24"/>
  <c r="Q22" i="24"/>
  <c r="Q15" i="24"/>
  <c r="Q8" i="24"/>
  <c r="N38" i="24"/>
  <c r="N37" i="24"/>
  <c r="N31" i="24"/>
  <c r="N17" i="24"/>
  <c r="N14" i="24"/>
  <c r="N9" i="24"/>
  <c r="N8" i="24"/>
  <c r="K29" i="24"/>
  <c r="K26" i="24"/>
  <c r="K23" i="24"/>
  <c r="K21" i="24"/>
  <c r="K17" i="24"/>
  <c r="K16" i="24"/>
  <c r="K13" i="24"/>
  <c r="K9" i="24"/>
  <c r="K8" i="24"/>
  <c r="K7" i="24"/>
  <c r="H28" i="24"/>
  <c r="H26" i="24"/>
  <c r="H21" i="24"/>
  <c r="H11" i="24"/>
  <c r="E37" i="24"/>
  <c r="E31" i="24"/>
  <c r="E30" i="24"/>
  <c r="E29" i="24"/>
  <c r="E21" i="24"/>
  <c r="E20" i="24"/>
  <c r="E19" i="24"/>
  <c r="E16" i="24"/>
  <c r="E12" i="24"/>
  <c r="E10" i="24"/>
  <c r="E9" i="24"/>
  <c r="E7" i="24"/>
  <c r="D5" i="25" l="1"/>
  <c r="D7" i="25"/>
  <c r="D13" i="37"/>
  <c r="D12" i="37"/>
  <c r="D9" i="37"/>
  <c r="D11" i="37"/>
  <c r="D10" i="37"/>
  <c r="D7" i="37"/>
  <c r="D8" i="37"/>
  <c r="D6" i="37"/>
  <c r="C34" i="25"/>
  <c r="F19" i="25" s="1"/>
  <c r="B17" i="37"/>
  <c r="E23" i="25"/>
  <c r="D3" i="33"/>
  <c r="D46" i="30"/>
  <c r="B17" i="33"/>
  <c r="D6" i="25"/>
  <c r="E6" i="25" s="1"/>
  <c r="F7" i="25"/>
  <c r="Q48" i="24"/>
  <c r="C30" i="25" s="1"/>
  <c r="D16" i="25" s="1"/>
  <c r="E16" i="25" s="1"/>
  <c r="X47" i="24"/>
  <c r="C31" i="25" s="1"/>
  <c r="D20" i="25" s="1"/>
  <c r="E20" i="25" s="1"/>
  <c r="B19" i="37"/>
  <c r="X48" i="24"/>
  <c r="AB46" i="24"/>
  <c r="AB44" i="24"/>
  <c r="AE14" i="24"/>
  <c r="AE15" i="24"/>
  <c r="E11" i="25"/>
  <c r="E12" i="25"/>
  <c r="E22" i="25"/>
  <c r="E24" i="25"/>
  <c r="E8" i="25"/>
  <c r="E10" i="25"/>
  <c r="E5" i="25"/>
  <c r="E7" i="25"/>
  <c r="E9" i="25"/>
  <c r="E21" i="25"/>
  <c r="F20" i="25" l="1"/>
  <c r="F18" i="25"/>
  <c r="F17" i="25"/>
  <c r="F11" i="25"/>
  <c r="F13" i="25"/>
  <c r="F16" i="25"/>
  <c r="F9" i="25"/>
  <c r="F5" i="25"/>
  <c r="F22" i="25"/>
  <c r="F15" i="25"/>
  <c r="F14" i="25"/>
  <c r="F12" i="25"/>
  <c r="F10" i="25"/>
  <c r="F8" i="25"/>
  <c r="F6" i="25"/>
  <c r="F24" i="25"/>
  <c r="F23" i="25"/>
  <c r="F21" i="25"/>
  <c r="E13" i="37"/>
  <c r="E12" i="37"/>
  <c r="E10" i="37"/>
  <c r="E8" i="37"/>
  <c r="E6" i="37"/>
  <c r="E7" i="37"/>
  <c r="E9" i="37"/>
  <c r="E11" i="37"/>
  <c r="G12" i="37"/>
  <c r="G13" i="37"/>
  <c r="G11" i="37"/>
  <c r="G9" i="37"/>
  <c r="G7" i="37"/>
  <c r="G6" i="37"/>
  <c r="G8" i="37"/>
  <c r="G10" i="37"/>
  <c r="D8" i="29"/>
  <c r="D12" i="29"/>
  <c r="D9" i="29"/>
  <c r="D7" i="29"/>
  <c r="D6" i="29"/>
  <c r="D11" i="29"/>
  <c r="D10" i="29"/>
  <c r="D61" i="30"/>
  <c r="L61" i="30" s="1"/>
  <c r="D53" i="30"/>
  <c r="L53" i="30" s="1"/>
  <c r="D60" i="30"/>
  <c r="L60" i="30" s="1"/>
  <c r="D55" i="30"/>
  <c r="L55" i="30" s="1"/>
  <c r="D62" i="30"/>
  <c r="L62" i="30" s="1"/>
  <c r="D49" i="30"/>
  <c r="L49" i="30" s="1"/>
  <c r="D56" i="30"/>
  <c r="L56" i="30" s="1"/>
  <c r="D50" i="30"/>
  <c r="L50" i="30" s="1"/>
  <c r="D51" i="30"/>
  <c r="L51" i="30" s="1"/>
  <c r="D54" i="30"/>
  <c r="L54" i="30" s="1"/>
  <c r="D59" i="30"/>
  <c r="L59" i="30" s="1"/>
  <c r="D48" i="30"/>
  <c r="L48" i="30" s="1"/>
  <c r="D58" i="30"/>
  <c r="L58" i="30" s="1"/>
  <c r="D52" i="30"/>
  <c r="L52" i="30" s="1"/>
  <c r="D57" i="30"/>
  <c r="L57" i="30" s="1"/>
  <c r="D13" i="33"/>
  <c r="D5" i="33"/>
  <c r="D6" i="33"/>
  <c r="D7" i="33"/>
  <c r="D8" i="33"/>
  <c r="D10" i="33"/>
  <c r="D11" i="33"/>
  <c r="D12" i="33"/>
  <c r="D9" i="33"/>
  <c r="E7" i="29"/>
  <c r="E8" i="29"/>
  <c r="E10" i="29"/>
  <c r="E11" i="29"/>
  <c r="E6" i="29"/>
  <c r="E9" i="29"/>
  <c r="E12" i="29"/>
  <c r="E13" i="29"/>
  <c r="E12" i="33"/>
  <c r="E7" i="33"/>
  <c r="E9" i="33"/>
  <c r="E13" i="33"/>
  <c r="E11" i="33"/>
  <c r="E5" i="33"/>
  <c r="E6" i="33"/>
  <c r="E8" i="33"/>
  <c r="E10" i="33"/>
  <c r="B19" i="33"/>
  <c r="C36" i="25"/>
  <c r="H21" i="25" s="1"/>
  <c r="G7" i="29"/>
  <c r="D14" i="25"/>
  <c r="E14" i="25" s="1"/>
  <c r="D15" i="25"/>
  <c r="E15" i="25" s="1"/>
  <c r="D13" i="25"/>
  <c r="E13" i="25" s="1"/>
  <c r="D17" i="25"/>
  <c r="E17" i="25" s="1"/>
  <c r="D19" i="25"/>
  <c r="E19" i="25" s="1"/>
  <c r="D18" i="25"/>
  <c r="E18" i="25" s="1"/>
  <c r="H9" i="25" l="1"/>
  <c r="H10" i="25"/>
  <c r="H6" i="25"/>
  <c r="H19" i="25"/>
  <c r="H22" i="25"/>
  <c r="H5" i="25"/>
  <c r="H13" i="25"/>
  <c r="H23" i="25"/>
  <c r="H15" i="25"/>
  <c r="H17" i="25"/>
  <c r="G6" i="29"/>
  <c r="G8" i="29"/>
  <c r="G10" i="29"/>
  <c r="G11" i="29"/>
  <c r="G13" i="29"/>
  <c r="G12" i="29"/>
  <c r="G9" i="29"/>
  <c r="G12" i="33"/>
  <c r="G11" i="33"/>
  <c r="G9" i="33"/>
  <c r="G8" i="33"/>
  <c r="G5" i="33"/>
  <c r="G7" i="33"/>
  <c r="G13" i="33"/>
  <c r="G6" i="33"/>
  <c r="G10" i="33"/>
  <c r="H7" i="25"/>
  <c r="H11" i="25"/>
  <c r="H8" i="25"/>
  <c r="H12" i="25"/>
  <c r="H14" i="25"/>
  <c r="H16" i="25"/>
  <c r="H18" i="25"/>
  <c r="H20" i="25"/>
  <c r="H24" i="25"/>
  <c r="C39" i="25"/>
  <c r="K19" i="25" l="1"/>
  <c r="K18" i="25"/>
  <c r="K17" i="25"/>
  <c r="K16" i="25"/>
  <c r="K24" i="25"/>
  <c r="K23" i="25"/>
  <c r="K22" i="25"/>
  <c r="K21" i="25"/>
  <c r="K20" i="25"/>
  <c r="K15" i="25"/>
  <c r="K14" i="25"/>
  <c r="K13" i="25"/>
  <c r="K12" i="25"/>
  <c r="K11" i="25"/>
  <c r="K10" i="25"/>
  <c r="K9" i="25"/>
  <c r="K8" i="25"/>
  <c r="K7" i="25"/>
  <c r="K6" i="25"/>
  <c r="K5" i="25"/>
  <c r="C37" i="25" l="1"/>
  <c r="C40" i="25"/>
  <c r="C38" i="25"/>
  <c r="M39" i="12"/>
  <c r="M4" i="12"/>
  <c r="M5" i="12"/>
  <c r="M6" i="12"/>
  <c r="M7" i="12"/>
  <c r="M8" i="12"/>
  <c r="M9" i="12"/>
  <c r="M10" i="12"/>
  <c r="M11" i="12"/>
  <c r="M12" i="12"/>
  <c r="M13" i="12"/>
  <c r="M14" i="12"/>
  <c r="M15" i="12"/>
  <c r="M16" i="12"/>
  <c r="M17" i="12"/>
  <c r="M18" i="12"/>
  <c r="M19" i="12"/>
  <c r="M20" i="12"/>
  <c r="M21" i="12"/>
  <c r="M22" i="12"/>
  <c r="M23" i="12"/>
  <c r="M24" i="12"/>
  <c r="M25" i="12"/>
  <c r="M26" i="12"/>
  <c r="M27" i="12"/>
  <c r="M28" i="12"/>
  <c r="M29" i="12"/>
  <c r="M30" i="12"/>
  <c r="M31" i="12"/>
  <c r="M32" i="12"/>
  <c r="M33" i="12"/>
  <c r="M34" i="12"/>
  <c r="M35" i="12"/>
  <c r="M36" i="12"/>
  <c r="M37" i="12"/>
  <c r="M38" i="12"/>
  <c r="M3" i="12"/>
  <c r="M40" i="12" s="1"/>
  <c r="B26" i="37" s="1"/>
  <c r="H4" i="12"/>
  <c r="I4" i="12" s="1"/>
  <c r="H5" i="12"/>
  <c r="I5" i="12" s="1"/>
  <c r="H6" i="12"/>
  <c r="I6" i="12" s="1"/>
  <c r="H7" i="12"/>
  <c r="I7" i="12" s="1"/>
  <c r="H8" i="12"/>
  <c r="I8" i="12" s="1"/>
  <c r="H9" i="12"/>
  <c r="I9" i="12" s="1"/>
  <c r="H10" i="12"/>
  <c r="I10" i="12" s="1"/>
  <c r="H11" i="12"/>
  <c r="I11" i="12" s="1"/>
  <c r="H12" i="12"/>
  <c r="I12" i="12" s="1"/>
  <c r="H13" i="12"/>
  <c r="I13" i="12" s="1"/>
  <c r="H14" i="12"/>
  <c r="I14" i="12" s="1"/>
  <c r="H15" i="12"/>
  <c r="I15" i="12" s="1"/>
  <c r="H16" i="12"/>
  <c r="I16" i="12" s="1"/>
  <c r="H17" i="12"/>
  <c r="I17" i="12" s="1"/>
  <c r="H18" i="12"/>
  <c r="I18" i="12" s="1"/>
  <c r="H19" i="12"/>
  <c r="I19" i="12" s="1"/>
  <c r="H20" i="12"/>
  <c r="I20" i="12" s="1"/>
  <c r="H21" i="12"/>
  <c r="I21" i="12" s="1"/>
  <c r="H22" i="12"/>
  <c r="I22" i="12" s="1"/>
  <c r="H23" i="12"/>
  <c r="H24" i="12"/>
  <c r="I24" i="12" s="1"/>
  <c r="H25" i="12"/>
  <c r="I25" i="12" s="1"/>
  <c r="H26" i="12"/>
  <c r="I26" i="12" s="1"/>
  <c r="H27" i="12"/>
  <c r="I27" i="12" s="1"/>
  <c r="H28" i="12"/>
  <c r="I28" i="12" s="1"/>
  <c r="H29" i="12"/>
  <c r="I29" i="12" s="1"/>
  <c r="H30" i="12"/>
  <c r="I30" i="12" s="1"/>
  <c r="H31" i="12"/>
  <c r="I31" i="12" s="1"/>
  <c r="H32" i="12"/>
  <c r="H33" i="12"/>
  <c r="I33" i="12" s="1"/>
  <c r="H34" i="12"/>
  <c r="I34" i="12" s="1"/>
  <c r="H35" i="12"/>
  <c r="H36" i="12"/>
  <c r="I36" i="12" s="1"/>
  <c r="H37" i="12"/>
  <c r="I37" i="12" s="1"/>
  <c r="H38" i="12"/>
  <c r="I38" i="12" s="1"/>
  <c r="H3" i="12"/>
  <c r="I3" i="12" s="1"/>
  <c r="B26" i="33" l="1"/>
  <c r="C43" i="25"/>
  <c r="J24" i="25"/>
  <c r="J23" i="25"/>
  <c r="J22" i="25"/>
  <c r="J21" i="25"/>
  <c r="J20" i="25"/>
  <c r="J15" i="25"/>
  <c r="J14" i="25"/>
  <c r="J13" i="25"/>
  <c r="J12" i="25"/>
  <c r="J11" i="25"/>
  <c r="J10" i="25"/>
  <c r="J9" i="25"/>
  <c r="J8" i="25"/>
  <c r="J7" i="25"/>
  <c r="J6" i="25"/>
  <c r="J5" i="25"/>
  <c r="J19" i="25"/>
  <c r="J18" i="25"/>
  <c r="J17" i="25"/>
  <c r="J16" i="25"/>
  <c r="L24" i="25"/>
  <c r="L23" i="25"/>
  <c r="L22" i="25"/>
  <c r="L21" i="25"/>
  <c r="L20" i="25"/>
  <c r="L15" i="25"/>
  <c r="L14" i="25"/>
  <c r="L13" i="25"/>
  <c r="L12" i="25"/>
  <c r="L11" i="25"/>
  <c r="L10" i="25"/>
  <c r="L9" i="25"/>
  <c r="L8" i="25"/>
  <c r="L7" i="25"/>
  <c r="L6" i="25"/>
  <c r="L5" i="25"/>
  <c r="L19" i="25"/>
  <c r="L18" i="25"/>
  <c r="L17" i="25"/>
  <c r="L16" i="25"/>
  <c r="I19" i="25"/>
  <c r="I18" i="25"/>
  <c r="I17" i="25"/>
  <c r="I16" i="25"/>
  <c r="I24" i="25"/>
  <c r="I23" i="25"/>
  <c r="I22" i="25"/>
  <c r="I21" i="25"/>
  <c r="I20" i="25"/>
  <c r="I15" i="25"/>
  <c r="I14" i="25"/>
  <c r="I13" i="25"/>
  <c r="I12" i="25"/>
  <c r="I11" i="25"/>
  <c r="I10" i="25"/>
  <c r="I9" i="25"/>
  <c r="I8" i="25"/>
  <c r="I7" i="25"/>
  <c r="I6" i="25"/>
  <c r="I5" i="25"/>
  <c r="I40" i="12"/>
  <c r="H39" i="12"/>
  <c r="I39" i="12" s="1"/>
  <c r="B28" i="31" l="1"/>
  <c r="B32" i="30"/>
  <c r="N3" i="25"/>
  <c r="K3" i="37" s="1"/>
  <c r="K3" i="33" l="1"/>
  <c r="M46" i="30"/>
  <c r="BC25" i="4"/>
  <c r="BD25" i="4"/>
  <c r="BE25" i="4"/>
  <c r="BF25" i="4"/>
  <c r="BG25" i="4"/>
  <c r="BH25" i="4"/>
  <c r="BI25" i="4"/>
  <c r="BB25" i="4"/>
  <c r="BB21" i="4"/>
  <c r="BI39" i="4"/>
  <c r="BH39" i="4"/>
  <c r="BG39" i="4"/>
  <c r="BF39" i="4"/>
  <c r="BE39" i="4"/>
  <c r="BD39" i="4"/>
  <c r="BC39" i="4"/>
  <c r="BB39" i="4"/>
  <c r="BE35" i="4"/>
  <c r="BD35" i="4"/>
  <c r="BC35" i="4"/>
  <c r="BB35" i="4"/>
  <c r="BK21" i="4"/>
  <c r="BK25" i="4" l="1"/>
  <c r="BK27" i="4" s="1"/>
  <c r="B27" i="37" s="1"/>
  <c r="BK39" i="4"/>
  <c r="B18" i="37"/>
  <c r="B27" i="33"/>
  <c r="X37" i="26"/>
  <c r="C44" i="25"/>
  <c r="BK35" i="4"/>
  <c r="BK41" i="4" s="1"/>
  <c r="M51" i="30"/>
  <c r="M61" i="30"/>
  <c r="M49" i="30"/>
  <c r="M62" i="30"/>
  <c r="M56" i="30"/>
  <c r="M50" i="30"/>
  <c r="M54" i="30"/>
  <c r="M55" i="30"/>
  <c r="M60" i="30"/>
  <c r="M52" i="30"/>
  <c r="M58" i="30"/>
  <c r="M48" i="30"/>
  <c r="M57" i="30"/>
  <c r="M53" i="30"/>
  <c r="M59" i="30"/>
  <c r="B18" i="33" l="1"/>
  <c r="F12" i="33" s="1"/>
  <c r="J12" i="33" s="1"/>
  <c r="K12" i="33" s="1"/>
  <c r="F12" i="37"/>
  <c r="J12" i="37" s="1"/>
  <c r="K12" i="37" s="1"/>
  <c r="F13" i="37"/>
  <c r="J13" i="37" s="1"/>
  <c r="K13" i="37" s="1"/>
  <c r="F10" i="37"/>
  <c r="J10" i="37" s="1"/>
  <c r="K10" i="37" s="1"/>
  <c r="F8" i="37"/>
  <c r="J8" i="37" s="1"/>
  <c r="K8" i="37" s="1"/>
  <c r="F6" i="37"/>
  <c r="J6" i="37" s="1"/>
  <c r="K6" i="37" s="1"/>
  <c r="F11" i="37"/>
  <c r="J11" i="37" s="1"/>
  <c r="K11" i="37" s="1"/>
  <c r="F9" i="37"/>
  <c r="J9" i="37" s="1"/>
  <c r="K9" i="37" s="1"/>
  <c r="F7" i="37"/>
  <c r="J7" i="37" s="1"/>
  <c r="K7" i="37" s="1"/>
  <c r="C35" i="25"/>
  <c r="G23" i="25" s="1"/>
  <c r="M23" i="25" s="1"/>
  <c r="N23" i="25" s="1"/>
  <c r="X43" i="26"/>
  <c r="Y43" i="26" s="1"/>
  <c r="Z43" i="26" s="1"/>
  <c r="X46" i="26"/>
  <c r="Y46" i="26" s="1"/>
  <c r="Z46" i="26" s="1"/>
  <c r="X45" i="26"/>
  <c r="Y45" i="26" s="1"/>
  <c r="Z45" i="26" s="1"/>
  <c r="X44" i="26"/>
  <c r="Y44" i="26" s="1"/>
  <c r="Z44" i="26" s="1"/>
  <c r="X38" i="26"/>
  <c r="Y38" i="26" s="1"/>
  <c r="X42" i="26"/>
  <c r="Y42" i="26" s="1"/>
  <c r="Z42" i="26" s="1"/>
  <c r="X39" i="26"/>
  <c r="Y39" i="26" s="1"/>
  <c r="Z39" i="26" s="1"/>
  <c r="X41" i="26"/>
  <c r="Y41" i="26" s="1"/>
  <c r="Z41" i="26" s="1"/>
  <c r="X40" i="26"/>
  <c r="Y40" i="26" s="1"/>
  <c r="Z40" i="26" s="1"/>
  <c r="B29" i="31"/>
  <c r="B33" i="30"/>
  <c r="O3" i="25"/>
  <c r="L3" i="37" s="1"/>
  <c r="F6" i="29"/>
  <c r="K6" i="29" s="1"/>
  <c r="F9" i="29"/>
  <c r="F7" i="29"/>
  <c r="K7" i="29" s="1"/>
  <c r="F8" i="29"/>
  <c r="F10" i="29"/>
  <c r="F11" i="29"/>
  <c r="F12" i="29"/>
  <c r="F13" i="29"/>
  <c r="G8" i="25"/>
  <c r="M8" i="25" s="1"/>
  <c r="N8" i="25" s="1"/>
  <c r="O8" i="25" s="1"/>
  <c r="J13" i="29" l="1"/>
  <c r="K13" i="29"/>
  <c r="J10" i="29"/>
  <c r="K10" i="29"/>
  <c r="J12" i="29"/>
  <c r="K12" i="29"/>
  <c r="J11" i="29"/>
  <c r="K11" i="29"/>
  <c r="L11" i="37"/>
  <c r="N11" i="37" s="1"/>
  <c r="L6" i="37"/>
  <c r="N6" i="37" s="1"/>
  <c r="Q6" i="37" s="1"/>
  <c r="L8" i="37"/>
  <c r="L9" i="37"/>
  <c r="M9" i="37" s="1"/>
  <c r="L10" i="37"/>
  <c r="L13" i="37"/>
  <c r="N13" i="37" s="1"/>
  <c r="O23" i="25"/>
  <c r="P23" i="25" s="1"/>
  <c r="L12" i="37"/>
  <c r="M12" i="37" s="1"/>
  <c r="L7" i="37"/>
  <c r="N7" i="37" s="1"/>
  <c r="P7" i="37" s="1"/>
  <c r="O6" i="37"/>
  <c r="F8" i="33"/>
  <c r="J8" i="33" s="1"/>
  <c r="K8" i="33" s="1"/>
  <c r="F9" i="33"/>
  <c r="J9" i="33" s="1"/>
  <c r="K9" i="33" s="1"/>
  <c r="F13" i="33"/>
  <c r="J13" i="33" s="1"/>
  <c r="K13" i="33" s="1"/>
  <c r="F5" i="33"/>
  <c r="J5" i="33" s="1"/>
  <c r="K5" i="33" s="1"/>
  <c r="G20" i="25"/>
  <c r="M20" i="25" s="1"/>
  <c r="N20" i="25" s="1"/>
  <c r="O20" i="25" s="1"/>
  <c r="P20" i="25" s="1"/>
  <c r="G19" i="25"/>
  <c r="M19" i="25" s="1"/>
  <c r="N19" i="25" s="1"/>
  <c r="O19" i="25" s="1"/>
  <c r="P19" i="25" s="1"/>
  <c r="G12" i="25"/>
  <c r="M12" i="25" s="1"/>
  <c r="N12" i="25" s="1"/>
  <c r="O12" i="25" s="1"/>
  <c r="G24" i="25"/>
  <c r="M24" i="25" s="1"/>
  <c r="N24" i="25" s="1"/>
  <c r="O24" i="25" s="1"/>
  <c r="P2" i="26" s="1"/>
  <c r="F10" i="33"/>
  <c r="J10" i="33" s="1"/>
  <c r="K10" i="33" s="1"/>
  <c r="F6" i="33"/>
  <c r="J6" i="33" s="1"/>
  <c r="K6" i="33" s="1"/>
  <c r="F11" i="33"/>
  <c r="J11" i="33" s="1"/>
  <c r="K11" i="33" s="1"/>
  <c r="F7" i="33"/>
  <c r="J7" i="33" s="1"/>
  <c r="K7" i="33" s="1"/>
  <c r="M11" i="37"/>
  <c r="G15" i="25"/>
  <c r="M15" i="25" s="1"/>
  <c r="N15" i="25" s="1"/>
  <c r="O15" i="25" s="1"/>
  <c r="P15" i="25" s="1"/>
  <c r="G6" i="25"/>
  <c r="M6" i="25" s="1"/>
  <c r="N6" i="25" s="1"/>
  <c r="O6" i="25" s="1"/>
  <c r="P6" i="25" s="1"/>
  <c r="G10" i="25"/>
  <c r="M10" i="25" s="1"/>
  <c r="N10" i="25" s="1"/>
  <c r="O10" i="25" s="1"/>
  <c r="P10" i="25" s="1"/>
  <c r="G16" i="25"/>
  <c r="M16" i="25" s="1"/>
  <c r="N16" i="25" s="1"/>
  <c r="O16" i="25" s="1"/>
  <c r="P16" i="25" s="1"/>
  <c r="G22" i="25"/>
  <c r="M22" i="25" s="1"/>
  <c r="N22" i="25" s="1"/>
  <c r="O22" i="25" s="1"/>
  <c r="P22" i="25" s="1"/>
  <c r="P6" i="37"/>
  <c r="N9" i="37"/>
  <c r="Q9" i="37" s="1"/>
  <c r="N12" i="37"/>
  <c r="P12" i="37" s="1"/>
  <c r="G13" i="25"/>
  <c r="M13" i="25" s="1"/>
  <c r="N13" i="25" s="1"/>
  <c r="O13" i="25" s="1"/>
  <c r="P13" i="25" s="1"/>
  <c r="G17" i="25"/>
  <c r="M17" i="25" s="1"/>
  <c r="N17" i="25" s="1"/>
  <c r="O17" i="25" s="1"/>
  <c r="P17" i="25" s="1"/>
  <c r="G5" i="25"/>
  <c r="M5" i="25" s="1"/>
  <c r="N5" i="25" s="1"/>
  <c r="O5" i="25" s="1"/>
  <c r="P5" i="25" s="1"/>
  <c r="G7" i="25"/>
  <c r="M7" i="25" s="1"/>
  <c r="N7" i="25" s="1"/>
  <c r="O7" i="25" s="1"/>
  <c r="P7" i="25" s="1"/>
  <c r="G9" i="25"/>
  <c r="M9" i="25" s="1"/>
  <c r="N9" i="25" s="1"/>
  <c r="O9" i="25" s="1"/>
  <c r="P9" i="25" s="1"/>
  <c r="G11" i="25"/>
  <c r="M11" i="25" s="1"/>
  <c r="N11" i="25" s="1"/>
  <c r="O11" i="25" s="1"/>
  <c r="P11" i="25" s="1"/>
  <c r="G14" i="25"/>
  <c r="M14" i="25" s="1"/>
  <c r="N14" i="25" s="1"/>
  <c r="O14" i="25" s="1"/>
  <c r="P14" i="25" s="1"/>
  <c r="G18" i="25"/>
  <c r="M18" i="25" s="1"/>
  <c r="N18" i="25" s="1"/>
  <c r="O18" i="25" s="1"/>
  <c r="P18" i="25" s="1"/>
  <c r="G21" i="25"/>
  <c r="M21" i="25" s="1"/>
  <c r="N21" i="25" s="1"/>
  <c r="O21" i="25" s="1"/>
  <c r="P21" i="25" s="1"/>
  <c r="Q7" i="37"/>
  <c r="M13" i="37"/>
  <c r="O11" i="37"/>
  <c r="P11" i="37"/>
  <c r="Q11" i="37"/>
  <c r="Q13" i="37"/>
  <c r="O13" i="37"/>
  <c r="P13" i="37"/>
  <c r="Y47" i="26"/>
  <c r="Z47" i="26" s="1"/>
  <c r="L3" i="33"/>
  <c r="L11" i="33" s="1"/>
  <c r="N11" i="33" s="1"/>
  <c r="N46" i="30"/>
  <c r="X47" i="26"/>
  <c r="E13" i="31"/>
  <c r="G4" i="31"/>
  <c r="E4" i="31"/>
  <c r="D4" i="31"/>
  <c r="F4" i="31"/>
  <c r="G13" i="31"/>
  <c r="D13" i="31"/>
  <c r="G10" i="31"/>
  <c r="F10" i="31"/>
  <c r="E10" i="31"/>
  <c r="D10" i="31"/>
  <c r="D7" i="31"/>
  <c r="E7" i="31"/>
  <c r="G7" i="31"/>
  <c r="F7" i="31"/>
  <c r="P8" i="25"/>
  <c r="D2" i="26"/>
  <c r="P12" i="25"/>
  <c r="G2" i="26"/>
  <c r="J2" i="26"/>
  <c r="M2" i="26"/>
  <c r="H46" i="1"/>
  <c r="H24" i="1"/>
  <c r="L11" i="29" l="1"/>
  <c r="M11" i="29" s="1"/>
  <c r="L12" i="29"/>
  <c r="M12" i="29" s="1"/>
  <c r="G9" i="43" s="1"/>
  <c r="O12" i="37"/>
  <c r="L10" i="29"/>
  <c r="M10" i="29" s="1"/>
  <c r="P9" i="37"/>
  <c r="L13" i="29"/>
  <c r="M13" i="29" s="1"/>
  <c r="L8" i="33"/>
  <c r="O8" i="33" s="1"/>
  <c r="L10" i="33"/>
  <c r="O10" i="33" s="1"/>
  <c r="L7" i="33"/>
  <c r="M7" i="33" s="1"/>
  <c r="O7" i="37"/>
  <c r="L12" i="33"/>
  <c r="N12" i="33" s="1"/>
  <c r="M8" i="37"/>
  <c r="N8" i="37"/>
  <c r="N10" i="37"/>
  <c r="M10" i="37"/>
  <c r="P24" i="25"/>
  <c r="L9" i="33"/>
  <c r="N9" i="33" s="1"/>
  <c r="O9" i="37"/>
  <c r="Q12" i="37"/>
  <c r="M12" i="33"/>
  <c r="M8" i="33"/>
  <c r="M11" i="33"/>
  <c r="M10" i="33"/>
  <c r="L13" i="33"/>
  <c r="N7" i="33"/>
  <c r="O11" i="33"/>
  <c r="N51" i="30"/>
  <c r="O51" i="30" s="1"/>
  <c r="N49" i="30"/>
  <c r="O49" i="30" s="1"/>
  <c r="N59" i="30"/>
  <c r="O59" i="30" s="1"/>
  <c r="N60" i="30"/>
  <c r="O60" i="30" s="1"/>
  <c r="N50" i="30"/>
  <c r="O50" i="30" s="1"/>
  <c r="N57" i="30"/>
  <c r="O57" i="30" s="1"/>
  <c r="N54" i="30"/>
  <c r="O54" i="30" s="1"/>
  <c r="N53" i="30"/>
  <c r="O53" i="30" s="1"/>
  <c r="N62" i="30"/>
  <c r="O62" i="30" s="1"/>
  <c r="N56" i="30"/>
  <c r="O56" i="30" s="1"/>
  <c r="N48" i="30"/>
  <c r="O48" i="30" s="1"/>
  <c r="N55" i="30"/>
  <c r="O55" i="30" s="1"/>
  <c r="N52" i="30"/>
  <c r="O52" i="30" s="1"/>
  <c r="N58" i="30"/>
  <c r="O58" i="30" s="1"/>
  <c r="N61" i="30"/>
  <c r="O61" i="30" s="1"/>
  <c r="L6" i="33"/>
  <c r="O7" i="33"/>
  <c r="L5" i="33"/>
  <c r="F13" i="31"/>
  <c r="Q9" i="26"/>
  <c r="Q33" i="26"/>
  <c r="Q45" i="26"/>
  <c r="Q43" i="26"/>
  <c r="Q41" i="26"/>
  <c r="Q39" i="26"/>
  <c r="Q32" i="26"/>
  <c r="Q28" i="26"/>
  <c r="Q24" i="26"/>
  <c r="Q20" i="26"/>
  <c r="Q16" i="26"/>
  <c r="Q46" i="26"/>
  <c r="Q44" i="26"/>
  <c r="Q42" i="26"/>
  <c r="Q40" i="26"/>
  <c r="Q38" i="26"/>
  <c r="Q30" i="26"/>
  <c r="Q26" i="26"/>
  <c r="Q22" i="26"/>
  <c r="Q18" i="26"/>
  <c r="Q14" i="26"/>
  <c r="Q29" i="26"/>
  <c r="Q25" i="26"/>
  <c r="Q21" i="26"/>
  <c r="Q17" i="26"/>
  <c r="Q13" i="26"/>
  <c r="Q10" i="26"/>
  <c r="Q27" i="26"/>
  <c r="Q19" i="26"/>
  <c r="Q12" i="26"/>
  <c r="Q31" i="26"/>
  <c r="Q23" i="26"/>
  <c r="Q15" i="26"/>
  <c r="Q8" i="26"/>
  <c r="Q7" i="26"/>
  <c r="Q11" i="26"/>
  <c r="N7" i="26"/>
  <c r="N11" i="26"/>
  <c r="N9" i="26"/>
  <c r="N33" i="26"/>
  <c r="N45" i="26"/>
  <c r="N43" i="26"/>
  <c r="N41" i="26"/>
  <c r="N39" i="26"/>
  <c r="N32" i="26"/>
  <c r="N10" i="26"/>
  <c r="N13" i="26"/>
  <c r="N17" i="26"/>
  <c r="N21" i="26"/>
  <c r="N25" i="26"/>
  <c r="N29" i="26"/>
  <c r="N14" i="26"/>
  <c r="N18" i="26"/>
  <c r="N44" i="26"/>
  <c r="N40" i="26"/>
  <c r="N8" i="26"/>
  <c r="N15" i="26"/>
  <c r="N23" i="26"/>
  <c r="N31" i="26"/>
  <c r="N20" i="26"/>
  <c r="N24" i="26"/>
  <c r="N28" i="26"/>
  <c r="N46" i="26"/>
  <c r="N42" i="26"/>
  <c r="N38" i="26"/>
  <c r="N12" i="26"/>
  <c r="N19" i="26"/>
  <c r="N27" i="26"/>
  <c r="N16" i="26"/>
  <c r="N22" i="26"/>
  <c r="N26" i="26"/>
  <c r="N30" i="26"/>
  <c r="K9" i="26"/>
  <c r="K45" i="26"/>
  <c r="K43" i="26"/>
  <c r="K41" i="26"/>
  <c r="K39" i="26"/>
  <c r="K32" i="26"/>
  <c r="K30" i="26"/>
  <c r="K26" i="26"/>
  <c r="K22" i="26"/>
  <c r="K18" i="26"/>
  <c r="K14" i="26"/>
  <c r="K29" i="26"/>
  <c r="K25" i="26"/>
  <c r="K21" i="26"/>
  <c r="K17" i="26"/>
  <c r="K13" i="26"/>
  <c r="K10" i="26"/>
  <c r="K46" i="26"/>
  <c r="K44" i="26"/>
  <c r="K42" i="26"/>
  <c r="K40" i="26"/>
  <c r="K38" i="26"/>
  <c r="K33" i="26"/>
  <c r="K28" i="26"/>
  <c r="K24" i="26"/>
  <c r="K20" i="26"/>
  <c r="K16" i="26"/>
  <c r="K31" i="26"/>
  <c r="K27" i="26"/>
  <c r="K23" i="26"/>
  <c r="K19" i="26"/>
  <c r="K15" i="26"/>
  <c r="K12" i="26"/>
  <c r="K8" i="26"/>
  <c r="K7" i="26"/>
  <c r="K11" i="26"/>
  <c r="H14" i="26"/>
  <c r="H45" i="26"/>
  <c r="H43" i="26"/>
  <c r="H41" i="26"/>
  <c r="H39" i="26"/>
  <c r="H33" i="26"/>
  <c r="H30" i="26"/>
  <c r="H26" i="26"/>
  <c r="H22" i="26"/>
  <c r="H18" i="26"/>
  <c r="H31" i="26"/>
  <c r="H27" i="26"/>
  <c r="H23" i="26"/>
  <c r="H19" i="26"/>
  <c r="H15" i="26"/>
  <c r="H10" i="26"/>
  <c r="H9" i="26"/>
  <c r="H7" i="26"/>
  <c r="H11" i="26"/>
  <c r="H46" i="26"/>
  <c r="H42" i="26"/>
  <c r="H38" i="26"/>
  <c r="H28" i="26"/>
  <c r="H20" i="26"/>
  <c r="H29" i="26"/>
  <c r="H21" i="26"/>
  <c r="H12" i="26"/>
  <c r="H13" i="26"/>
  <c r="H44" i="26"/>
  <c r="H40" i="26"/>
  <c r="H32" i="26"/>
  <c r="H24" i="26"/>
  <c r="H16" i="26"/>
  <c r="H25" i="26"/>
  <c r="H17" i="26"/>
  <c r="H8" i="26"/>
  <c r="E9" i="26"/>
  <c r="E46" i="26"/>
  <c r="E44" i="26"/>
  <c r="E42" i="26"/>
  <c r="E40" i="26"/>
  <c r="E38" i="26"/>
  <c r="E32" i="26"/>
  <c r="E28" i="26"/>
  <c r="E24" i="26"/>
  <c r="E20" i="26"/>
  <c r="T20" i="26" s="1"/>
  <c r="X20" i="26" s="1"/>
  <c r="Y20" i="26" s="1"/>
  <c r="Z20" i="26" s="1"/>
  <c r="E16" i="26"/>
  <c r="E29" i="26"/>
  <c r="E25" i="26"/>
  <c r="E21" i="26"/>
  <c r="E17" i="26"/>
  <c r="E12" i="26"/>
  <c r="E8" i="26"/>
  <c r="E13" i="26"/>
  <c r="E45" i="26"/>
  <c r="E43" i="26"/>
  <c r="E41" i="26"/>
  <c r="E39" i="26"/>
  <c r="E33" i="26"/>
  <c r="E30" i="26"/>
  <c r="E26" i="26"/>
  <c r="E22" i="26"/>
  <c r="E18" i="26"/>
  <c r="E31" i="26"/>
  <c r="E27" i="26"/>
  <c r="E23" i="26"/>
  <c r="E19" i="26"/>
  <c r="E15" i="26"/>
  <c r="E10" i="26"/>
  <c r="E7" i="26"/>
  <c r="E11" i="26"/>
  <c r="E14" i="26"/>
  <c r="F41" i="26"/>
  <c r="F42" i="26"/>
  <c r="F43" i="26"/>
  <c r="F40" i="26"/>
  <c r="F39" i="26"/>
  <c r="F38" i="26"/>
  <c r="N11" i="29" l="1"/>
  <c r="N12" i="29"/>
  <c r="E12" i="47"/>
  <c r="M11" i="51"/>
  <c r="X14" i="50" s="1"/>
  <c r="H24" i="50" s="1"/>
  <c r="G10" i="43"/>
  <c r="N13" i="29"/>
  <c r="N8" i="33"/>
  <c r="E9" i="47"/>
  <c r="M8" i="51"/>
  <c r="X11" i="50" s="1"/>
  <c r="H21" i="50" s="1"/>
  <c r="E11" i="47"/>
  <c r="M10" i="51"/>
  <c r="X13" i="50" s="1"/>
  <c r="H23" i="50" s="1"/>
  <c r="E10" i="47"/>
  <c r="M9" i="51"/>
  <c r="X12" i="50" s="1"/>
  <c r="G8" i="43"/>
  <c r="F48" i="43"/>
  <c r="F43" i="43"/>
  <c r="F76" i="43"/>
  <c r="F27" i="43"/>
  <c r="F91" i="43"/>
  <c r="M9" i="33"/>
  <c r="N10" i="33"/>
  <c r="O12" i="33"/>
  <c r="P10" i="37"/>
  <c r="O10" i="37"/>
  <c r="Q10" i="37"/>
  <c r="O8" i="37"/>
  <c r="P8" i="37"/>
  <c r="Q8" i="37"/>
  <c r="O9" i="33"/>
  <c r="C9" i="30"/>
  <c r="R51" i="30"/>
  <c r="F9" i="30" s="1"/>
  <c r="P51" i="30"/>
  <c r="D9" i="30" s="1"/>
  <c r="Q51" i="30"/>
  <c r="E9" i="30" s="1"/>
  <c r="M6" i="33"/>
  <c r="N6" i="33"/>
  <c r="O6" i="33"/>
  <c r="C6" i="30"/>
  <c r="R48" i="30"/>
  <c r="F6" i="30" s="1"/>
  <c r="Q48" i="30"/>
  <c r="E6" i="30" s="1"/>
  <c r="P48" i="30"/>
  <c r="D6" i="30" s="1"/>
  <c r="C8" i="30"/>
  <c r="Q50" i="30"/>
  <c r="E8" i="30" s="1"/>
  <c r="R50" i="30"/>
  <c r="F8" i="30" s="1"/>
  <c r="P50" i="30"/>
  <c r="D8" i="30" s="1"/>
  <c r="O13" i="33"/>
  <c r="M13" i="33"/>
  <c r="N13" i="33"/>
  <c r="C10" i="30"/>
  <c r="R52" i="30"/>
  <c r="F10" i="30" s="1"/>
  <c r="P52" i="30"/>
  <c r="D10" i="30" s="1"/>
  <c r="Q52" i="30"/>
  <c r="E10" i="30" s="1"/>
  <c r="C12" i="30"/>
  <c r="P54" i="30"/>
  <c r="D12" i="30" s="1"/>
  <c r="Q54" i="30"/>
  <c r="E12" i="30" s="1"/>
  <c r="R54" i="30"/>
  <c r="F12" i="30" s="1"/>
  <c r="N10" i="29"/>
  <c r="G7" i="43"/>
  <c r="C14" i="30"/>
  <c r="R56" i="30"/>
  <c r="F14" i="30" s="1"/>
  <c r="P56" i="30"/>
  <c r="D14" i="30" s="1"/>
  <c r="Q56" i="30"/>
  <c r="E14" i="30" s="1"/>
  <c r="C18" i="30"/>
  <c r="R60" i="30"/>
  <c r="F18" i="30" s="1"/>
  <c r="P60" i="30"/>
  <c r="D18" i="30" s="1"/>
  <c r="Q60" i="30"/>
  <c r="E18" i="30" s="1"/>
  <c r="C13" i="30"/>
  <c r="Q55" i="30"/>
  <c r="E13" i="30" s="1"/>
  <c r="R55" i="30"/>
  <c r="F13" i="30" s="1"/>
  <c r="P55" i="30"/>
  <c r="D13" i="30" s="1"/>
  <c r="C15" i="30"/>
  <c r="P57" i="30"/>
  <c r="D15" i="30" s="1"/>
  <c r="Q57" i="30"/>
  <c r="E15" i="30" s="1"/>
  <c r="R57" i="30"/>
  <c r="F15" i="30" s="1"/>
  <c r="C19" i="30"/>
  <c r="Q61" i="30"/>
  <c r="E19" i="30" s="1"/>
  <c r="R61" i="30"/>
  <c r="F19" i="30" s="1"/>
  <c r="P61" i="30"/>
  <c r="D19" i="30" s="1"/>
  <c r="C20" i="30"/>
  <c r="R62" i="30"/>
  <c r="F20" i="30" s="1"/>
  <c r="P62" i="30"/>
  <c r="D20" i="30" s="1"/>
  <c r="Q62" i="30"/>
  <c r="E20" i="30" s="1"/>
  <c r="C17" i="30"/>
  <c r="R59" i="30"/>
  <c r="F17" i="30" s="1"/>
  <c r="P59" i="30"/>
  <c r="D17" i="30" s="1"/>
  <c r="Q59" i="30"/>
  <c r="E17" i="30" s="1"/>
  <c r="T16" i="26"/>
  <c r="X16" i="26" s="1"/>
  <c r="Y16" i="26" s="1"/>
  <c r="Z16" i="26" s="1"/>
  <c r="M5" i="33"/>
  <c r="N5" i="33"/>
  <c r="O5" i="33"/>
  <c r="C16" i="30"/>
  <c r="P58" i="30"/>
  <c r="D16" i="30" s="1"/>
  <c r="Q58" i="30"/>
  <c r="E16" i="30" s="1"/>
  <c r="R58" i="30"/>
  <c r="F16" i="30" s="1"/>
  <c r="C11" i="30"/>
  <c r="P53" i="30"/>
  <c r="D11" i="30" s="1"/>
  <c r="Q53" i="30"/>
  <c r="E11" i="30" s="1"/>
  <c r="R53" i="30"/>
  <c r="F11" i="30" s="1"/>
  <c r="C7" i="30"/>
  <c r="R49" i="30"/>
  <c r="F7" i="30" s="1"/>
  <c r="Q49" i="30"/>
  <c r="E7" i="30" s="1"/>
  <c r="P49" i="30"/>
  <c r="D7" i="30" s="1"/>
  <c r="T11" i="26"/>
  <c r="X11" i="26" s="1"/>
  <c r="Y11" i="26" s="1"/>
  <c r="Z11" i="26" s="1"/>
  <c r="T10" i="26"/>
  <c r="X10" i="26" s="1"/>
  <c r="Y10" i="26" s="1"/>
  <c r="Z10" i="26" s="1"/>
  <c r="T19" i="26"/>
  <c r="X19" i="26" s="1"/>
  <c r="Y19" i="26" s="1"/>
  <c r="Z19" i="26" s="1"/>
  <c r="T27" i="26"/>
  <c r="X27" i="26" s="1"/>
  <c r="Y27" i="26" s="1"/>
  <c r="Z27" i="26" s="1"/>
  <c r="T18" i="26"/>
  <c r="X18" i="26" s="1"/>
  <c r="Y18" i="26" s="1"/>
  <c r="Z18" i="26" s="1"/>
  <c r="T26" i="26"/>
  <c r="X26" i="26" s="1"/>
  <c r="Y26" i="26" s="1"/>
  <c r="Z26" i="26" s="1"/>
  <c r="T41" i="26"/>
  <c r="T45" i="26"/>
  <c r="T8" i="26"/>
  <c r="X8" i="26" s="1"/>
  <c r="Y8" i="26" s="1"/>
  <c r="Z8" i="26" s="1"/>
  <c r="T17" i="26"/>
  <c r="X17" i="26" s="1"/>
  <c r="Y17" i="26" s="1"/>
  <c r="Z17" i="26" s="1"/>
  <c r="T25" i="26"/>
  <c r="X25" i="26" s="1"/>
  <c r="Y25" i="26" s="1"/>
  <c r="Z25" i="26" s="1"/>
  <c r="T24" i="26"/>
  <c r="X24" i="26" s="1"/>
  <c r="Y24" i="26" s="1"/>
  <c r="Z24" i="26" s="1"/>
  <c r="T32" i="26"/>
  <c r="X32" i="26" s="1"/>
  <c r="Y32" i="26" s="1"/>
  <c r="Z32" i="26" s="1"/>
  <c r="T40" i="26"/>
  <c r="T44" i="26"/>
  <c r="K34" i="26"/>
  <c r="E34" i="26"/>
  <c r="T33" i="26"/>
  <c r="X33" i="26" s="1"/>
  <c r="Y33" i="26" s="1"/>
  <c r="Z33" i="26" s="1"/>
  <c r="T9" i="26"/>
  <c r="X9" i="26" s="1"/>
  <c r="Y9" i="26" s="1"/>
  <c r="Z9" i="26" s="1"/>
  <c r="N34" i="26"/>
  <c r="T14" i="26"/>
  <c r="X14" i="26" s="1"/>
  <c r="Y14" i="26" s="1"/>
  <c r="Z14" i="26" s="1"/>
  <c r="T7" i="26"/>
  <c r="T15" i="26"/>
  <c r="X15" i="26" s="1"/>
  <c r="Y15" i="26" s="1"/>
  <c r="Z15" i="26" s="1"/>
  <c r="T23" i="26"/>
  <c r="X23" i="26" s="1"/>
  <c r="Y23" i="26" s="1"/>
  <c r="Z23" i="26" s="1"/>
  <c r="T31" i="26"/>
  <c r="X31" i="26" s="1"/>
  <c r="Y31" i="26" s="1"/>
  <c r="Z31" i="26" s="1"/>
  <c r="T22" i="26"/>
  <c r="X22" i="26" s="1"/>
  <c r="Y22" i="26" s="1"/>
  <c r="Z22" i="26" s="1"/>
  <c r="T30" i="26"/>
  <c r="X30" i="26" s="1"/>
  <c r="Y30" i="26" s="1"/>
  <c r="Z30" i="26" s="1"/>
  <c r="T39" i="26"/>
  <c r="T43" i="26"/>
  <c r="T13" i="26"/>
  <c r="X13" i="26" s="1"/>
  <c r="Y13" i="26" s="1"/>
  <c r="Z13" i="26" s="1"/>
  <c r="T12" i="26"/>
  <c r="X12" i="26" s="1"/>
  <c r="Y12" i="26" s="1"/>
  <c r="Z12" i="26" s="1"/>
  <c r="T21" i="26"/>
  <c r="X21" i="26" s="1"/>
  <c r="Y21" i="26" s="1"/>
  <c r="Z21" i="26" s="1"/>
  <c r="T29" i="26"/>
  <c r="X29" i="26" s="1"/>
  <c r="Y29" i="26" s="1"/>
  <c r="Z29" i="26" s="1"/>
  <c r="T28" i="26"/>
  <c r="X28" i="26" s="1"/>
  <c r="Y28" i="26" s="1"/>
  <c r="Z28" i="26" s="1"/>
  <c r="T38" i="26"/>
  <c r="T42" i="26"/>
  <c r="T46" i="26"/>
  <c r="H34" i="26"/>
  <c r="Q34" i="26"/>
  <c r="AD6" i="27"/>
  <c r="C7" i="26"/>
  <c r="R7" i="26" s="1"/>
  <c r="AD9" i="27"/>
  <c r="AD12" i="27"/>
  <c r="AD30" i="27"/>
  <c r="AD10" i="27"/>
  <c r="AD26" i="27"/>
  <c r="AD16" i="27"/>
  <c r="C16" i="26"/>
  <c r="R16" i="26" s="1"/>
  <c r="AD15" i="27"/>
  <c r="AD14" i="27"/>
  <c r="C29" i="26"/>
  <c r="R29" i="26" s="1"/>
  <c r="AD28" i="27"/>
  <c r="AD24" i="27"/>
  <c r="C25" i="26"/>
  <c r="R25" i="26" s="1"/>
  <c r="AD20" i="27"/>
  <c r="AD13" i="27"/>
  <c r="C11" i="26"/>
  <c r="R11" i="26" s="1"/>
  <c r="AD31" i="27"/>
  <c r="AD19" i="27"/>
  <c r="C20" i="26"/>
  <c r="R20" i="26"/>
  <c r="AD25" i="27"/>
  <c r="C26" i="26"/>
  <c r="R26" i="26" s="1"/>
  <c r="AD22" i="27"/>
  <c r="AD8" i="27"/>
  <c r="C9" i="26"/>
  <c r="R9" i="26" s="1"/>
  <c r="AD18" i="27"/>
  <c r="C31" i="26"/>
  <c r="R31" i="26" s="1"/>
  <c r="AD11" i="27"/>
  <c r="AD32" i="27"/>
  <c r="AD29" i="27"/>
  <c r="C30" i="26"/>
  <c r="R30" i="26" s="1"/>
  <c r="AD21" i="27"/>
  <c r="C22" i="26"/>
  <c r="R22" i="26" s="1"/>
  <c r="C10" i="26"/>
  <c r="R10" i="26" s="1"/>
  <c r="AD27" i="27"/>
  <c r="C28" i="26"/>
  <c r="R28" i="26" s="1"/>
  <c r="C15" i="26"/>
  <c r="R15" i="26" s="1"/>
  <c r="AD23" i="27"/>
  <c r="C27" i="26"/>
  <c r="R27" i="26" s="1"/>
  <c r="AD17" i="27"/>
  <c r="C21" i="26"/>
  <c r="R21" i="26" s="1"/>
  <c r="C14" i="26"/>
  <c r="R14" i="26" s="1"/>
  <c r="C12" i="26"/>
  <c r="R12" i="26" s="1"/>
  <c r="C13" i="26"/>
  <c r="R13" i="26" s="1"/>
  <c r="C23" i="26"/>
  <c r="R23" i="26" s="1"/>
  <c r="C19" i="26"/>
  <c r="R19" i="26" s="1"/>
  <c r="C33" i="26"/>
  <c r="R33" i="26" s="1"/>
  <c r="C17" i="26"/>
  <c r="R17" i="26" s="1"/>
  <c r="C32" i="26"/>
  <c r="R32" i="26" s="1"/>
  <c r="C24" i="26"/>
  <c r="R24" i="26" s="1"/>
  <c r="C18" i="26"/>
  <c r="R18" i="26" s="1"/>
  <c r="AD7" i="27"/>
  <c r="C8" i="26"/>
  <c r="D14" i="31" l="1"/>
  <c r="F11" i="47"/>
  <c r="C8" i="43"/>
  <c r="F20" i="43" s="1"/>
  <c r="O13" i="29"/>
  <c r="X13" i="29" s="1"/>
  <c r="C10" i="43"/>
  <c r="F60" i="43" s="1"/>
  <c r="D9" i="39"/>
  <c r="F9" i="39" s="1"/>
  <c r="D15" i="31"/>
  <c r="P13" i="29"/>
  <c r="H12" i="47" s="1"/>
  <c r="Q13" i="29"/>
  <c r="I12" i="47" s="1"/>
  <c r="D12" i="31"/>
  <c r="O12" i="29"/>
  <c r="O11" i="29"/>
  <c r="Q11" i="29"/>
  <c r="I10" i="47" s="1"/>
  <c r="C9" i="43"/>
  <c r="F39" i="43" s="1"/>
  <c r="Q12" i="29"/>
  <c r="Q10" i="51" s="1"/>
  <c r="D7" i="39"/>
  <c r="E7" i="39" s="1"/>
  <c r="P12" i="29"/>
  <c r="F14" i="31" s="1"/>
  <c r="N9" i="51"/>
  <c r="Y12" i="50" s="1"/>
  <c r="H12" i="50" s="1"/>
  <c r="P11" i="29"/>
  <c r="F12" i="31" s="1"/>
  <c r="F10" i="47"/>
  <c r="D8" i="39"/>
  <c r="E8" i="39" s="1"/>
  <c r="N10" i="51"/>
  <c r="Y13" i="50" s="1"/>
  <c r="H13" i="50" s="1"/>
  <c r="F47" i="43"/>
  <c r="F26" i="43"/>
  <c r="F9" i="47"/>
  <c r="N8" i="51"/>
  <c r="Y11" i="50" s="1"/>
  <c r="H11" i="50" s="1"/>
  <c r="F12" i="47"/>
  <c r="N11" i="51"/>
  <c r="Y14" i="50" s="1"/>
  <c r="H14" i="50" s="1"/>
  <c r="F92" i="43"/>
  <c r="F28" i="43"/>
  <c r="F49" i="43"/>
  <c r="H91" i="43"/>
  <c r="G91" i="43"/>
  <c r="G27" i="43"/>
  <c r="H27" i="43"/>
  <c r="H76" i="43"/>
  <c r="G76" i="43"/>
  <c r="H43" i="43"/>
  <c r="G43" i="43"/>
  <c r="G48" i="43"/>
  <c r="H48" i="43"/>
  <c r="D6" i="39"/>
  <c r="E6" i="39" s="1"/>
  <c r="C7" i="43"/>
  <c r="F90" i="43"/>
  <c r="F46" i="43"/>
  <c r="F74" i="43"/>
  <c r="F42" i="43"/>
  <c r="C34" i="26"/>
  <c r="AD33" i="27"/>
  <c r="Q10" i="29"/>
  <c r="O10" i="29"/>
  <c r="X10" i="29" s="1"/>
  <c r="D11" i="31"/>
  <c r="P10" i="29"/>
  <c r="X7" i="26"/>
  <c r="T34" i="26"/>
  <c r="R8" i="26"/>
  <c r="R34" i="26"/>
  <c r="F87" i="43" l="1"/>
  <c r="H87" i="43" s="1"/>
  <c r="F40" i="43"/>
  <c r="H40" i="43" s="1"/>
  <c r="I11" i="47"/>
  <c r="E15" i="31"/>
  <c r="G12" i="47"/>
  <c r="D10" i="43"/>
  <c r="F38" i="43"/>
  <c r="H38" i="43" s="1"/>
  <c r="F8" i="39"/>
  <c r="G14" i="31"/>
  <c r="E9" i="39"/>
  <c r="F8" i="43"/>
  <c r="G12" i="31"/>
  <c r="F69" i="43"/>
  <c r="H69" i="43" s="1"/>
  <c r="F22" i="43"/>
  <c r="H22" i="43" s="1"/>
  <c r="Q9" i="51"/>
  <c r="T12" i="50" s="1"/>
  <c r="F58" i="43"/>
  <c r="G58" i="43" s="1"/>
  <c r="F71" i="43"/>
  <c r="H71" i="43" s="1"/>
  <c r="F15" i="31"/>
  <c r="F10" i="43"/>
  <c r="F97" i="43" s="1"/>
  <c r="H97" i="43" s="1"/>
  <c r="G15" i="31"/>
  <c r="F9" i="43"/>
  <c r="F96" i="43" s="1"/>
  <c r="H96" i="43" s="1"/>
  <c r="F70" i="43"/>
  <c r="H70" i="43" s="1"/>
  <c r="F86" i="43"/>
  <c r="H86" i="43" s="1"/>
  <c r="F21" i="43"/>
  <c r="G21" i="43" s="1"/>
  <c r="F59" i="43"/>
  <c r="H59" i="43" s="1"/>
  <c r="Q11" i="51"/>
  <c r="T14" i="50" s="1"/>
  <c r="E9" i="43"/>
  <c r="O11" i="51"/>
  <c r="Z14" i="50" s="1"/>
  <c r="L14" i="50" s="1"/>
  <c r="E12" i="31"/>
  <c r="X11" i="29"/>
  <c r="D9" i="43"/>
  <c r="X12" i="29"/>
  <c r="F7" i="39"/>
  <c r="P11" i="51"/>
  <c r="AA14" i="50" s="1"/>
  <c r="P14" i="50" s="1"/>
  <c r="F6" i="39"/>
  <c r="E10" i="43"/>
  <c r="P10" i="51"/>
  <c r="AA13" i="50" s="1"/>
  <c r="P13" i="50" s="1"/>
  <c r="O9" i="51"/>
  <c r="Z12" i="50" s="1"/>
  <c r="L12" i="50" s="1"/>
  <c r="D8" i="43"/>
  <c r="H11" i="47"/>
  <c r="G10" i="47"/>
  <c r="P9" i="51"/>
  <c r="AA12" i="50" s="1"/>
  <c r="P12" i="50" s="1"/>
  <c r="O10" i="51"/>
  <c r="Z13" i="50" s="1"/>
  <c r="E8" i="43"/>
  <c r="H10" i="47"/>
  <c r="G11" i="47"/>
  <c r="E14" i="31"/>
  <c r="G49" i="43"/>
  <c r="H49" i="43"/>
  <c r="H28" i="43"/>
  <c r="G28" i="43"/>
  <c r="G92" i="43"/>
  <c r="H92" i="43"/>
  <c r="I9" i="47"/>
  <c r="Q8" i="51"/>
  <c r="H9" i="47"/>
  <c r="P8" i="51"/>
  <c r="AA11" i="50" s="1"/>
  <c r="P11" i="50" s="1"/>
  <c r="H26" i="43"/>
  <c r="G26" i="43"/>
  <c r="G9" i="47"/>
  <c r="O8" i="51"/>
  <c r="Z11" i="50" s="1"/>
  <c r="AB13" i="50"/>
  <c r="T13" i="50"/>
  <c r="H47" i="43"/>
  <c r="G47" i="43"/>
  <c r="H74" i="43"/>
  <c r="G74" i="43"/>
  <c r="H46" i="43"/>
  <c r="G46" i="43"/>
  <c r="G90" i="43"/>
  <c r="H90" i="43"/>
  <c r="F11" i="31"/>
  <c r="E7" i="43"/>
  <c r="H42" i="43"/>
  <c r="G42" i="43"/>
  <c r="H60" i="43"/>
  <c r="G60" i="43"/>
  <c r="F19" i="43"/>
  <c r="F37" i="43"/>
  <c r="F68" i="43"/>
  <c r="F85" i="43"/>
  <c r="F57" i="43"/>
  <c r="H39" i="43"/>
  <c r="G39" i="43"/>
  <c r="E11" i="31"/>
  <c r="D7" i="43"/>
  <c r="G11" i="31"/>
  <c r="F7" i="43"/>
  <c r="G20" i="43"/>
  <c r="H20" i="43"/>
  <c r="Y7" i="26"/>
  <c r="X34" i="26"/>
  <c r="X49" i="26" s="1"/>
  <c r="G40" i="43" l="1"/>
  <c r="G22" i="43"/>
  <c r="G87" i="43"/>
  <c r="G38" i="43"/>
  <c r="G96" i="43"/>
  <c r="G69" i="43"/>
  <c r="G70" i="43"/>
  <c r="AB12" i="50"/>
  <c r="G86" i="43"/>
  <c r="G71" i="43"/>
  <c r="G97" i="43"/>
  <c r="H58" i="43"/>
  <c r="G59" i="43"/>
  <c r="H21" i="43"/>
  <c r="AB14" i="50"/>
  <c r="AB11" i="50"/>
  <c r="T11" i="50"/>
  <c r="H57" i="43"/>
  <c r="G57" i="43"/>
  <c r="H68" i="43"/>
  <c r="G68" i="43"/>
  <c r="H37" i="43"/>
  <c r="G37" i="43"/>
  <c r="H85" i="43"/>
  <c r="G85" i="43"/>
  <c r="G19" i="43"/>
  <c r="H19" i="43"/>
  <c r="Z7" i="26"/>
  <c r="Y34" i="26"/>
  <c r="Y49" i="26" l="1"/>
  <c r="Z49" i="26" s="1"/>
  <c r="Z34" i="26"/>
  <c r="B23" i="31"/>
  <c r="H8" i="29" l="1"/>
  <c r="K8" i="29" s="1"/>
  <c r="H9" i="29"/>
  <c r="K9" i="29" s="1"/>
  <c r="J8" i="29" l="1"/>
  <c r="J7" i="29"/>
  <c r="J9" i="29"/>
  <c r="J6" i="29"/>
  <c r="L6" i="29" s="1"/>
  <c r="N6" i="29" s="1"/>
  <c r="O6" i="29" l="1"/>
  <c r="N4" i="51"/>
  <c r="Y7" i="50" s="1"/>
  <c r="H7" i="50" s="1"/>
  <c r="C3" i="43"/>
  <c r="F53" i="43" s="1"/>
  <c r="F4" i="47"/>
  <c r="L7" i="29"/>
  <c r="N7" i="29" s="1"/>
  <c r="L9" i="29"/>
  <c r="L8" i="29"/>
  <c r="D2" i="39"/>
  <c r="Q6" i="29"/>
  <c r="P6" i="29"/>
  <c r="D5" i="31"/>
  <c r="O4" i="51" l="1"/>
  <c r="Z7" i="50" s="1"/>
  <c r="L7" i="50" s="1"/>
  <c r="L15" i="50" s="1"/>
  <c r="X6" i="29"/>
  <c r="F15" i="43"/>
  <c r="G15" i="43" s="1"/>
  <c r="F33" i="43"/>
  <c r="G33" i="43" s="1"/>
  <c r="G4" i="47"/>
  <c r="H4" i="47"/>
  <c r="P4" i="51"/>
  <c r="AA7" i="50" s="1"/>
  <c r="P7" i="50" s="1"/>
  <c r="I4" i="47"/>
  <c r="Q4" i="51"/>
  <c r="F5" i="47"/>
  <c r="N5" i="51"/>
  <c r="Y8" i="50" s="1"/>
  <c r="H8" i="50" s="1"/>
  <c r="M8" i="29"/>
  <c r="N9" i="29"/>
  <c r="O9" i="29" s="1"/>
  <c r="X9" i="29" s="1"/>
  <c r="M9" i="29"/>
  <c r="G6" i="43" s="1"/>
  <c r="G5" i="31"/>
  <c r="F3" i="43"/>
  <c r="D6" i="31"/>
  <c r="C4" i="43"/>
  <c r="N8" i="29"/>
  <c r="F5" i="31"/>
  <c r="E3" i="43"/>
  <c r="E5" i="31"/>
  <c r="D3" i="43"/>
  <c r="H53" i="43"/>
  <c r="G53" i="43"/>
  <c r="P7" i="29"/>
  <c r="D3" i="39"/>
  <c r="F3" i="39" s="1"/>
  <c r="O7" i="29"/>
  <c r="X7" i="29" s="1"/>
  <c r="Q7" i="29"/>
  <c r="E2" i="39"/>
  <c r="F2" i="39"/>
  <c r="H33" i="43" l="1"/>
  <c r="N7" i="51"/>
  <c r="Y10" i="50" s="1"/>
  <c r="H10" i="50" s="1"/>
  <c r="H15" i="43"/>
  <c r="N6" i="51"/>
  <c r="Y9" i="50" s="1"/>
  <c r="H9" i="50" s="1"/>
  <c r="P9" i="29"/>
  <c r="E6" i="43" s="1"/>
  <c r="Q9" i="29"/>
  <c r="Q7" i="51" s="1"/>
  <c r="D5" i="39"/>
  <c r="F5" i="39" s="1"/>
  <c r="F73" i="43"/>
  <c r="H73" i="43" s="1"/>
  <c r="F89" i="43"/>
  <c r="G89" i="43" s="1"/>
  <c r="F24" i="43"/>
  <c r="H24" i="43" s="1"/>
  <c r="I5" i="47"/>
  <c r="Q5" i="51"/>
  <c r="E6" i="47"/>
  <c r="M6" i="51"/>
  <c r="X9" i="50" s="1"/>
  <c r="H19" i="50" s="1"/>
  <c r="T7" i="50"/>
  <c r="AB7" i="50"/>
  <c r="G7" i="47"/>
  <c r="O7" i="51"/>
  <c r="Z10" i="50" s="1"/>
  <c r="H5" i="47"/>
  <c r="P5" i="51"/>
  <c r="AA8" i="50" s="1"/>
  <c r="P8" i="50" s="1"/>
  <c r="G5" i="47"/>
  <c r="O5" i="51"/>
  <c r="Z8" i="50" s="1"/>
  <c r="E7" i="47"/>
  <c r="M7" i="51"/>
  <c r="X10" i="50" s="1"/>
  <c r="H20" i="50" s="1"/>
  <c r="C6" i="43"/>
  <c r="F7" i="47"/>
  <c r="C5" i="43"/>
  <c r="F17" i="43" s="1"/>
  <c r="F6" i="47"/>
  <c r="F45" i="43"/>
  <c r="G45" i="43" s="1"/>
  <c r="D9" i="31"/>
  <c r="G5" i="43"/>
  <c r="Q8" i="29"/>
  <c r="D4" i="39"/>
  <c r="F4" i="39" s="1"/>
  <c r="P8" i="29"/>
  <c r="F8" i="31" s="1"/>
  <c r="F6" i="31"/>
  <c r="E4" i="43"/>
  <c r="D8" i="31"/>
  <c r="G6" i="31"/>
  <c r="F4" i="43"/>
  <c r="F93" i="43" s="1"/>
  <c r="O8" i="29"/>
  <c r="X8" i="29" s="1"/>
  <c r="E3" i="39"/>
  <c r="E9" i="31"/>
  <c r="D6" i="43"/>
  <c r="E6" i="31"/>
  <c r="D4" i="43"/>
  <c r="F82" i="43"/>
  <c r="F65" i="43"/>
  <c r="F54" i="43"/>
  <c r="F16" i="43"/>
  <c r="I7" i="47" l="1"/>
  <c r="F9" i="31"/>
  <c r="P7" i="51"/>
  <c r="AA10" i="50" s="1"/>
  <c r="H15" i="50"/>
  <c r="E5" i="39"/>
  <c r="F6" i="43"/>
  <c r="F95" i="43" s="1"/>
  <c r="G95" i="43" s="1"/>
  <c r="G73" i="43"/>
  <c r="G9" i="31"/>
  <c r="H7" i="47"/>
  <c r="F66" i="43"/>
  <c r="G66" i="43" s="1"/>
  <c r="F55" i="43"/>
  <c r="G55" i="43" s="1"/>
  <c r="F35" i="43"/>
  <c r="G35" i="43" s="1"/>
  <c r="H45" i="43"/>
  <c r="H89" i="43"/>
  <c r="G24" i="43"/>
  <c r="F83" i="43"/>
  <c r="G83" i="43" s="1"/>
  <c r="H25" i="50"/>
  <c r="I6" i="47"/>
  <c r="Q6" i="51"/>
  <c r="T8" i="50"/>
  <c r="AB8" i="50"/>
  <c r="AB10" i="50"/>
  <c r="T10" i="50"/>
  <c r="G6" i="47"/>
  <c r="O6" i="51"/>
  <c r="Z9" i="50" s="1"/>
  <c r="E4" i="39"/>
  <c r="H6" i="47"/>
  <c r="P6" i="51"/>
  <c r="AA9" i="50" s="1"/>
  <c r="P9" i="50" s="1"/>
  <c r="P15" i="50" s="1"/>
  <c r="E5" i="43"/>
  <c r="F88" i="43"/>
  <c r="F44" i="43"/>
  <c r="F41" i="43"/>
  <c r="F23" i="43"/>
  <c r="F98" i="43"/>
  <c r="F5" i="43"/>
  <c r="F94" i="43" s="1"/>
  <c r="G8" i="31"/>
  <c r="F18" i="43"/>
  <c r="F67" i="43"/>
  <c r="F56" i="43"/>
  <c r="F36" i="43"/>
  <c r="F84" i="43"/>
  <c r="H54" i="43"/>
  <c r="G54" i="43"/>
  <c r="E8" i="31"/>
  <c r="D5" i="43"/>
  <c r="G17" i="43"/>
  <c r="H17" i="43"/>
  <c r="G16" i="43"/>
  <c r="H16" i="43"/>
  <c r="G82" i="43"/>
  <c r="H82" i="43"/>
  <c r="G65" i="43"/>
  <c r="H65" i="43"/>
  <c r="H93" i="43"/>
  <c r="G93" i="43"/>
  <c r="H95" i="43" l="1"/>
  <c r="H66" i="43"/>
  <c r="H35" i="43"/>
  <c r="H55" i="43"/>
  <c r="F78" i="43"/>
  <c r="H78" i="43" s="1"/>
  <c r="H83" i="43"/>
  <c r="F29" i="43"/>
  <c r="G29" i="43" s="1"/>
  <c r="F50" i="43"/>
  <c r="H50" i="43" s="1"/>
  <c r="T9" i="50"/>
  <c r="T15" i="50" s="1"/>
  <c r="J29" i="50" s="1"/>
  <c r="AB9" i="50"/>
  <c r="F99" i="43"/>
  <c r="H99" i="43" s="1"/>
  <c r="G98" i="43"/>
  <c r="H98" i="43"/>
  <c r="G36" i="43"/>
  <c r="H36" i="43"/>
  <c r="H94" i="43"/>
  <c r="G56" i="43"/>
  <c r="H56" i="43"/>
  <c r="H23" i="43"/>
  <c r="G23" i="43"/>
  <c r="H84" i="43"/>
  <c r="G84" i="43"/>
  <c r="H67" i="43"/>
  <c r="G67" i="43"/>
  <c r="G41" i="43"/>
  <c r="H41" i="43"/>
  <c r="G94" i="43"/>
  <c r="F61" i="43"/>
  <c r="G61" i="43" s="1"/>
  <c r="H18" i="43"/>
  <c r="G18" i="43"/>
  <c r="H44" i="43"/>
  <c r="G44" i="43"/>
  <c r="G88" i="43"/>
  <c r="H88" i="43"/>
  <c r="G99" i="43" l="1"/>
  <c r="G78" i="43"/>
  <c r="G50" i="43"/>
  <c r="H29" i="43"/>
  <c r="D103" i="43"/>
  <c r="E103" i="43" s="1"/>
  <c r="G103" i="43" s="1"/>
  <c r="N29" i="50"/>
  <c r="K29" i="50"/>
  <c r="L29" i="50" s="1"/>
  <c r="H61" i="43"/>
  <c r="F103" i="43" l="1"/>
  <c r="C46" i="26"/>
  <c r="F46" i="27"/>
  <c r="C45" i="26"/>
  <c r="F45" i="27"/>
  <c r="C43" i="26"/>
  <c r="F43" i="27"/>
  <c r="F42" i="27"/>
  <c r="C42" i="26"/>
  <c r="C41" i="26"/>
  <c r="F41" i="27"/>
  <c r="F40" i="27"/>
  <c r="C40" i="26"/>
  <c r="C39" i="26"/>
  <c r="F39" i="27"/>
  <c r="C38" i="26"/>
  <c r="F38" i="27"/>
  <c r="F44" i="27"/>
  <c r="C44"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M23" authorId="0" shapeId="0" xr:uid="{00000000-0006-0000-0300-000001000000}">
      <text>
        <r>
          <rPr>
            <b/>
            <sz val="9"/>
            <color indexed="81"/>
            <rFont val="Tahoma"/>
            <family val="2"/>
          </rPr>
          <t>kara:</t>
        </r>
        <r>
          <rPr>
            <sz val="9"/>
            <color indexed="81"/>
            <rFont val="Tahoma"/>
            <family val="2"/>
          </rPr>
          <t xml:space="preserve">
5/29/18 Increased Admin / Paperwork from 3.5 to 4.5</t>
        </r>
      </text>
    </comment>
    <comment ref="M24" authorId="0" shapeId="0" xr:uid="{00000000-0006-0000-0300-000002000000}">
      <text>
        <r>
          <rPr>
            <b/>
            <sz val="9"/>
            <color indexed="81"/>
            <rFont val="Tahoma"/>
            <family val="2"/>
          </rPr>
          <t>kara:</t>
        </r>
        <r>
          <rPr>
            <sz val="9"/>
            <color indexed="81"/>
            <rFont val="Tahoma"/>
            <family val="2"/>
          </rPr>
          <t xml:space="preserve">
</t>
        </r>
        <r>
          <rPr>
            <sz val="11"/>
            <color indexed="81"/>
            <rFont val="Tahoma"/>
            <family val="2"/>
          </rPr>
          <t>5/25/18: Renamed line item from Admin/Supervision to solely Supervision received for clarity purposes</t>
        </r>
      </text>
    </comment>
    <comment ref="M39" authorId="0" shapeId="0" xr:uid="{00000000-0006-0000-0300-000003000000}">
      <text>
        <r>
          <rPr>
            <b/>
            <sz val="9"/>
            <color indexed="81"/>
            <rFont val="Tahoma"/>
            <family val="2"/>
          </rPr>
          <t>kara:</t>
        </r>
        <r>
          <rPr>
            <sz val="9"/>
            <color indexed="81"/>
            <rFont val="Tahoma"/>
            <family val="2"/>
          </rPr>
          <t xml:space="preserve">
</t>
        </r>
        <r>
          <rPr>
            <sz val="10"/>
            <color indexed="81"/>
            <rFont val="Tahoma"/>
            <family val="2"/>
          </rPr>
          <t>5/25/18: incorporated time to receive supervision in accordance with the benchmark expenses for 2.5 hours</t>
        </r>
      </text>
    </comment>
    <comment ref="Q45" authorId="0" shapeId="0" xr:uid="{00000000-0006-0000-0300-000004000000}">
      <text>
        <r>
          <rPr>
            <b/>
            <sz val="9"/>
            <color indexed="81"/>
            <rFont val="Tahoma"/>
            <family val="2"/>
          </rPr>
          <t>kara:</t>
        </r>
        <r>
          <rPr>
            <sz val="9"/>
            <color indexed="81"/>
            <rFont val="Tahoma"/>
            <family val="2"/>
          </rPr>
          <t xml:space="preserve">
</t>
        </r>
        <r>
          <rPr>
            <sz val="11"/>
            <color indexed="81"/>
            <rFont val="Tahoma"/>
            <family val="2"/>
          </rPr>
          <t>5/25/18 overall productive time decreases from 1,048 hrs annually to 938 hrs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5751ACFD-FF8F-49D7-BC7C-3DA4FCF82DC4}">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<sst xmlns="http://schemas.openxmlformats.org/spreadsheetml/2006/main" count="14233" uniqueCount="1090">
  <si>
    <t>DMH Intervention Model</t>
  </si>
  <si>
    <t>DYI - Model A-1 Direct Care Non Clinical Less Intensive</t>
  </si>
  <si>
    <t>Percent of Total Cost</t>
  </si>
  <si>
    <t>Ratio</t>
  </si>
  <si>
    <t>Sal</t>
  </si>
  <si>
    <t>FTE</t>
  </si>
  <si>
    <t>Exp</t>
  </si>
  <si>
    <t>Program Director</t>
  </si>
  <si>
    <t>Clinical</t>
  </si>
  <si>
    <t>Direct Care Staffing</t>
  </si>
  <si>
    <t>Program Support-Clerical</t>
  </si>
  <si>
    <t>Total Dir Care Staff</t>
  </si>
  <si>
    <t>Expenses</t>
  </si>
  <si>
    <t>Taxes &amp; Fringe</t>
  </si>
  <si>
    <t>of Staff cost</t>
  </si>
  <si>
    <t>Total Compensation</t>
  </si>
  <si>
    <t>Non Staff Direct Exp.</t>
  </si>
  <si>
    <t>Total Direct Expenses</t>
  </si>
  <si>
    <t>Admin M&amp;G</t>
  </si>
  <si>
    <t>of direct costs</t>
  </si>
  <si>
    <t>TOTAL</t>
  </si>
  <si>
    <t xml:space="preserve">Capacity </t>
  </si>
  <si>
    <t>Rate Per Enrolled Day</t>
  </si>
  <si>
    <t>CAF</t>
  </si>
  <si>
    <t>Rate w/new CAF @ 2.86%</t>
  </si>
  <si>
    <t xml:space="preserve">Family Systems Intervention </t>
  </si>
  <si>
    <t>Model B Direct Care and Clinical Less Intensive</t>
  </si>
  <si>
    <t>Percent of Direct Cost</t>
  </si>
  <si>
    <t>Salary</t>
  </si>
  <si>
    <t>STAFF TITLE</t>
  </si>
  <si>
    <t>T &amp; F</t>
  </si>
  <si>
    <t>Admin</t>
  </si>
  <si>
    <t>Management</t>
  </si>
  <si>
    <t>Clinician</t>
  </si>
  <si>
    <t>Family Partner</t>
  </si>
  <si>
    <t>Therapeutic / Peer Mentor</t>
  </si>
  <si>
    <t>Support Staff</t>
  </si>
  <si>
    <t xml:space="preserve">DMH FLEX TEAM - SALARY MENU </t>
  </si>
  <si>
    <t>101 CMR 427.00:  Rates for Youth and Young Adult Support Services (Therapeutic Day)</t>
  </si>
  <si>
    <t>Monthly</t>
  </si>
  <si>
    <t>Massachusetts Economic Indicators</t>
  </si>
  <si>
    <t>IHS Economics Spring 2017 Forecast</t>
  </si>
  <si>
    <t>Prepared by Michael Lynch, 781-301-9129</t>
  </si>
  <si>
    <t>FY16</t>
  </si>
  <si>
    <t>FY17</t>
  </si>
  <si>
    <t>FY18</t>
  </si>
  <si>
    <t>FY19</t>
  </si>
  <si>
    <t>FY20</t>
  </si>
  <si>
    <t>FY21</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</si>
  <si>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</si>
  <si>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</si>
  <si>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</si>
  <si>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</si>
  <si>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</si>
  <si>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</si>
  <si>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</si>
  <si>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</si>
  <si>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</si>
  <si>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</si>
  <si>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</si>
  <si>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</si>
  <si>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</si>
  <si>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</si>
  <si>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</si>
  <si>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</si>
  <si>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</si>
  <si>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</si>
  <si>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</si>
  <si>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</si>
  <si>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</si>
  <si>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</si>
  <si>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</si>
  <si>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</si>
  <si>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</si>
  <si>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</si>
  <si>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</si>
  <si>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</si>
  <si>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</si>
  <si>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</si>
  <si>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</si>
  <si>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</si>
  <si>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</si>
  <si>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</si>
  <si>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</si>
  <si>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</si>
  <si>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</si>
  <si>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</si>
  <si>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</si>
  <si>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</si>
  <si>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</si>
  <si>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</si>
  <si>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</si>
  <si>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</si>
  <si>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</si>
  <si>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</si>
  <si>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</si>
  <si>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</si>
  <si>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</si>
  <si>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</si>
  <si>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</si>
  <si>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</si>
  <si>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</si>
  <si>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</si>
  <si>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</si>
  <si>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</si>
  <si>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</si>
  <si>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</si>
  <si>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</si>
  <si>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</si>
  <si>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</si>
  <si>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</si>
  <si>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</si>
  <si>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</si>
  <si>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</si>
  <si>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</si>
  <si>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</si>
  <si>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</si>
  <si>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</si>
  <si>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</si>
  <si>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</si>
  <si>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</si>
  <si>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</si>
  <si>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LABEL</t>
  </si>
  <si>
    <t>CPI--BASELINE SCENARIO (1982-84=1)</t>
  </si>
  <si>
    <t>CPIBASEMA</t>
  </si>
  <si>
    <t>CPI--OPTIMISTIC SCENARIO (1982-84=1)</t>
  </si>
  <si>
    <t>CPIOPTMA</t>
  </si>
  <si>
    <t>CPI--PESSIMISTIC SCENARIO (1982-84=1)</t>
  </si>
  <si>
    <t>CPIPESSMA</t>
  </si>
  <si>
    <t>Rate-to-rate CAF</t>
  </si>
  <si>
    <t>Assumption for Rate Reviews that are to be promulgated January 1, 2018</t>
  </si>
  <si>
    <t xml:space="preserve">Base period: </t>
  </si>
  <si>
    <t>Average</t>
  </si>
  <si>
    <t xml:space="preserve">Prospective rate period: </t>
  </si>
  <si>
    <t>CAF:</t>
  </si>
  <si>
    <t>CAF using base year of data</t>
  </si>
  <si>
    <t>TEMPLATE ONLY -- CHANGE ME WITH YOUR RATE-SPECIFIC DATA!</t>
  </si>
  <si>
    <t>FY15</t>
  </si>
  <si>
    <t>07/01/2017 - 06/30/2019</t>
  </si>
  <si>
    <t>FY18Q4</t>
  </si>
  <si>
    <t>7/1/18 - 6/30/20</t>
  </si>
  <si>
    <t>Occ</t>
  </si>
  <si>
    <t>Travel</t>
  </si>
  <si>
    <t>Sup &amp; Mat</t>
  </si>
  <si>
    <t>UFRFilingPeriod</t>
  </si>
  <si>
    <t>MMARSCode</t>
  </si>
  <si>
    <t>(All)</t>
  </si>
  <si>
    <t>Sort</t>
  </si>
  <si>
    <t>ScheduleBExpLineNumber</t>
  </si>
  <si>
    <t>LineDescription</t>
  </si>
  <si>
    <t>Data</t>
  </si>
  <si>
    <t>Total Sum of Actual</t>
  </si>
  <si>
    <t>Total Sum of FTE</t>
  </si>
  <si>
    <t>1R</t>
  </si>
  <si>
    <t>3R</t>
  </si>
  <si>
    <t>4R</t>
  </si>
  <si>
    <t>5R</t>
  </si>
  <si>
    <t>6R</t>
  </si>
  <si>
    <t>7R</t>
  </si>
  <si>
    <t>8R</t>
  </si>
  <si>
    <t>9R</t>
  </si>
  <si>
    <t>11R</t>
  </si>
  <si>
    <t>26R</t>
  </si>
  <si>
    <t>28R</t>
  </si>
  <si>
    <t>29R</t>
  </si>
  <si>
    <t>30R</t>
  </si>
  <si>
    <t>31R</t>
  </si>
  <si>
    <t>34R</t>
  </si>
  <si>
    <t>35R</t>
  </si>
  <si>
    <t>36R</t>
  </si>
  <si>
    <t>38R</t>
  </si>
  <si>
    <t>39R</t>
  </si>
  <si>
    <t>41R</t>
  </si>
  <si>
    <t>42R</t>
  </si>
  <si>
    <t>43R</t>
  </si>
  <si>
    <t>44R</t>
  </si>
  <si>
    <t>48R</t>
  </si>
  <si>
    <t>49R</t>
  </si>
  <si>
    <t>50R</t>
  </si>
  <si>
    <t>53R</t>
  </si>
  <si>
    <t>1E</t>
  </si>
  <si>
    <t>4E</t>
  </si>
  <si>
    <t>5E</t>
  </si>
  <si>
    <t>6E</t>
  </si>
  <si>
    <t>8E</t>
  </si>
  <si>
    <t>9E</t>
  </si>
  <si>
    <t>10E</t>
  </si>
  <si>
    <t>11E</t>
  </si>
  <si>
    <t>12E</t>
  </si>
  <si>
    <t>13E</t>
  </si>
  <si>
    <t>14E</t>
  </si>
  <si>
    <t>15E</t>
  </si>
  <si>
    <t>16E</t>
  </si>
  <si>
    <t>17E</t>
  </si>
  <si>
    <t>18E</t>
  </si>
  <si>
    <t>19E</t>
  </si>
  <si>
    <t>20E</t>
  </si>
  <si>
    <t>22E</t>
  </si>
  <si>
    <t>23E</t>
  </si>
  <si>
    <t>24E</t>
  </si>
  <si>
    <t>25E</t>
  </si>
  <si>
    <t>26E</t>
  </si>
  <si>
    <t>27E</t>
  </si>
  <si>
    <t>28E</t>
  </si>
  <si>
    <t>29E</t>
  </si>
  <si>
    <t>30E</t>
  </si>
  <si>
    <t>33E</t>
  </si>
  <si>
    <t>35E</t>
  </si>
  <si>
    <t>36E</t>
  </si>
  <si>
    <t>42E</t>
  </si>
  <si>
    <t>43E</t>
  </si>
  <si>
    <t>44E</t>
  </si>
  <si>
    <t>48E</t>
  </si>
  <si>
    <t>49E</t>
  </si>
  <si>
    <t>51E</t>
  </si>
  <si>
    <t>52E</t>
  </si>
  <si>
    <t>53E</t>
  </si>
  <si>
    <t>54E</t>
  </si>
  <si>
    <t>55E</t>
  </si>
  <si>
    <t>56E</t>
  </si>
  <si>
    <t>57E</t>
  </si>
  <si>
    <t>58E</t>
  </si>
  <si>
    <t>CRE</t>
  </si>
  <si>
    <t>1N</t>
  </si>
  <si>
    <t>2N</t>
  </si>
  <si>
    <t>3N</t>
  </si>
  <si>
    <t>5N</t>
  </si>
  <si>
    <t>6N</t>
  </si>
  <si>
    <t>8N</t>
  </si>
  <si>
    <t>9N</t>
  </si>
  <si>
    <t>10N</t>
  </si>
  <si>
    <t>12N</t>
  </si>
  <si>
    <t>1S</t>
  </si>
  <si>
    <t>2S</t>
  </si>
  <si>
    <t>3S</t>
  </si>
  <si>
    <t>4S</t>
  </si>
  <si>
    <t>5S</t>
  </si>
  <si>
    <t>7S</t>
  </si>
  <si>
    <t>8S</t>
  </si>
  <si>
    <t>9S</t>
  </si>
  <si>
    <t>17S</t>
  </si>
  <si>
    <t>21S</t>
  </si>
  <si>
    <t>22S</t>
  </si>
  <si>
    <t>23S</t>
  </si>
  <si>
    <t>24S</t>
  </si>
  <si>
    <t>25S</t>
  </si>
  <si>
    <t>28S</t>
  </si>
  <si>
    <t>29S</t>
  </si>
  <si>
    <t>30S</t>
  </si>
  <si>
    <t>31S</t>
  </si>
  <si>
    <t>32S</t>
  </si>
  <si>
    <t>33S</t>
  </si>
  <si>
    <t>34S</t>
  </si>
  <si>
    <t>35S</t>
  </si>
  <si>
    <t>36S</t>
  </si>
  <si>
    <t>38S</t>
  </si>
  <si>
    <t>39S</t>
  </si>
  <si>
    <t>Contrib., Gifts, Leg., Bequests, Spec. Ev.</t>
  </si>
  <si>
    <t>Private IN-Kind</t>
  </si>
  <si>
    <t>Total Contribution and In-Kind</t>
  </si>
  <si>
    <t>Mass Gov. Grant</t>
  </si>
  <si>
    <t>Other Grant (exclud. Fed.Direct)</t>
  </si>
  <si>
    <t>Total Grants</t>
  </si>
  <si>
    <t>Dept. of Mental Health (DMH)</t>
  </si>
  <si>
    <t>Dept.of Developmental Services(DDS/DMR)</t>
  </si>
  <si>
    <t>Dept.of Children and Families (DCF/DSS)</t>
  </si>
  <si>
    <t>Ex. Off. of Elder Affairs (ELD)</t>
  </si>
  <si>
    <t>POS Subcontract</t>
  </si>
  <si>
    <t>Other Mass. State Agency POS</t>
  </si>
  <si>
    <t>Mass State Agency Non - POS</t>
  </si>
  <si>
    <t>Mass. Local Govt/Quasi-Govt. Entities</t>
  </si>
  <si>
    <t>Medicaid - Direct Payments</t>
  </si>
  <si>
    <t>Medicaid - MBHP Subcontract</t>
  </si>
  <si>
    <t>Medicare</t>
  </si>
  <si>
    <t>Client Resources</t>
  </si>
  <si>
    <t>Mass. spon.client SF/3rd Pty offsets</t>
  </si>
  <si>
    <t>Private Client Fees (excluding 3rd Pty)</t>
  </si>
  <si>
    <t>Private Client 3rd Pty/other offsets</t>
  </si>
  <si>
    <t>Total Assistance and Fees</t>
  </si>
  <si>
    <t>Federated Fundraising</t>
  </si>
  <si>
    <t>Other Revenue</t>
  </si>
  <si>
    <t>Allocated Admin (M&amp;G) Revenue</t>
  </si>
  <si>
    <t>Released Net Assets-Program</t>
  </si>
  <si>
    <t>Total Revenue = 57E</t>
  </si>
  <si>
    <t>Total Direct Program Staff = 39S</t>
  </si>
  <si>
    <t>Accting/Clerical Support</t>
  </si>
  <si>
    <t>Admin Maint/House-Grndskeeping</t>
  </si>
  <si>
    <t>Total Admin Employee</t>
  </si>
  <si>
    <t>Total FTE/Salary/Wages</t>
  </si>
  <si>
    <t>Payroll Taxes 150</t>
  </si>
  <si>
    <t>Fringe Benefits 151</t>
  </si>
  <si>
    <t>Accrual Adjustments</t>
  </si>
  <si>
    <t>Total Employee Compensation &amp; Rel. Exp.</t>
  </si>
  <si>
    <t>Facility and Prog. Equip.Expenses 301, 390</t>
  </si>
  <si>
    <t>Facility and Prog. Equip.Expenses 301,390</t>
  </si>
  <si>
    <t>Facility &amp; Prog. Equip. Depreciation 301</t>
  </si>
  <si>
    <t>Facility Operation/Maint./Furn.390</t>
  </si>
  <si>
    <t>Facility General Liability Insurance 390</t>
  </si>
  <si>
    <t>Total Occupancy</t>
  </si>
  <si>
    <t>Direct Care Consultant 201</t>
  </si>
  <si>
    <t>Temporary Help 202</t>
  </si>
  <si>
    <t>Clients and Caregivers Reimb./Stipends 203</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</si>
  <si>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</si>
  <si>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</si>
  <si>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</si>
  <si>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</si>
  <si>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</si>
  <si>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</si>
  <si>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</si>
  <si>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</si>
  <si>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</si>
  <si>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Program Supplies &amp; Materials 215</t>
  </si>
  <si>
    <t>Other Expense</t>
  </si>
  <si>
    <t>Total Other Program Expense</t>
  </si>
  <si>
    <t>Other Professional Fees &amp; Other Admin. Exp. 410</t>
  </si>
  <si>
    <t>Leased Office/Program Office Equip.410,390</t>
  </si>
  <si>
    <t>Office Equipment Depreciation 410</t>
  </si>
  <si>
    <t>Program Support 216</t>
  </si>
  <si>
    <t>Professional Insurance 410</t>
  </si>
  <si>
    <t>Total Direct Administrative Expense</t>
  </si>
  <si>
    <t>Admin (M&amp;G) Reporting Center Allocation</t>
  </si>
  <si>
    <t>Total Reimbursable Expense</t>
  </si>
  <si>
    <t>Direct State/Federal Non-Reimbursable Expense</t>
  </si>
  <si>
    <t>Allocation of State/Fed Non-Reimbursable Expense</t>
  </si>
  <si>
    <t>TOTAL EXPENSE</t>
  </si>
  <si>
    <t>TOTAL REVENUE = 53R</t>
  </si>
  <si>
    <t>OPERATING RESULTS</t>
  </si>
  <si>
    <t xml:space="preserve">Preliminary Calculation of Cost Reimb. Excess Rev. * </t>
  </si>
  <si>
    <t>Direct Employee Compensation &amp; Related Exp.</t>
  </si>
  <si>
    <t>Direct Occupancy</t>
  </si>
  <si>
    <t>Direct Other Program/Operating</t>
  </si>
  <si>
    <t>Direct Administrative Expense</t>
  </si>
  <si>
    <t>Direct Other Expense</t>
  </si>
  <si>
    <t>Total Direct Non-Reimbursable (Tie to 54E)</t>
  </si>
  <si>
    <t>Total Direct and Allocated Non-Reimb. (54E+55E)</t>
  </si>
  <si>
    <t xml:space="preserve">Eligible Non-Reimbursable Exp. Revenue Offsets </t>
  </si>
  <si>
    <t>Excess of Non-Reimbursable Expense Over Offsets</t>
  </si>
  <si>
    <t>Program Director (UFR Title 102)</t>
  </si>
  <si>
    <t>Program Function Manager (UFR Title 101)</t>
  </si>
  <si>
    <t>Asst. Program Director (UFR Title 103)</t>
  </si>
  <si>
    <t xml:space="preserve">Supervising Professional (UFR Title 104) </t>
  </si>
  <si>
    <t>Physician &amp; Psychiatrist  (UFR Title 105 &amp; 121)</t>
  </si>
  <si>
    <t>N. Midwife, N.P., Psych N.,N.A., R.N.- MA (Title 107)</t>
  </si>
  <si>
    <t>R.N. - Non Masters (UFR Title 108)</t>
  </si>
  <si>
    <t xml:space="preserve">L.P.N. (UFR Title 109) </t>
  </si>
  <si>
    <t>Day Care Director (UFR Title 117)</t>
  </si>
  <si>
    <t>Psychologist - Doctorate (UFR Title 122)</t>
  </si>
  <si>
    <t>Clinician (formerly Psych. Masters)(UFR title 123)</t>
  </si>
  <si>
    <t>Clinician-(formerly Psych.Masters)(UFR Title 123)</t>
  </si>
  <si>
    <t>Social Worker - L.I.C.S.W. (UFR Title 124)</t>
  </si>
  <si>
    <t>Social Worker - L.C.S.W., L.S.W (UFR Title 125 &amp; 126)</t>
  </si>
  <si>
    <t>Licensed Counselor (UFR Title 127)</t>
  </si>
  <si>
    <t>Counselor (UFR Title 130)</t>
  </si>
  <si>
    <t>Case Worker / Manager - Masters (UFR Title 131)</t>
  </si>
  <si>
    <t>Case Worker / Manager (UFR Title 132)</t>
  </si>
  <si>
    <t>Direct Care / Prog. Staff Superv. (UFR Title 133)</t>
  </si>
  <si>
    <t>Direct Care / Prog. Staff III (UFR Title 134)</t>
  </si>
  <si>
    <t>Direct Care / Prog. Staff II (UFR Title 135)</t>
  </si>
  <si>
    <t>Direct Care / Prog. Staff I (UFR Title 136)</t>
  </si>
  <si>
    <t>Prog. Secretarial / Clerical Staff (UFR Title 137)</t>
  </si>
  <si>
    <t>Maintainence, House/Groundskeeping, Cook 138</t>
  </si>
  <si>
    <t xml:space="preserve">Direct Care Overtime, Shift Differential and Relief </t>
  </si>
  <si>
    <t>Total Direct Program Staff = 1E</t>
  </si>
  <si>
    <t>OrganizationName</t>
  </si>
  <si>
    <t>UFRProgramNumber</t>
  </si>
  <si>
    <t>Sum of Actual</t>
  </si>
  <si>
    <t>Sum of FTE</t>
  </si>
  <si>
    <t>Bay State Community Services, Inc.</t>
  </si>
  <si>
    <t>25</t>
  </si>
  <si>
    <t>BEHAVIORAL HEALTH NETWORK</t>
  </si>
  <si>
    <t>368</t>
  </si>
  <si>
    <t>Brockton Area Multi-Services, Inc.</t>
  </si>
  <si>
    <t>91</t>
  </si>
  <si>
    <t>Brookline Community Mental Health Center, Inc.</t>
  </si>
  <si>
    <t>1</t>
  </si>
  <si>
    <t>Child &amp; Family Services, Inc.</t>
  </si>
  <si>
    <t>31</t>
  </si>
  <si>
    <t>Community Counseling of Bristol County, Inc.</t>
  </si>
  <si>
    <t>2A</t>
  </si>
  <si>
    <t>Family Continuity Program, Inc. dba FCP, Inc</t>
  </si>
  <si>
    <t>4</t>
  </si>
  <si>
    <t>5</t>
  </si>
  <si>
    <t>GANDARA MENTAL HEALTH CTR. INC</t>
  </si>
  <si>
    <t>103</t>
  </si>
  <si>
    <t>118</t>
  </si>
  <si>
    <t>Harrington Memorial Hospital, Inc.</t>
  </si>
  <si>
    <t>Italian Home for Children, Inc.</t>
  </si>
  <si>
    <t>15</t>
  </si>
  <si>
    <t>16</t>
  </si>
  <si>
    <t>Justice Resource Institute, Inc.</t>
  </si>
  <si>
    <t>77</t>
  </si>
  <si>
    <t>L.U.K. Crisis Center, Inc.</t>
  </si>
  <si>
    <t>07</t>
  </si>
  <si>
    <t>13</t>
  </si>
  <si>
    <t>18</t>
  </si>
  <si>
    <t>Martha's Vineyard Community Services, Inc.</t>
  </si>
  <si>
    <t>071</t>
  </si>
  <si>
    <t>NFI Massachusetts, Inc</t>
  </si>
  <si>
    <t>57</t>
  </si>
  <si>
    <t>North Suffolk Mental Health Assoc. Inc.</t>
  </si>
  <si>
    <t>1DMH</t>
  </si>
  <si>
    <t>81DMH</t>
  </si>
  <si>
    <t>Northeast Behavioral Health</t>
  </si>
  <si>
    <t>121</t>
  </si>
  <si>
    <t>Old Colony Y</t>
  </si>
  <si>
    <t>119</t>
  </si>
  <si>
    <t>Pike School</t>
  </si>
  <si>
    <t>Riverside Community Care Inc.</t>
  </si>
  <si>
    <t>ServiceNet, Inc.</t>
  </si>
  <si>
    <t>022</t>
  </si>
  <si>
    <t>South End Community Health Center, Inc.</t>
  </si>
  <si>
    <t>14</t>
  </si>
  <si>
    <t>St. Ann's Home, Inc</t>
  </si>
  <si>
    <t>03G</t>
  </si>
  <si>
    <t>The Bridge of Central Massachusetts, Inc.</t>
  </si>
  <si>
    <t>800</t>
  </si>
  <si>
    <t>The Brien Center for Mental Health and S</t>
  </si>
  <si>
    <t>3</t>
  </si>
  <si>
    <t>The Home for Little Wanderers</t>
  </si>
  <si>
    <t>14A</t>
  </si>
  <si>
    <t>Wayside Youth &amp; Family Support Network, Inc.</t>
  </si>
  <si>
    <t>37.0</t>
  </si>
  <si>
    <t>41.0</t>
  </si>
  <si>
    <t>47.4</t>
  </si>
  <si>
    <t>Grand Total</t>
  </si>
  <si>
    <t>ContractorID</t>
  </si>
  <si>
    <t>ProgramName</t>
  </si>
  <si>
    <t>ProgramDescription</t>
  </si>
  <si>
    <t>Actual</t>
  </si>
  <si>
    <t>020433265</t>
  </si>
  <si>
    <t>Adult Residential</t>
  </si>
  <si>
    <t>Intensive residential treatment</t>
  </si>
  <si>
    <t>3066</t>
  </si>
  <si>
    <t>042081870</t>
  </si>
  <si>
    <t>CHILD RESIDENTIAL</t>
  </si>
  <si>
    <t>CHILD/ADOLESCENT RESIDENTIAL SERVICES</t>
  </si>
  <si>
    <t>042103577</t>
  </si>
  <si>
    <t>Individual and Program Support</t>
  </si>
  <si>
    <t>Flexible Support Services</t>
  </si>
  <si>
    <t>CHILD ACUTE RESIDENTIAL SERVICES</t>
  </si>
  <si>
    <t>ACUTE RESIDENTIAL SERVICES</t>
  </si>
  <si>
    <t>042103756</t>
  </si>
  <si>
    <t>INDIVIDUAL AND FAMILY FLEX SUPPORT</t>
  </si>
  <si>
    <t>INDIVIDUAL AND FAMILY FLEX SUPORT</t>
  </si>
  <si>
    <t>042103799</t>
  </si>
  <si>
    <t>Community Based Health Initiative</t>
  </si>
  <si>
    <t>Children's Behavioral Health Initiative</t>
  </si>
  <si>
    <t>Clinical Services</t>
  </si>
  <si>
    <t>042104754</t>
  </si>
  <si>
    <t>Empowering Families for Success</t>
  </si>
  <si>
    <t>Case Management</t>
  </si>
  <si>
    <t>042104764</t>
  </si>
  <si>
    <t>Child &amp; Family Counseling Center</t>
  </si>
  <si>
    <t>Outpatient Mental Health Services-CR</t>
  </si>
  <si>
    <t>042104866</t>
  </si>
  <si>
    <t>Family Services Intervention</t>
  </si>
  <si>
    <t>042125014</t>
  </si>
  <si>
    <t>Transition House</t>
  </si>
  <si>
    <t>STARR</t>
  </si>
  <si>
    <t>042263744</t>
  </si>
  <si>
    <t>Brookline Community Mental Health Center</t>
  </si>
  <si>
    <t>Counseling &amp; Collateral Services</t>
  </si>
  <si>
    <t>042301598</t>
  </si>
  <si>
    <t>Individual and Family Flexible Support Services</t>
  </si>
  <si>
    <t>Individual and Family Flexible Support Services - Mental Health</t>
  </si>
  <si>
    <t>042317215</t>
  </si>
  <si>
    <t>IHT-DMH CHILD FLEX CC 98</t>
  </si>
  <si>
    <t>IN HOME THERAPY</t>
  </si>
  <si>
    <t>CHILD DMH FLEX CC 026</t>
  </si>
  <si>
    <t>042456134</t>
  </si>
  <si>
    <t>Individual and Family Support</t>
  </si>
  <si>
    <t>Child and Adolescent Mental Health Services</t>
  </si>
  <si>
    <t>042468492</t>
  </si>
  <si>
    <t>IFFSS</t>
  </si>
  <si>
    <t>042483679</t>
  </si>
  <si>
    <t>DMH FLEXIBLE SUPPORT</t>
  </si>
  <si>
    <t>THERAPEUTIC SERVICES</t>
  </si>
  <si>
    <t>IN HOME RESPITE</t>
  </si>
  <si>
    <t>RESPITE SERVICES</t>
  </si>
  <si>
    <t>TREK</t>
  </si>
  <si>
    <t>SUPPORT AND STABILIZATION</t>
  </si>
  <si>
    <t>042526194</t>
  </si>
  <si>
    <t>Flex Supports</t>
  </si>
  <si>
    <t>Flexible Family Supports</t>
  </si>
  <si>
    <t>042526357</t>
  </si>
  <si>
    <t>INDIVIDUAL AND FAMILY FLEXIBLE SUPPORTS</t>
  </si>
  <si>
    <t>042562377</t>
  </si>
  <si>
    <t>FIRST</t>
  </si>
  <si>
    <t>FLEXIBLE FAMILY BASED SUPPORT</t>
  </si>
  <si>
    <t>042622756</t>
  </si>
  <si>
    <t>CSA MISCELLANEOUS GRANTS &amp; CONTRACTS</t>
  </si>
  <si>
    <t>MISC. GRANTS &amp; CONTRACTS</t>
  </si>
  <si>
    <t>RESIDENTIAL FOSTER CARE</t>
  </si>
  <si>
    <t>INTENSIVE FOSTER CARE</t>
  </si>
  <si>
    <t>042630450</t>
  </si>
  <si>
    <t>Family Works 7610, 7670, 7671, 7690, 7710, 7770, 7</t>
  </si>
  <si>
    <t>CBHI (DCF/DMH) In Home Services</t>
  </si>
  <si>
    <t>Parents Sibling Club 7890</t>
  </si>
  <si>
    <t>Strength Based Youth Support Groups</t>
  </si>
  <si>
    <t>Home Base 7100, 7170, 7171 &amp; 7290</t>
  </si>
  <si>
    <t>042701581</t>
  </si>
  <si>
    <t>Flexibel Support Services</t>
  </si>
  <si>
    <t>042777145</t>
  </si>
  <si>
    <t>Family Flexible Support</t>
  </si>
  <si>
    <t>042867023</t>
  </si>
  <si>
    <t xml:space="preserve">Family System Intervention </t>
  </si>
  <si>
    <t>Family System Intervention</t>
  </si>
  <si>
    <t xml:space="preserve">Intensive Flexible Family Supports </t>
  </si>
  <si>
    <t>043035697</t>
  </si>
  <si>
    <t>Child / Adolescent Flex Services</t>
  </si>
  <si>
    <t>Individual / Family Support</t>
  </si>
  <si>
    <t>043097170</t>
  </si>
  <si>
    <t>Children's Home Based Health Services</t>
  </si>
  <si>
    <t>Children's Behavioral Health Services</t>
  </si>
  <si>
    <t>237378470</t>
  </si>
  <si>
    <t>IFFS</t>
  </si>
  <si>
    <t>Family Flex Supports</t>
  </si>
  <si>
    <t>Avg. per</t>
  </si>
  <si>
    <t>Wt.</t>
  </si>
  <si>
    <t>St.</t>
  </si>
  <si>
    <t>Total</t>
  </si>
  <si>
    <t>Transportation</t>
  </si>
  <si>
    <t>DCII</t>
  </si>
  <si>
    <t>FTEs</t>
  </si>
  <si>
    <t>EXPENSE</t>
  </si>
  <si>
    <t>Occupancy</t>
  </si>
  <si>
    <t>Supplies and Materials</t>
  </si>
  <si>
    <t>Tax and Fringe</t>
  </si>
  <si>
    <t>Admin Allocation</t>
  </si>
  <si>
    <t>Total Wages</t>
  </si>
  <si>
    <t>Adj</t>
  </si>
  <si>
    <t>TOTAL T&amp;F</t>
  </si>
  <si>
    <t>&amp; ADJ</t>
  </si>
  <si>
    <t>Rate of</t>
  </si>
  <si>
    <t xml:space="preserve">St. </t>
  </si>
  <si>
    <t>Total Reim</t>
  </si>
  <si>
    <t>Benchmark Salaries - Per 1.0 FTE</t>
  </si>
  <si>
    <t>Benchmark Expenses - Per 1.0 FTE</t>
  </si>
  <si>
    <t>101 CMR 420.00 Rates for Adult Long Term Residential Services</t>
  </si>
  <si>
    <t>Base 2018Q2 - Prospective 7/1/18 through 6/31/20</t>
  </si>
  <si>
    <t>Straight Average - FY16 UFR Data</t>
  </si>
  <si>
    <t>Weighted Average - FY16 UFR Data</t>
  </si>
  <si>
    <t>Weighted Average Direct Care I &amp; II Blend- FY16 UFR Data</t>
  </si>
  <si>
    <t>DMH Flex Team 3066 - Master Data Look-up Table</t>
  </si>
  <si>
    <t>Source</t>
  </si>
  <si>
    <t>Benchmark Expenses - Per Unit</t>
  </si>
  <si>
    <t>25E, 26E, and 27E)</t>
  </si>
  <si>
    <t>(Lines 30E and 33E)</t>
  </si>
  <si>
    <r>
      <t xml:space="preserve">Travel </t>
    </r>
    <r>
      <rPr>
        <sz val="11"/>
        <color theme="1"/>
        <rFont val="Calibri"/>
        <family val="2"/>
        <scheme val="minor"/>
      </rPr>
      <t>includes Staff Mileage/Travel, Client Transportation, Vehicle Expense, and Vehicle Depreciation (lines 23E,</t>
    </r>
  </si>
  <si>
    <r>
      <t xml:space="preserve">Supplies and Materials </t>
    </r>
    <r>
      <rPr>
        <sz val="11"/>
        <color theme="1"/>
        <rFont val="Calibri"/>
        <family val="2"/>
        <scheme val="minor"/>
      </rPr>
      <t>includes Provision Materials/Goods/Svcs/Benefits and Program Supplies and Materials</t>
    </r>
  </si>
  <si>
    <t>Support</t>
  </si>
  <si>
    <t>Salary increased to $11 per hour</t>
  </si>
  <si>
    <t>minimum wage</t>
  </si>
  <si>
    <t>Mean</t>
  </si>
  <si>
    <t>2SD</t>
  </si>
  <si>
    <t>Minus2SD</t>
  </si>
  <si>
    <t>Plus2SD</t>
  </si>
  <si>
    <t>Outlier</t>
  </si>
  <si>
    <t>Wt. less SALARY outliers</t>
  </si>
  <si>
    <t>St. less SALARY outliers</t>
  </si>
  <si>
    <t>Total FTEs</t>
  </si>
  <si>
    <t>Avg. per FTE</t>
  </si>
  <si>
    <t>FY16 DMH</t>
  </si>
  <si>
    <t>Revenue</t>
  </si>
  <si>
    <t>DCI</t>
  </si>
  <si>
    <t>DCIII</t>
  </si>
  <si>
    <t>DC Supervisor</t>
  </si>
  <si>
    <t>Program Function Mgr.</t>
  </si>
  <si>
    <t>Asst. Program Dir</t>
  </si>
  <si>
    <t>Supervising Prof</t>
  </si>
  <si>
    <t>MGT</t>
  </si>
  <si>
    <t>FTES</t>
  </si>
  <si>
    <t>FAM PTR</t>
  </si>
  <si>
    <t>PEER</t>
  </si>
  <si>
    <t>SUPPORT</t>
  </si>
  <si>
    <t>CLINICIAN</t>
  </si>
  <si>
    <t>UFR</t>
  </si>
  <si>
    <t>Rounded</t>
  </si>
  <si>
    <t>Expense</t>
  </si>
  <si>
    <t>F.P.</t>
  </si>
  <si>
    <t xml:space="preserve">TOTAL </t>
  </si>
  <si>
    <t>PROJECTED</t>
  </si>
  <si>
    <t>SPEND</t>
  </si>
  <si>
    <t>VARIANCE</t>
  </si>
  <si>
    <t>% OF</t>
  </si>
  <si>
    <t>CHANGE</t>
  </si>
  <si>
    <t>Prog. #</t>
  </si>
  <si>
    <t>Consultant</t>
  </si>
  <si>
    <t>*</t>
  </si>
  <si>
    <t>Client Allowance</t>
  </si>
  <si>
    <t>Direct Admin Expense</t>
  </si>
  <si>
    <t>Consult</t>
  </si>
  <si>
    <t>Client</t>
  </si>
  <si>
    <t>Allow</t>
  </si>
  <si>
    <t>Other</t>
  </si>
  <si>
    <t>Exp.</t>
  </si>
  <si>
    <t>Dir.</t>
  </si>
  <si>
    <t>Admin.</t>
  </si>
  <si>
    <t>TOTAL FY16 REVENUE</t>
  </si>
  <si>
    <t>TOTAL ROUNDED FTES</t>
  </si>
  <si>
    <t>% OF DMH TO TOTAL</t>
  </si>
  <si>
    <t>Provider indicated no FTEs but reported below the line costs for Caregiver Stipends.</t>
  </si>
  <si>
    <t>Equivalent FTE values have been added to enable projected spend for FI.</t>
  </si>
  <si>
    <t>FY18 CAF</t>
  </si>
  <si>
    <t xml:space="preserve">PROJECTED </t>
  </si>
  <si>
    <t>DMH PORTION</t>
  </si>
  <si>
    <t>TOTALS</t>
  </si>
  <si>
    <t xml:space="preserve"> </t>
  </si>
  <si>
    <t>Counselor</t>
  </si>
  <si>
    <t>Case Worker / Manager - Masters</t>
  </si>
  <si>
    <t>Case Worker / Manager</t>
  </si>
  <si>
    <t>Direct Care / Prog. Staff Superv</t>
  </si>
  <si>
    <t xml:space="preserve">Direct Care / Prog. Staff III </t>
  </si>
  <si>
    <t>Wt. Avg.</t>
  </si>
  <si>
    <t>Straight Average  - FY16 UFR Data</t>
  </si>
  <si>
    <r>
      <t>Family Partner</t>
    </r>
    <r>
      <rPr>
        <sz val="11"/>
        <color theme="1"/>
        <rFont val="Calibri"/>
        <family val="2"/>
        <scheme val="minor"/>
      </rPr>
      <t xml:space="preserve"> salary represents the straight average of Counselor, Case Worker/Manager-Masters, Case-Worker </t>
    </r>
  </si>
  <si>
    <t>Manager, Direct Care Supervisor, and Direct Care III (lines 28S, 29S, 30S, 31S, and 32S)</t>
  </si>
  <si>
    <t>FAMILY PARTNER</t>
  </si>
  <si>
    <t>Direct Care II</t>
  </si>
  <si>
    <t>Direct Care I</t>
  </si>
  <si>
    <t xml:space="preserve">St. Avg. </t>
  </si>
  <si>
    <t>THERAPEUTIC / PEER MENTOR</t>
  </si>
  <si>
    <t xml:space="preserve">Staff Mileage / </t>
  </si>
  <si>
    <t>Vehicle</t>
  </si>
  <si>
    <t>Depreciation</t>
  </si>
  <si>
    <t>Total Transportation</t>
  </si>
  <si>
    <t>Program Supplies</t>
  </si>
  <si>
    <t>&amp; Materials</t>
  </si>
  <si>
    <t>OCCUPANCY</t>
  </si>
  <si>
    <t>ACTUAL</t>
  </si>
  <si>
    <t>UFR FTEs</t>
  </si>
  <si>
    <t>MGT.</t>
  </si>
  <si>
    <t>FAM. PTR.</t>
  </si>
  <si>
    <t>Proposed</t>
  </si>
  <si>
    <t>MANAGEMENT</t>
  </si>
  <si>
    <t>TOTAL FTEs</t>
  </si>
  <si>
    <t>Percentage of funding from DMH is 5% or less</t>
  </si>
  <si>
    <t>Minimal staffing</t>
  </si>
  <si>
    <t>*Notes:</t>
  </si>
  <si>
    <t>ORGANIZATION</t>
  </si>
  <si>
    <t>PROG #</t>
  </si>
  <si>
    <t>Prog #</t>
  </si>
  <si>
    <r>
      <t xml:space="preserve">3170 - CLINICAL TEAM  SALARY MENU        </t>
    </r>
    <r>
      <rPr>
        <i/>
        <sz val="8"/>
        <color theme="1"/>
        <rFont val="Calibri"/>
        <family val="2"/>
        <scheme val="minor"/>
      </rPr>
      <t xml:space="preserve"> PROPOSED 1/1/17</t>
    </r>
  </si>
  <si>
    <t>Hourly Rate Divisible by 4</t>
  </si>
  <si>
    <t xml:space="preserve">BENCHMARK </t>
  </si>
  <si>
    <t>Level</t>
  </si>
  <si>
    <t>BTL Exp.</t>
  </si>
  <si>
    <t>Hourly</t>
  </si>
  <si>
    <t>Clinical Team Program Manager</t>
  </si>
  <si>
    <t>101 CMR 414.00:  Rates for Family Stabilization Services</t>
  </si>
  <si>
    <t xml:space="preserve">101 CMR 346.00:  Rates for Certain Substance-Related and Addictive Disorders Programs </t>
  </si>
  <si>
    <t>101 CMR 306.00:  Rates of Payment for Mental Health Services Provided in Community Health Centers and Mental Health Centers</t>
  </si>
  <si>
    <t>Clinical Team Psychiatrist</t>
  </si>
  <si>
    <t>101 CMR 317.00: Medicine</t>
  </si>
  <si>
    <t>114.3 CMR 40.00:  Rates for Services Under MGL Chapter 152, Worker's Compensation Act</t>
  </si>
  <si>
    <t>USDOL - BLS - National Mean - Psychiatric/Substance Abuse Hospitals</t>
  </si>
  <si>
    <t>USDOL - BLS - National Mean - Outpatient Care Centers</t>
  </si>
  <si>
    <t>Clinical Team Nurse Specialist</t>
  </si>
  <si>
    <t>114.3 CMR 50.00:  Home Health Services</t>
  </si>
  <si>
    <t>101 CMR 345.00:  Temporary Nursing Services</t>
  </si>
  <si>
    <t>Clinical Team Nurse Generalist</t>
  </si>
  <si>
    <t>101 CMR 422.00:  General Programs - Disability Services</t>
  </si>
  <si>
    <t>101 CMR 421.00:   Rates for Adult Housing and Community Support Services</t>
  </si>
  <si>
    <t>Clinical Team Psychology Practitioner</t>
  </si>
  <si>
    <t>Clinical Team Social Worker/Clinician/Supervising Professional</t>
  </si>
  <si>
    <t>101 CMR 421.00:  Rates for Adult Housing and Community Support Services</t>
  </si>
  <si>
    <t>101 CMR 317.00:  Medicine</t>
  </si>
  <si>
    <t>Clinical Team Direct Care  III</t>
  </si>
  <si>
    <t>101 CMR 420.00:  Rates for Adult Long Term Residential Services</t>
  </si>
  <si>
    <t>Clinical Team Case Worker / Manager</t>
  </si>
  <si>
    <t>101 CMR 418.00:  Payments for Youth Intermediate Term Stabilization Services</t>
  </si>
  <si>
    <t xml:space="preserve">Clinical Team Clerical </t>
  </si>
  <si>
    <t>Program Manager</t>
  </si>
  <si>
    <t>Annual Full Time Salary</t>
  </si>
  <si>
    <t>Clinician/Supervising Professional</t>
  </si>
  <si>
    <t xml:space="preserve">Support Staff </t>
  </si>
  <si>
    <t>Therapeutic Peer Specialist / Direct Care Blend</t>
  </si>
  <si>
    <t>101 CMR 428.00:  Rates for Certain Independent Living Communities and Services (Recovery Learning Communities)</t>
  </si>
  <si>
    <t>Family Partner /Direct Care  III / Direct Care Specialist</t>
  </si>
  <si>
    <t>DMH Flex Team Menu (Oct 1, 2018)</t>
  </si>
  <si>
    <t>101 CMR 346.00: Rates for Certain Substance Related and Addictive Disorders Programs</t>
  </si>
  <si>
    <t>101 CMR 427.00:  Rates for Youth and Young Adult Support Services (Conflict)</t>
  </si>
  <si>
    <t>101 CMR 431.00: Rates for Respite Services</t>
  </si>
  <si>
    <t>Base 2018Q2 - Prospective 7/1/18 through 6/30/20</t>
  </si>
  <si>
    <t>101 CMR 413.00: Rates for Youth Intermediate-Term  Stabilization Services</t>
  </si>
  <si>
    <t>101 CMR 420.00: Rates for Adult Long Term Residential Services</t>
  </si>
  <si>
    <t>MONTHLY RATE</t>
  </si>
  <si>
    <t>Clinician/Group Practitioner</t>
  </si>
  <si>
    <t>Youth Coach</t>
  </si>
  <si>
    <t>Family Partner/Peer Specialist</t>
  </si>
  <si>
    <t>101 CMR 413.00: Rates for Youth Intermediate Term Stabilization Services (Youth Residential / TAYYA)</t>
  </si>
  <si>
    <t>1FTE</t>
  </si>
  <si>
    <t>.75 FTE</t>
  </si>
  <si>
    <t>.50 FTE</t>
  </si>
  <si>
    <t>.25 FTE</t>
  </si>
  <si>
    <t xml:space="preserve">FY16 3066 UFR Wtg Avg for DC III </t>
  </si>
  <si>
    <t>FY16 3066 UFR Wtg Avg for DC I</t>
  </si>
  <si>
    <t>FY16 3066 UFR Wtg Avg for DC II</t>
  </si>
  <si>
    <t>MODEL BUDGET FOR CBHI THERAPEUTIC MENTORING SERVICE (10/19/2009)</t>
  </si>
  <si>
    <t>PROGRAM COSTS</t>
  </si>
  <si>
    <t>Direct Costs:</t>
  </si>
  <si>
    <t>Salary/Rate</t>
  </si>
  <si>
    <t># FTEs</t>
  </si>
  <si>
    <t>Cost</t>
  </si>
  <si>
    <t>Source for figures</t>
  </si>
  <si>
    <t xml:space="preserve">   Staff Salary</t>
  </si>
  <si>
    <t>CMHC UFR 2007</t>
  </si>
  <si>
    <t>Therapeutic mentor</t>
  </si>
  <si>
    <t>Bureau of Labor Statistics, MA 2006 (social &amp; human service assistants)</t>
  </si>
  <si>
    <t>Supervisor  (licensed clinician)</t>
  </si>
  <si>
    <t>MBHP PMPM budget salary for care manager</t>
  </si>
  <si>
    <t xml:space="preserve">   Subtotal salary</t>
  </si>
  <si>
    <t xml:space="preserve">   Taxes &amp; Benefits</t>
  </si>
  <si>
    <t>% of salary</t>
  </si>
  <si>
    <t>CMHCs UFR 2007</t>
  </si>
  <si>
    <t xml:space="preserve">   Other direct costs</t>
  </si>
  <si>
    <t>% of salary:</t>
  </si>
  <si>
    <t xml:space="preserve">    Staff training</t>
  </si>
  <si>
    <t xml:space="preserve">    Transportation</t>
  </si>
  <si>
    <t xml:space="preserve">   Occupancy/Utilities</t>
  </si>
  <si>
    <t xml:space="preserve">    Office expenses</t>
  </si>
  <si>
    <t xml:space="preserve">    Equipment/supplies</t>
  </si>
  <si>
    <t xml:space="preserve">   Subtotal direct costs</t>
  </si>
  <si>
    <t>Indirect Costs</t>
  </si>
  <si>
    <t>Overhead (% of total direct cost)</t>
  </si>
  <si>
    <t>Total program costs</t>
  </si>
  <si>
    <t>BILLABLE UNITS</t>
  </si>
  <si>
    <t>ORIGINAL RATE</t>
  </si>
  <si>
    <t>Max # of compensable hours</t>
  </si>
  <si>
    <t>Total program cost</t>
  </si>
  <si>
    <t>Max billable hours per FTE</t>
  </si>
  <si>
    <t>Non-direct service hours</t>
  </si>
  <si>
    <t>Total FP FTE</t>
  </si>
  <si>
    <t>vacation (3 weeks)</t>
  </si>
  <si>
    <t xml:space="preserve">Rate per 15 min </t>
  </si>
  <si>
    <t>sick and personal (2 weeks)</t>
  </si>
  <si>
    <t>Rate per hour</t>
  </si>
  <si>
    <t>holidays (10 days)</t>
  </si>
  <si>
    <t>training (3 days)</t>
  </si>
  <si>
    <t>7/1/2015 Rate</t>
  </si>
  <si>
    <t>travel (8 hrs/week)</t>
  </si>
  <si>
    <t>Year 1 CAF (8.78%)</t>
  </si>
  <si>
    <t>supervision (1.31 hrs/week)</t>
  </si>
  <si>
    <t xml:space="preserve">Year 1 Rate </t>
  </si>
  <si>
    <t>admin paperwork (3 hrs/week)</t>
  </si>
  <si>
    <t>Year 2 CAF (0.81%)</t>
  </si>
  <si>
    <t xml:space="preserve">    Subtotal non-direct hours</t>
  </si>
  <si>
    <t>Year 2 Rate</t>
  </si>
  <si>
    <t>Max # productivity hours/FTE</t>
  </si>
  <si>
    <t>Supervision</t>
  </si>
  <si>
    <t>Training</t>
  </si>
  <si>
    <t>Assumption:( 4 training days per year or 32 hours) Staff time and training fees</t>
  </si>
  <si>
    <t>Supervision for Manager / Clinican</t>
  </si>
  <si>
    <t>Supervision for Peer Spec/Fam Partner/ Youth Coach</t>
  </si>
  <si>
    <t>Supervision for Manager / Clinican / Group Practioner</t>
  </si>
  <si>
    <t>Manager and Clinical average salary - 2 hours per week (48 wks) at an hourly rate of $29.78</t>
  </si>
  <si>
    <t>Clinical average salary - 2 hours per week (48 wks) at an hourly rate of $29.78</t>
  </si>
  <si>
    <t>Benchmark Expenses - Per 1.0 FTE  (Source / Benchmark)</t>
  </si>
  <si>
    <t>Enrollment Day</t>
  </si>
  <si>
    <t>Total Availble Hours</t>
  </si>
  <si>
    <t>Hours</t>
  </si>
  <si>
    <t>Weeks</t>
  </si>
  <si>
    <t>Vacation</t>
  </si>
  <si>
    <t>Sick &amp; Personal</t>
  </si>
  <si>
    <t>Holidays</t>
  </si>
  <si>
    <t>Admin/Supervision</t>
  </si>
  <si>
    <t>Subtotal Unproductive Hours</t>
  </si>
  <si>
    <t xml:space="preserve">Total Yearly Available Hours </t>
  </si>
  <si>
    <t xml:space="preserve">Average FTEs </t>
  </si>
  <si>
    <t>Total Productive Hours per FTE</t>
  </si>
  <si>
    <t>Avg 3 hours per week per staff</t>
  </si>
  <si>
    <t>Low Intensity</t>
  </si>
  <si>
    <t>High Intensity</t>
  </si>
  <si>
    <t>Avg 9 hours per week per staff</t>
  </si>
  <si>
    <t>Avg 6 hours per week per staff</t>
  </si>
  <si>
    <t>Moderate Intensity</t>
  </si>
  <si>
    <t>Weighted Average - FY16 UFR Data (Line 33E: Program supplies and materials)</t>
  </si>
  <si>
    <t>Program Supplies and Materials</t>
  </si>
  <si>
    <t>DMH Flex Team Menu (Oct 24, 2017)</t>
  </si>
  <si>
    <t>The below rates are based on 7 days (divisor)</t>
  </si>
  <si>
    <t>Clerical / Paperwork</t>
  </si>
  <si>
    <t>Productivity Standard - Per FTE (Fam Ptnr, Peer Spec &amp; Youth Coach)</t>
  </si>
  <si>
    <t>Productivity Standard - Per FTE (Clinican)</t>
  </si>
  <si>
    <t>Clerical Paperwork</t>
  </si>
  <si>
    <t>Enrollment Day Rate</t>
  </si>
  <si>
    <t>Internal Agency Consulting</t>
  </si>
  <si>
    <t>Supervision for Peer Mentor/Fam Partner</t>
  </si>
  <si>
    <t>Peer Mentor / Therapeutic Support Specialist</t>
  </si>
  <si>
    <t>Productivity Standard - Per FTE (Family Partner)</t>
  </si>
  <si>
    <t>Productivity Standard - Per FTE (Peer Mentor / Therapeutic Spec)</t>
  </si>
  <si>
    <t>N/A</t>
  </si>
  <si>
    <t>Purchaser Reccommendation</t>
  </si>
  <si>
    <t>CBHI Therapeutic Mentoring Service</t>
  </si>
  <si>
    <t>Purchaser reccomendation</t>
  </si>
  <si>
    <t>Monthly Accommodation Rates and Hourly Rates</t>
  </si>
  <si>
    <t>Monthly Accommodation rates</t>
  </si>
  <si>
    <t xml:space="preserve">FTE </t>
  </si>
  <si>
    <t xml:space="preserve"> Hourly Rate</t>
  </si>
  <si>
    <t>Prospective Period: January 2019-December 2020</t>
  </si>
  <si>
    <t>DMH Flexible Supports Services</t>
  </si>
  <si>
    <t>Supervision received</t>
  </si>
  <si>
    <t>Clinical average salary - 2.5 hours per week (44 wks) at an hourly rate of $29.78</t>
  </si>
  <si>
    <t>Manager and Clinical average salary - 1 hour per week (44 wks) at an hourly rate of $29.78</t>
  </si>
  <si>
    <t>Supervision Received</t>
  </si>
  <si>
    <t>Admin / Paperwork</t>
  </si>
  <si>
    <t>updated 5/29/18 post PH</t>
  </si>
  <si>
    <t>IHS Markit, Spring 2020 Forecast</t>
  </si>
  <si>
    <t>FY22</t>
  </si>
  <si>
    <t>FY23</t>
  </si>
  <si>
    <t>2022Q1</t>
  </si>
  <si>
    <t>2022Q2</t>
  </si>
  <si>
    <t>2022Q3</t>
  </si>
  <si>
    <t>2022Q4</t>
  </si>
  <si>
    <t>2023Q1</t>
  </si>
  <si>
    <t>2023Q2</t>
  </si>
  <si>
    <t>2023Q3</t>
  </si>
  <si>
    <t>2023Q4</t>
  </si>
  <si>
    <t>2024Q1</t>
  </si>
  <si>
    <t>2024Q2</t>
  </si>
  <si>
    <t>2024Q3</t>
  </si>
  <si>
    <t>2024Q4</t>
  </si>
  <si>
    <t>Assumption for Rate Reviews that are to be promulgated  October 1, 2020</t>
  </si>
  <si>
    <t>FY21Q2</t>
  </si>
  <si>
    <t>10/1/20- 9/30/22</t>
  </si>
  <si>
    <t>FY21Q3</t>
  </si>
  <si>
    <t>1/1/21-12/31/22</t>
  </si>
  <si>
    <t>Assumption for Rate Reviews that are to be promulgated  January 1, 2021</t>
  </si>
  <si>
    <t>Median</t>
  </si>
  <si>
    <t>Position</t>
  </si>
  <si>
    <t>C.257 Average</t>
  </si>
  <si>
    <t>Hourly Difference b/w Avg &amp; C.257</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</si>
  <si>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</si>
  <si>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</si>
  <si>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</si>
  <si>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</si>
  <si>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</si>
  <si>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</si>
  <si>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</si>
  <si>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</si>
  <si>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</si>
  <si>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</si>
  <si>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</si>
  <si>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Case Manager / Social Worker / Clinical w/o independent License (hourly)</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</si>
  <si>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</si>
  <si>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</si>
  <si>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</si>
  <si>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</si>
  <si>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</si>
  <si>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</si>
  <si>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</si>
  <si>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(hourly)</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</si>
  <si>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</si>
  <si>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</si>
  <si>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</si>
  <si>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</si>
  <si>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</si>
  <si>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</si>
  <si>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</si>
  <si>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</si>
  <si>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</si>
  <si>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</si>
  <si>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</si>
  <si>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 xml:space="preserve">Tax and Fringe  =  </t>
  </si>
  <si>
    <t>Title</t>
  </si>
  <si>
    <t>% increase</t>
  </si>
  <si>
    <t>Increase $$$</t>
  </si>
  <si>
    <t>Clinician (MA Lvl)</t>
  </si>
  <si>
    <t xml:space="preserve">Family Partner </t>
  </si>
  <si>
    <t>Benchmark to Direct Care</t>
  </si>
  <si>
    <t>Benchmark to Direct Care III</t>
  </si>
  <si>
    <t>Benchmarked to MA Lvl Clinician</t>
  </si>
  <si>
    <t>Benchmarked to LICSW</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</si>
  <si>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</si>
  <si>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</si>
  <si>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</si>
  <si>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</si>
  <si>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</si>
  <si>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</si>
  <si>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</si>
  <si>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21E</t>
  </si>
  <si>
    <t>31E</t>
  </si>
  <si>
    <t>32E</t>
  </si>
  <si>
    <t>34E</t>
  </si>
  <si>
    <t>Subcontracted Direct Care 206</t>
  </si>
  <si>
    <t>Direct Client Wages 214</t>
  </si>
  <si>
    <t>Other Commercial Prod. &amp; Svs. 214</t>
  </si>
  <si>
    <t>Non Charitable Expenses</t>
  </si>
  <si>
    <t>Community Healthlink, Inc.</t>
  </si>
  <si>
    <t>Eliot Community Human Services, Inc.</t>
  </si>
  <si>
    <t>Northeast Center for Youth and Families</t>
  </si>
  <si>
    <t>youth villages inc</t>
  </si>
  <si>
    <r>
      <rPr>
        <b/>
        <sz val="11"/>
        <color theme="1"/>
        <rFont val="Calibri"/>
        <family val="2"/>
        <scheme val="minor"/>
      </rPr>
      <t>2019</t>
    </r>
    <r>
      <rPr>
        <sz val="11"/>
        <color theme="1"/>
        <rFont val="Calibri"/>
        <family val="2"/>
        <scheme val="minor"/>
      </rPr>
      <t xml:space="preserve"> Rates 1.0 FTE</t>
    </r>
  </si>
  <si>
    <r>
      <rPr>
        <b/>
        <sz val="11"/>
        <color theme="1"/>
        <rFont val="Calibri"/>
        <family val="2"/>
        <scheme val="minor"/>
      </rPr>
      <t>2021</t>
    </r>
    <r>
      <rPr>
        <sz val="11"/>
        <color theme="1"/>
        <rFont val="Calibri"/>
        <family val="2"/>
        <scheme val="minor"/>
      </rPr>
      <t xml:space="preserve"> Rates 1.0 FTE</t>
    </r>
  </si>
  <si>
    <t>Direct Care  (annual)</t>
  </si>
  <si>
    <t>Clinician (Indep.Lic)</t>
  </si>
  <si>
    <t>Clinican  Avg hourly</t>
  </si>
  <si>
    <t>Supervision for Family Partner</t>
  </si>
  <si>
    <t>Supervision for Peer Mentor</t>
  </si>
  <si>
    <t xml:space="preserve"> Hours per wk based on 44 wks</t>
  </si>
  <si>
    <t>Supervision for Fam Partner</t>
  </si>
  <si>
    <t xml:space="preserve">Supervision for Manager </t>
  </si>
  <si>
    <t>Supervision for Clinican</t>
  </si>
  <si>
    <t>Supervision for  Clinican</t>
  </si>
  <si>
    <t>1.0 FTE</t>
  </si>
  <si>
    <t>0.75 FTE</t>
  </si>
  <si>
    <t>0.50 FTE</t>
  </si>
  <si>
    <t>0.25FTE</t>
  </si>
  <si>
    <t>FY21 Rates</t>
  </si>
  <si>
    <t>Units 
(FY20 full year)</t>
  </si>
  <si>
    <t>FY20 Spend</t>
  </si>
  <si>
    <t>Carly</t>
  </si>
  <si>
    <t>% Change</t>
  </si>
  <si>
    <t>Clinician (MA Lvl) Hourly</t>
  </si>
  <si>
    <t>Family Partner I   Hourly</t>
  </si>
  <si>
    <t>Peer Mentor/Therapeutic Support Specialist I  Hourly</t>
  </si>
  <si>
    <t>Annual Variance</t>
  </si>
  <si>
    <t>Sean</t>
  </si>
  <si>
    <t>FY21 Projected Spend (new rates)</t>
  </si>
  <si>
    <t>Charlene</t>
  </si>
  <si>
    <t>Melanie</t>
  </si>
  <si>
    <t>Laurie</t>
  </si>
  <si>
    <t>Flexible Supports Service</t>
  </si>
  <si>
    <t>Hourly Rate</t>
  </si>
  <si>
    <t>Peer Mentor/Therapeutic Support Specialist</t>
  </si>
  <si>
    <t>2019 - 2021 Flexible Supports Service</t>
  </si>
  <si>
    <t>Helen</t>
  </si>
  <si>
    <t>Dukes County</t>
  </si>
  <si>
    <t>Clinician (Indep.Lic) Hourly</t>
  </si>
  <si>
    <t>Family Partner Hourly</t>
  </si>
  <si>
    <t>Peer Mentor / Therapeutic Support Specialist hourly</t>
  </si>
  <si>
    <t>Variance for Implementation on 1/1/21</t>
  </si>
  <si>
    <t>Source:</t>
  </si>
  <si>
    <t>2017/2018</t>
  </si>
  <si>
    <t>BLS / OES</t>
  </si>
  <si>
    <r>
      <t>Median</t>
    </r>
    <r>
      <rPr>
        <b/>
        <sz val="16"/>
        <color rgb="FFFF0000"/>
        <rFont val="Calibri"/>
        <family val="2"/>
        <scheme val="minor"/>
      </rPr>
      <t xml:space="preserve"> </t>
    </r>
  </si>
  <si>
    <t>Change</t>
  </si>
  <si>
    <t>Common model titles (not all inclusive)</t>
  </si>
  <si>
    <t>Minimum Education and/or certification/Training/Experience</t>
  </si>
  <si>
    <t>Direct Care (hourly)</t>
  </si>
  <si>
    <t>Direct Care, Direct Care Blend, Non Specialized DC, Peer mentor, Family Specialist/ Partner,  Rec Coach/Mentor/Peer</t>
  </si>
  <si>
    <t>High School diploma / GED / State Training</t>
  </si>
  <si>
    <t xml:space="preserve">Recovery Specialist </t>
  </si>
  <si>
    <t>LDAC1</t>
  </si>
  <si>
    <t>LDAC2,  LMSW, LCSW</t>
  </si>
  <si>
    <t>Program Management (hourly)</t>
  </si>
  <si>
    <t xml:space="preserve">Program manager, management, </t>
  </si>
  <si>
    <t>BA Level w/ 3+ years related work experience</t>
  </si>
  <si>
    <t>Program Management (annual)</t>
  </si>
  <si>
    <t xml:space="preserve"> program director</t>
  </si>
  <si>
    <t>Clinical Manager, Clinical Director</t>
  </si>
  <si>
    <t>Clerical, Support &amp; Direct Care Relief Staff are benched to Direct Care</t>
  </si>
  <si>
    <t xml:space="preserve">Benchmarked to FY21 (proposed) Commonwealth (office of the Comptroller) T&amp;F rate, less </t>
  </si>
  <si>
    <t>Terminal leave, retirement and Paid Family Medical Leave tax (actual FY21 approved was 22.28% )
FY22 Proposed is 21.87% with same parameters as above</t>
  </si>
  <si>
    <t>C.257 Benchmark</t>
  </si>
  <si>
    <r>
      <t xml:space="preserve">IHS Markit, </t>
    </r>
    <r>
      <rPr>
        <b/>
        <sz val="12"/>
        <color indexed="10"/>
        <rFont val="Arial"/>
        <family val="2"/>
      </rPr>
      <t>Spring 2022 Forecast</t>
    </r>
  </si>
  <si>
    <t>FY24</t>
  </si>
  <si>
    <t>FY25</t>
  </si>
  <si>
    <t>2025Q1</t>
  </si>
  <si>
    <t>2025Q2</t>
  </si>
  <si>
    <t>2025Q3</t>
  </si>
  <si>
    <t>2025Q4</t>
  </si>
  <si>
    <t>Assumption for Rate Reviews that are to be promulgated January 2023</t>
  </si>
  <si>
    <t>FY23Q2</t>
  </si>
  <si>
    <t>January 1, 2023 - December 31, 2024</t>
  </si>
  <si>
    <t>Benchmarked to Program Management</t>
  </si>
  <si>
    <t>Alternatives Unlimited</t>
  </si>
  <si>
    <t>Children's Services of Roxbury, Inc.</t>
  </si>
  <si>
    <t>Communities For People, Inc.</t>
  </si>
  <si>
    <t>Cutchins Programs for Children and Families, Inc.</t>
  </si>
  <si>
    <t>The Edinburg Center, Inc.</t>
  </si>
  <si>
    <t>Monthly  Rate</t>
  </si>
  <si>
    <t>0.5 FTE</t>
  </si>
  <si>
    <t>0.25 FTE</t>
  </si>
  <si>
    <t xml:space="preserve">Clinician </t>
  </si>
  <si>
    <t>Purchaser Recommendation</t>
  </si>
  <si>
    <t>Annual units FY22</t>
  </si>
  <si>
    <t>Monthly Accommodation Rates</t>
  </si>
  <si>
    <t>FY22 Total</t>
  </si>
  <si>
    <t>Spend</t>
  </si>
  <si>
    <t>FY23 Total Projected Spend</t>
  </si>
  <si>
    <t>FY23 Flex Menu</t>
  </si>
  <si>
    <t>FY21 Flex Menu</t>
  </si>
  <si>
    <t>Projected FY23 Annual Spend</t>
  </si>
  <si>
    <t>FY22 Total Calculated Spend</t>
  </si>
  <si>
    <t>FY22 Calculated Spend</t>
  </si>
  <si>
    <t>Jan 2023 - June 2023 Impact</t>
  </si>
  <si>
    <t>Percent of increase</t>
  </si>
  <si>
    <t>Annualized Impact</t>
  </si>
  <si>
    <t>53 Percentile</t>
  </si>
  <si>
    <t>BLS Occupational Code(s)</t>
  </si>
  <si>
    <t>Direct Care, Direct Care Blend, Non Specialized DC, Peer mentor, Family Specialist/ Partner</t>
  </si>
  <si>
    <t xml:space="preserve">
21-1093, 31-1120, 31-2022, 31-9099</t>
  </si>
  <si>
    <t>21-1094, 21-1015, 21-1018, 21-1023, 39-1022</t>
  </si>
  <si>
    <t>Developmental Specialist,  Triage Specialist, Medical Assistant</t>
  </si>
  <si>
    <t xml:space="preserve"> 31-1131</t>
  </si>
  <si>
    <t>21-1021, 21-1099</t>
  </si>
  <si>
    <t>21-1021, 21-1019, 21-1022, 21-1029</t>
  </si>
  <si>
    <t>29-2061</t>
  </si>
  <si>
    <t>Assistant Manager</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</si>
  <si>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</si>
  <si>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</si>
  <si>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</si>
  <si>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</si>
  <si>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</si>
  <si>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</si>
  <si>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</si>
  <si>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</si>
  <si>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 (hourly) *</t>
  </si>
  <si>
    <t>Occupational Therapists</t>
  </si>
  <si>
    <t xml:space="preserve">
29-1129, 31-2011, 29-1122 (25%/25%/50%)</t>
  </si>
  <si>
    <t>Occupational Therapist (annual) *</t>
  </si>
  <si>
    <t>Physical Therapist (hourly)</t>
  </si>
  <si>
    <t>Physical Therapists</t>
  </si>
  <si>
    <t>29-1129, 31-2021, 29-1123  (20%/20%/60%)</t>
  </si>
  <si>
    <t>Physical Therapist (annual)</t>
  </si>
  <si>
    <t>Clinical Manager / Psychologists (hourly)</t>
  </si>
  <si>
    <t>19-3033, 19-3034</t>
  </si>
  <si>
    <t>Clinical Manager /  Psychologists  (annual)</t>
  </si>
  <si>
    <t>Speech Language Pathologists (hourly) *</t>
  </si>
  <si>
    <t xml:space="preserve">
29-1129, 29-1127</t>
  </si>
  <si>
    <t>Speech Language Pathologists (annual) *</t>
  </si>
  <si>
    <t>29-1141</t>
  </si>
  <si>
    <t>29-1171</t>
  </si>
  <si>
    <r>
      <t xml:space="preserve">Clerical, Support &amp; Direct Care Relief Staff are benched to Direct Care </t>
    </r>
    <r>
      <rPr>
        <b/>
        <i/>
        <sz val="20"/>
        <color theme="1"/>
        <rFont val="Calibri"/>
        <family val="2"/>
        <scheme val="minor"/>
      </rPr>
      <t>**</t>
    </r>
  </si>
  <si>
    <t xml:space="preserve">Tax and Fringe =  </t>
  </si>
  <si>
    <t xml:space="preserve">Benchmarked to FY25 (proposed) Commonwealth (office of the Comptroller) T&amp;F rate, less </t>
  </si>
  <si>
    <t xml:space="preserve">Terminal leave, and  retirement.  Does include Paid Family Medical Leave tax.
Includes and additional 2% to be used at providers descretion for retirement and/or other benefits
</t>
  </si>
  <si>
    <t>Relief</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</si>
  <si>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</si>
  <si>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</si>
  <si>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</si>
  <si>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</si>
  <si>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</si>
  <si>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</si>
  <si>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</si>
  <si>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</si>
  <si>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</si>
  <si>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</si>
  <si>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</si>
  <si>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</si>
  <si>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</si>
  <si>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</si>
  <si>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</si>
  <si>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</si>
  <si>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</si>
  <si>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</si>
  <si>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</si>
  <si>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</si>
  <si>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</si>
  <si>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</si>
  <si>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</si>
  <si>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Spring 2024</t>
  </si>
  <si>
    <t>FY26</t>
  </si>
  <si>
    <t>FY27</t>
  </si>
  <si>
    <t>2026Q1</t>
  </si>
  <si>
    <t>2026Q2</t>
  </si>
  <si>
    <t>2026Q3</t>
  </si>
  <si>
    <t>2026Q4</t>
  </si>
  <si>
    <t>2027Q1</t>
  </si>
  <si>
    <t>2027Q2</t>
  </si>
  <si>
    <t>2027Q3</t>
  </si>
  <si>
    <t>2027Q4</t>
  </si>
  <si>
    <t>New Rates</t>
  </si>
  <si>
    <t>Assumption for new rates that are to be promulgated 1/1/2025</t>
  </si>
  <si>
    <t>BASELINE SCENARIO</t>
  </si>
  <si>
    <t xml:space="preserve">FY25 </t>
  </si>
  <si>
    <t>January 1, 2025- December 31, 2026</t>
  </si>
  <si>
    <t>Old Rate</t>
  </si>
  <si>
    <t>2028Q1</t>
  </si>
  <si>
    <t>2028Q2</t>
  </si>
  <si>
    <t>2028Q3</t>
  </si>
  <si>
    <t>2028Q4</t>
  </si>
  <si>
    <t>2029Q1</t>
  </si>
  <si>
    <t>2029Q2</t>
  </si>
  <si>
    <t>2029Q3</t>
  </si>
  <si>
    <t>2029Q4</t>
  </si>
  <si>
    <t>2030Q1</t>
  </si>
  <si>
    <t>2030Q2</t>
  </si>
  <si>
    <t>2030Q3</t>
  </si>
  <si>
    <t>2030Q4</t>
  </si>
  <si>
    <t>Assumption for new rates that are to be promulgated January 1, 2025</t>
  </si>
  <si>
    <t>OPTIMISTIC SCENARIO</t>
  </si>
  <si>
    <t>January 1, 2025- December 31, 2027</t>
  </si>
  <si>
    <t>Becket Academy, Inc.</t>
  </si>
  <si>
    <t>North Suffolk Community Services Inc.</t>
  </si>
  <si>
    <t xml:space="preserve">Weighted Average - FY23 UFR Data </t>
  </si>
  <si>
    <t>Weighted Average - FY20 UFR Data (FY23 was $577.71)</t>
  </si>
  <si>
    <t>Benchmarked to Clinical Manager</t>
  </si>
  <si>
    <t>Support Specialist</t>
  </si>
  <si>
    <t>Clinical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</si>
</sst>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0.00"/>
    <numFmt numFmtId="168" formatCode="&quot;$&quot;#,##0.00"/>
    <numFmt numFmtId="169" formatCode="&quot;$&quot;#,##0"/>
    <numFmt numFmtId="170" formatCode="0.000"/>
    <numFmt numFmtId="171" formatCode="0.00_);[Red]\(0.00\)"/>
    <numFmt numFmtId="172" formatCode="_(&quot;$&quot;* #,##0_);_(&quot;$&quot;* \(#,##0\);_(&quot;$&quot;* &quot;-&quot;??_);_(@_)"/>
    <numFmt numFmtId="173" formatCode="_(* #,##0.0_);_(* \(#,##0.0\);_(* &quot;-&quot;??_);_(@_)"/>
    <numFmt numFmtId="174" formatCode="_(* #,##0_);_(* \(#,##0\);_(* &quot;-&quot;??_);_(@_)"/>
    <numFmt numFmtId="175" formatCode="[$-409]mmmm\ d\,\ yyyy;@"/>
    <numFmt numFmtId="176" formatCode="&quot;$&quot;#,##0.000_);[Red]\(&quot;$&quot;#,##0.000\)"/>
  </numFmts>
  <fonts count="10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0"/>
      <name val="Arial"/>
      <family val="2"/>
    </font>
    <font>
      <b/>
      <sz val="10"/>
      <color indexed="8"/>
      <name val="Arial"/>
      <family val="2"/>
    </font>
    <font>
      <sz val="11"/>
      <color indexed="8"/>
      <name val="Calibri"/>
      <family val="2"/>
    </font>
    <font>
      <sz val="10"/>
      <name val="Arial"/>
      <family val="2"/>
    </font>
    <font>
      <b/>
      <sz val="12"/>
      <name val="Arial"/>
      <family val="2"/>
    </font>
    <font>
      <sz val="10"/>
      <color indexed="12"/>
      <name val="Arial"/>
      <family val="2"/>
    </font>
    <font>
      <sz val="10"/>
      <color indexed="8"/>
      <name val="Arial"/>
      <family val="2"/>
    </font>
    <font>
      <b/>
      <sz val="8"/>
      <color indexed="8"/>
      <name val="Arial"/>
      <family val="2"/>
    </font>
    <font>
      <b/>
      <sz val="11"/>
      <color theme="1"/>
      <name val="Times New Roman"/>
      <family val="1"/>
    </font>
    <font>
      <b/>
      <sz val="11"/>
      <color rgb="FF000000"/>
      <name val="Times New Roman"/>
      <family val="1"/>
    </font>
    <font>
      <sz val="11"/>
      <color theme="1"/>
      <name val="Times New Roman"/>
      <family val="1"/>
    </font>
    <font>
      <sz val="11"/>
      <color rgb="FF0000FF"/>
      <name val="Times New Roman"/>
      <family val="1"/>
    </font>
    <font>
      <sz val="11"/>
      <color rgb="FF000000"/>
      <name val="Times New Roman"/>
      <family val="1"/>
    </font>
    <font>
      <sz val="10"/>
      <color theme="1"/>
      <name val="Arial"/>
      <family val="2"/>
    </font>
    <font>
      <sz val="10"/>
      <color theme="1"/>
      <name val="Calibri"/>
      <family val="2"/>
      <scheme val="minor"/>
    </font>
    <font>
      <b/>
      <sz val="14"/>
      <color rgb="FFFF0000"/>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11"/>
      <color theme="1"/>
      <name val="Calibri"/>
      <family val="2"/>
    </font>
    <font>
      <sz val="10"/>
      <name val="Arial"/>
      <family val="2"/>
    </font>
    <font>
      <b/>
      <sz val="14"/>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theme="0"/>
      <name val="Calibri"/>
      <family val="2"/>
      <scheme val="minor"/>
    </font>
    <font>
      <b/>
      <i/>
      <sz val="10"/>
      <color theme="1"/>
      <name val="Calibri"/>
      <family val="2"/>
      <scheme val="minor"/>
    </font>
    <font>
      <b/>
      <u/>
      <sz val="11"/>
      <color theme="1"/>
      <name val="Calibri"/>
      <family val="2"/>
      <scheme val="minor"/>
    </font>
    <font>
      <b/>
      <sz val="11"/>
      <color rgb="FFFF0000"/>
      <name val="Calibri"/>
      <family val="2"/>
      <scheme val="minor"/>
    </font>
    <font>
      <sz val="11"/>
      <color rgb="FF000000"/>
      <name val="Calibri"/>
      <family val="2"/>
      <scheme val="minor"/>
    </font>
    <font>
      <b/>
      <i/>
      <sz val="11"/>
      <color theme="1"/>
      <name val="Calibri"/>
      <family val="2"/>
      <scheme val="minor"/>
    </font>
    <font>
      <b/>
      <i/>
      <sz val="9"/>
      <color theme="1"/>
      <name val="Calibri"/>
      <family val="2"/>
      <scheme val="minor"/>
    </font>
    <font>
      <sz val="11"/>
      <name val="Calibri"/>
      <family val="2"/>
      <scheme val="minor"/>
    </font>
    <font>
      <b/>
      <sz val="10"/>
      <name val="Calibri"/>
      <family val="2"/>
      <scheme val="minor"/>
    </font>
    <font>
      <i/>
      <sz val="10"/>
      <color theme="1"/>
      <name val="Calibri"/>
      <family val="2"/>
      <scheme val="minor"/>
    </font>
    <font>
      <sz val="9"/>
      <color rgb="FFFF0000"/>
      <name val="Calibri"/>
      <family val="2"/>
      <scheme val="minor"/>
    </font>
    <font>
      <sz val="10"/>
      <name val="Calibri"/>
      <family val="2"/>
      <scheme val="minor"/>
    </font>
    <font>
      <sz val="10"/>
      <color theme="0"/>
      <name val="Calibri"/>
      <family val="2"/>
      <scheme val="minor"/>
    </font>
    <font>
      <b/>
      <sz val="10"/>
      <color theme="0"/>
      <name val="Calibri"/>
      <family val="2"/>
      <scheme val="minor"/>
    </font>
    <font>
      <sz val="10"/>
      <color theme="0" tint="-0.249977111117893"/>
      <name val="Calibri"/>
      <family val="2"/>
      <scheme val="minor"/>
    </font>
    <font>
      <b/>
      <sz val="10"/>
      <color theme="0" tint="-0.34998626667073579"/>
      <name val="Calibri"/>
      <family val="2"/>
      <scheme val="minor"/>
    </font>
    <font>
      <sz val="10"/>
      <color theme="0" tint="-0.34998626667073579"/>
      <name val="Calibri"/>
      <family val="2"/>
      <scheme val="minor"/>
    </font>
    <font>
      <b/>
      <i/>
      <sz val="10"/>
      <color theme="0"/>
      <name val="Calibri"/>
      <family val="2"/>
      <scheme val="minor"/>
    </font>
    <font>
      <i/>
      <sz val="8"/>
      <color theme="1"/>
      <name val="Calibri"/>
      <family val="2"/>
      <scheme val="minor"/>
    </font>
    <font>
      <sz val="9"/>
      <color rgb="FF000000"/>
      <name val="Calibri"/>
      <family val="2"/>
    </font>
    <font>
      <b/>
      <sz val="11"/>
      <color theme="0"/>
      <name val="Calibri"/>
      <family val="2"/>
      <scheme val="minor"/>
    </font>
    <font>
      <sz val="10"/>
      <color rgb="FF000000"/>
      <name val="Calibri"/>
      <family val="2"/>
    </font>
    <font>
      <b/>
      <sz val="10"/>
      <color rgb="FFFF0000"/>
      <name val="Calibri"/>
      <family val="2"/>
      <scheme val="minor"/>
    </font>
    <font>
      <b/>
      <sz val="10"/>
      <color rgb="FF000000"/>
      <name val="Calibri"/>
      <family val="2"/>
    </font>
    <font>
      <sz val="10"/>
      <name val="Arial"/>
      <family val="2"/>
    </font>
    <font>
      <sz val="16"/>
      <name val="Arial"/>
      <family val="2"/>
    </font>
    <font>
      <b/>
      <sz val="12"/>
      <color rgb="FFFF0000"/>
      <name val="Calibri"/>
      <family val="2"/>
      <scheme val="minor"/>
    </font>
    <font>
      <sz val="10"/>
      <color rgb="FFFF0000"/>
      <name val="Calibri"/>
      <family val="2"/>
      <scheme val="minor"/>
    </font>
    <font>
      <sz val="9"/>
      <color indexed="81"/>
      <name val="Tahoma"/>
      <family val="2"/>
    </font>
    <font>
      <b/>
      <sz val="9"/>
      <color indexed="81"/>
      <name val="Tahoma"/>
      <family val="2"/>
    </font>
    <font>
      <sz val="11"/>
      <color indexed="81"/>
      <name val="Tahoma"/>
      <family val="2"/>
    </font>
    <font>
      <sz val="10"/>
      <color indexed="81"/>
      <name val="Tahoma"/>
      <family val="2"/>
    </font>
    <font>
      <i/>
      <sz val="12"/>
      <color theme="1"/>
      <name val="Calibri"/>
      <family val="2"/>
      <scheme val="minor"/>
    </font>
    <font>
      <b/>
      <sz val="18"/>
      <color theme="3"/>
      <name val="Cambria"/>
      <family val="2"/>
      <scheme val="major"/>
    </font>
    <font>
      <sz val="11"/>
      <color rgb="FFFF00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11"/>
      <color rgb="FFFF0000"/>
      <name val="Calibri"/>
      <family val="2"/>
      <scheme val="minor"/>
    </font>
    <font>
      <sz val="11"/>
      <color rgb="FF000000"/>
      <name val="Calibri"/>
      <family val="2"/>
    </font>
    <font>
      <b/>
      <sz val="11"/>
      <name val="Calibri"/>
      <family val="2"/>
      <scheme val="minor"/>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sz val="10"/>
      <name val="MS Sans Serif"/>
      <family val="2"/>
    </font>
    <font>
      <sz val="14"/>
      <color theme="1"/>
      <name val="Calibri"/>
      <family val="2"/>
      <scheme val="minor"/>
    </font>
    <font>
      <sz val="10"/>
      <name val="Arial"/>
      <family val="2"/>
    </font>
    <font>
      <b/>
      <sz val="12"/>
      <color indexed="10"/>
      <name val="Arial"/>
      <family val="2"/>
    </font>
    <font>
      <b/>
      <sz val="10"/>
      <color theme="1"/>
      <name val="Arial"/>
      <family val="2"/>
    </font>
    <font>
      <b/>
      <sz val="11"/>
      <color rgb="FFFA7D00"/>
      <name val="Calibri"/>
      <family val="2"/>
      <scheme val="minor"/>
    </font>
    <font>
      <sz val="8"/>
      <name val="Calibri"/>
      <family val="2"/>
      <scheme val="minor"/>
    </font>
    <font>
      <sz val="18"/>
      <color rgb="FFFF0000"/>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name val="Arial"/>
      <family val="2"/>
    </font>
  </fonts>
  <fills count="6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CC"/>
      </patternFill>
    </fill>
    <fill>
      <patternFill patternType="solid">
        <fgColor rgb="FFFFFF00"/>
        <bgColor indexed="64"/>
      </patternFill>
    </fill>
    <fill>
      <patternFill patternType="solid">
        <fgColor indexed="22"/>
        <bgColor indexed="64"/>
      </patternFill>
    </fill>
    <fill>
      <patternFill patternType="solid">
        <fgColor rgb="FFEEE8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FFFFCC"/>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AFFA6A"/>
        <bgColor indexed="64"/>
      </patternFill>
    </fill>
    <fill>
      <patternFill patternType="solid">
        <fgColor rgb="FFA2FA6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rgb="FFFFFF99"/>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1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1"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511703848384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rgb="FFF2F2F2"/>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
      <patternFill patternType="solid">
        <fgColor theme="5" tint="0.39997558519241921"/>
        <bgColor indexed="64"/>
      </patternFill>
    </fill>
  </fills>
  <borders count="1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65"/>
      </top>
      <bottom/>
      <diagonal/>
    </border>
    <border>
      <left style="thin">
        <color indexed="65"/>
      </left>
      <right/>
      <top style="thin">
        <color indexed="65"/>
      </top>
      <bottom/>
      <diagonal/>
    </border>
    <border>
      <left style="thin">
        <color indexed="8"/>
      </left>
      <right style="thin">
        <color indexed="8"/>
      </right>
      <top style="thin">
        <color indexed="8"/>
      </top>
      <bottom/>
      <diagonal/>
    </border>
    <border>
      <left style="thin">
        <color indexed="8"/>
      </left>
      <right style="thin">
        <color indexed="8"/>
      </right>
      <top style="thin">
        <color indexed="65"/>
      </top>
      <bottom/>
      <diagonal/>
    </border>
    <border>
      <left/>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8"/>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8"/>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8"/>
      </left>
      <right/>
      <top style="thin">
        <color indexed="8"/>
      </top>
      <bottom style="thin">
        <color indexed="64"/>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thin">
        <color indexed="8"/>
      </top>
      <bottom/>
      <diagonal/>
    </border>
    <border>
      <left style="thin">
        <color indexed="8"/>
      </left>
      <right style="medium">
        <color indexed="64"/>
      </right>
      <top style="thin">
        <color indexed="8"/>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5"/>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top/>
      <bottom style="thin">
        <color indexed="8"/>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999999"/>
      </left>
      <right/>
      <top style="thin">
        <color indexed="65"/>
      </top>
      <bottom/>
      <diagonal/>
    </border>
    <border>
      <left style="thin">
        <color rgb="FF999999"/>
      </left>
      <right/>
      <top style="thin">
        <color rgb="FF999999"/>
      </top>
      <bottom/>
      <diagonal/>
    </border>
    <border>
      <left/>
      <right/>
      <top style="thin">
        <color rgb="FF999999"/>
      </top>
      <bottom/>
      <diagonal/>
    </border>
    <border>
      <left style="thin">
        <color rgb="FF999999"/>
      </left>
      <right/>
      <top/>
      <bottom/>
      <diagonal/>
    </border>
  </borders>
  <cellStyleXfs count="121">
    <xf numFmtId="0" fontId="0" fillId="0" borderId="0"/>
    <xf numFmtId="9" fontId="6" fillId="0" borderId="0" applyFont="0" applyFill="0" applyBorder="0" applyAlignment="0" applyProtection="0"/>
    <xf numFmtId="44" fontId="6" fillId="0" borderId="0" applyFont="0" applyFill="0" applyBorder="0" applyAlignment="0" applyProtection="0"/>
    <xf numFmtId="44" fontId="17" fillId="0" borderId="0" applyFont="0" applyFill="0" applyBorder="0" applyAlignment="0" applyProtection="0"/>
    <xf numFmtId="0" fontId="7" fillId="0" borderId="0"/>
    <xf numFmtId="0" fontId="7" fillId="0" borderId="0"/>
    <xf numFmtId="0" fontId="17" fillId="0" borderId="0"/>
    <xf numFmtId="0" fontId="7" fillId="0" borderId="0"/>
    <xf numFmtId="9" fontId="6"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0" fontId="1" fillId="0" borderId="0"/>
    <xf numFmtId="0" fontId="7" fillId="0" borderId="0"/>
    <xf numFmtId="0" fontId="1" fillId="0" borderId="0"/>
    <xf numFmtId="0" fontId="7" fillId="0" borderId="0"/>
    <xf numFmtId="0" fontId="23" fillId="0" borderId="0"/>
    <xf numFmtId="0" fontId="1" fillId="0" borderId="0"/>
    <xf numFmtId="0" fontId="7" fillId="0" borderId="0"/>
    <xf numFmtId="0" fontId="1" fillId="4" borderId="22" applyNumberFormat="0" applyFont="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24" fillId="0" borderId="0"/>
    <xf numFmtId="44" fontId="1" fillId="0" borderId="0" applyFont="0" applyFill="0" applyBorder="0" applyAlignment="0" applyProtection="0"/>
    <xf numFmtId="0" fontId="55" fillId="0" borderId="0"/>
    <xf numFmtId="43" fontId="55" fillId="0" borderId="0" applyFont="0" applyFill="0" applyBorder="0" applyAlignment="0" applyProtection="0"/>
    <xf numFmtId="9" fontId="55" fillId="0" borderId="0" applyFont="0" applyFill="0" applyBorder="0" applyAlignment="0" applyProtection="0"/>
    <xf numFmtId="44" fontId="55" fillId="0" borderId="0" applyFont="0" applyFill="0" applyBorder="0" applyAlignment="0" applyProtection="0"/>
    <xf numFmtId="43" fontId="1" fillId="0" borderId="0" applyFont="0" applyFill="0" applyBorder="0" applyAlignment="0" applyProtection="0"/>
    <xf numFmtId="0" fontId="23" fillId="0" borderId="0"/>
    <xf numFmtId="0" fontId="55" fillId="0" borderId="0"/>
    <xf numFmtId="0" fontId="7" fillId="0" borderId="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38"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6" fillId="45" borderId="0" applyNumberFormat="0" applyBorder="0" applyAlignment="0" applyProtection="0"/>
    <xf numFmtId="0" fontId="66" fillId="42" borderId="0" applyNumberFormat="0" applyBorder="0" applyAlignment="0" applyProtection="0"/>
    <xf numFmtId="0" fontId="66" fillId="43" borderId="0" applyNumberFormat="0" applyBorder="0" applyAlignment="0" applyProtection="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46"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7" fillId="36" borderId="0" applyNumberFormat="0" applyBorder="0" applyAlignment="0" applyProtection="0"/>
    <xf numFmtId="0" fontId="68" fillId="53" borderId="111" applyNumberFormat="0" applyAlignment="0" applyProtection="0"/>
    <xf numFmtId="0" fontId="69" fillId="54" borderId="112" applyNumberFormat="0" applyAlignment="0" applyProtection="0"/>
    <xf numFmtId="43" fontId="1"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0" fontId="70" fillId="0" borderId="0" applyNumberFormat="0" applyFill="0" applyBorder="0" applyAlignment="0" applyProtection="0"/>
    <xf numFmtId="0" fontId="71" fillId="37" borderId="0" applyNumberFormat="0" applyBorder="0" applyAlignment="0" applyProtection="0"/>
    <xf numFmtId="0" fontId="72" fillId="0" borderId="113" applyNumberFormat="0" applyFill="0" applyAlignment="0" applyProtection="0"/>
    <xf numFmtId="0" fontId="73" fillId="0" borderId="114" applyNumberFormat="0" applyFill="0" applyAlignment="0" applyProtection="0"/>
    <xf numFmtId="0" fontId="74" fillId="0" borderId="115" applyNumberFormat="0" applyFill="0" applyAlignment="0" applyProtection="0"/>
    <xf numFmtId="0" fontId="74" fillId="0" borderId="0" applyNumberFormat="0" applyFill="0" applyBorder="0" applyAlignment="0" applyProtection="0"/>
    <xf numFmtId="0" fontId="75" fillId="40" borderId="111" applyNumberFormat="0" applyAlignment="0" applyProtection="0"/>
    <xf numFmtId="0" fontId="76" fillId="0" borderId="116" applyNumberFormat="0" applyFill="0" applyAlignment="0" applyProtection="0"/>
    <xf numFmtId="0" fontId="77" fillId="55" borderId="0" applyNumberFormat="0" applyBorder="0" applyAlignment="0" applyProtection="0"/>
    <xf numFmtId="0" fontId="7" fillId="0" borderId="0"/>
    <xf numFmtId="0" fontId="78" fillId="0" borderId="0"/>
    <xf numFmtId="0" fontId="7" fillId="0" borderId="0"/>
    <xf numFmtId="0" fontId="7" fillId="0" borderId="0"/>
    <xf numFmtId="0" fontId="1" fillId="0" borderId="0"/>
    <xf numFmtId="0" fontId="1" fillId="0" borderId="0"/>
    <xf numFmtId="0" fontId="23" fillId="0" borderId="0"/>
    <xf numFmtId="0" fontId="1" fillId="0" borderId="0"/>
    <xf numFmtId="0" fontId="1" fillId="0" borderId="0"/>
    <xf numFmtId="0" fontId="7" fillId="56" borderId="117" applyNumberFormat="0" applyFont="0" applyAlignment="0" applyProtection="0"/>
    <xf numFmtId="0" fontId="79" fillId="53" borderId="118"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64" fillId="0" borderId="0" applyNumberFormat="0" applyFill="0" applyBorder="0" applyAlignment="0" applyProtection="0"/>
    <xf numFmtId="0" fontId="80" fillId="0" borderId="0" applyNumberFormat="0" applyFill="0" applyBorder="0" applyAlignment="0" applyProtection="0"/>
    <xf numFmtId="0" fontId="81" fillId="0" borderId="119" applyNumberFormat="0" applyFill="0" applyAlignment="0" applyProtection="0"/>
    <xf numFmtId="0" fontId="82" fillId="0" borderId="0" applyNumberFormat="0" applyFill="0" applyBorder="0" applyAlignment="0" applyProtection="0"/>
    <xf numFmtId="0" fontId="1" fillId="0" borderId="0"/>
    <xf numFmtId="9" fontId="90" fillId="0" borderId="0" applyFont="0" applyFill="0" applyBorder="0" applyAlignment="0" applyProtection="0"/>
    <xf numFmtId="9" fontId="1" fillId="0" borderId="0" applyFont="0" applyFill="0" applyBorder="0" applyAlignment="0" applyProtection="0"/>
    <xf numFmtId="0" fontId="92" fillId="0" borderId="0"/>
    <xf numFmtId="0" fontId="17" fillId="0" borderId="0">
      <alignment horizontal="left" vertical="center" wrapText="1"/>
    </xf>
    <xf numFmtId="9" fontId="7" fillId="0" borderId="0" applyFont="0" applyFill="0" applyBorder="0" applyAlignment="0" applyProtection="0"/>
    <xf numFmtId="0" fontId="95" fillId="61" borderId="122" applyNumberFormat="0" applyAlignment="0" applyProtection="0"/>
    <xf numFmtId="0" fontId="105" fillId="0" borderId="0"/>
    <xf numFmtId="0" fontId="17" fillId="0" borderId="0">
      <alignment horizontal="left" vertical="center" wrapText="1"/>
    </xf>
    <xf numFmtId="3" fontId="7" fillId="0" borderId="0">
      <alignment horizontal="left" vertical="top" wrapText="1"/>
    </xf>
    <xf numFmtId="9" fontId="17" fillId="0" borderId="0" applyFont="0" applyFill="0" applyBorder="0" applyAlignment="0" applyProtection="0"/>
  </cellStyleXfs>
  <cellXfs count="1784">
    <xf numFmtId="0" fontId="0" fillId="0" borderId="0" xfId="0"/>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4" fillId="0" borderId="4" xfId="0" applyFont="1" applyBorder="1" applyAlignment="1">
      <alignment horizontal="center"/>
    </xf>
    <xf numFmtId="0" fontId="5" fillId="0" borderId="4" xfId="0" applyFont="1" applyBorder="1"/>
    <xf numFmtId="0" fontId="5" fillId="0" borderId="0" xfId="0" applyFont="1"/>
    <xf numFmtId="0" fontId="5" fillId="0" borderId="0" xfId="0" applyFont="1" applyAlignment="1">
      <alignment horizontal="left" wrapText="1"/>
    </xf>
    <xf numFmtId="164" fontId="5" fillId="0" borderId="0" xfId="0" applyNumberFormat="1" applyFont="1"/>
    <xf numFmtId="0" fontId="4" fillId="0" borderId="0" xfId="0" applyFont="1"/>
    <xf numFmtId="1" fontId="5" fillId="0" borderId="0" xfId="0" applyNumberFormat="1" applyFont="1"/>
    <xf numFmtId="164" fontId="5" fillId="0" borderId="5" xfId="0" applyNumberFormat="1" applyFont="1" applyBorder="1"/>
    <xf numFmtId="164" fontId="5" fillId="0" borderId="4" xfId="0" applyNumberFormat="1" applyFont="1" applyBorder="1"/>
    <xf numFmtId="164" fontId="0" fillId="0" borderId="4" xfId="0" applyNumberFormat="1" applyBorder="1"/>
    <xf numFmtId="164" fontId="0" fillId="0" borderId="0" xfId="0" applyNumberFormat="1"/>
    <xf numFmtId="10" fontId="1" fillId="0" borderId="0" xfId="1" applyNumberFormat="1" applyFont="1" applyBorder="1"/>
    <xf numFmtId="1" fontId="7" fillId="0" borderId="0" xfId="0" applyNumberFormat="1" applyFont="1" applyAlignment="1">
      <alignment horizontal="right"/>
    </xf>
    <xf numFmtId="41" fontId="0" fillId="0" borderId="0" xfId="0" applyNumberFormat="1"/>
    <xf numFmtId="2" fontId="7" fillId="0" borderId="0" xfId="0" applyNumberFormat="1" applyFont="1" applyAlignment="1">
      <alignment horizontal="right"/>
    </xf>
    <xf numFmtId="164" fontId="0" fillId="0" borderId="5" xfId="0" applyNumberFormat="1" applyBorder="1"/>
    <xf numFmtId="10" fontId="1" fillId="0" borderId="0" xfId="1" applyNumberFormat="1" applyFont="1" applyFill="1" applyBorder="1"/>
    <xf numFmtId="165" fontId="0" fillId="0" borderId="4" xfId="0" applyNumberFormat="1" applyBorder="1"/>
    <xf numFmtId="165" fontId="0" fillId="0" borderId="0" xfId="0" applyNumberFormat="1"/>
    <xf numFmtId="10" fontId="1" fillId="0" borderId="6" xfId="1" applyNumberFormat="1" applyFont="1" applyBorder="1"/>
    <xf numFmtId="1" fontId="0" fillId="0" borderId="0" xfId="0" applyNumberFormat="1" applyAlignment="1">
      <alignment horizontal="right"/>
    </xf>
    <xf numFmtId="0" fontId="4" fillId="0" borderId="7" xfId="0" applyFont="1" applyBorder="1"/>
    <xf numFmtId="0" fontId="4" fillId="0" borderId="8" xfId="0" applyFont="1" applyBorder="1"/>
    <xf numFmtId="10" fontId="7" fillId="0" borderId="6" xfId="1" applyNumberFormat="1" applyFont="1" applyBorder="1"/>
    <xf numFmtId="164" fontId="4" fillId="0" borderId="8" xfId="0" applyNumberFormat="1" applyFont="1" applyBorder="1"/>
    <xf numFmtId="2" fontId="4" fillId="0" borderId="8" xfId="0" applyNumberFormat="1" applyFont="1" applyBorder="1"/>
    <xf numFmtId="164" fontId="4" fillId="0" borderId="9" xfId="0" applyNumberFormat="1" applyFont="1" applyBorder="1"/>
    <xf numFmtId="164" fontId="4" fillId="0" borderId="4" xfId="0" applyNumberFormat="1" applyFont="1" applyBorder="1"/>
    <xf numFmtId="10" fontId="7" fillId="0" borderId="0" xfId="1" applyNumberFormat="1" applyFont="1" applyFill="1" applyBorder="1"/>
    <xf numFmtId="164" fontId="4" fillId="0" borderId="0" xfId="0" applyNumberFormat="1" applyFont="1"/>
    <xf numFmtId="2" fontId="4" fillId="0" borderId="0" xfId="0" applyNumberFormat="1" applyFont="1"/>
    <xf numFmtId="0" fontId="8" fillId="0" borderId="4" xfId="0" applyFont="1" applyBorder="1"/>
    <xf numFmtId="0" fontId="8" fillId="0" borderId="0" xfId="0" applyFont="1"/>
    <xf numFmtId="164" fontId="4" fillId="0" borderId="5" xfId="0" applyNumberFormat="1" applyFont="1" applyBorder="1"/>
    <xf numFmtId="0" fontId="7" fillId="0" borderId="4" xfId="0" applyFont="1" applyBorder="1"/>
    <xf numFmtId="9" fontId="9" fillId="0" borderId="0" xfId="0" applyNumberFormat="1" applyFont="1" applyAlignment="1">
      <alignment vertical="center"/>
    </xf>
    <xf numFmtId="10" fontId="9" fillId="0" borderId="0" xfId="0" applyNumberFormat="1" applyFont="1"/>
    <xf numFmtId="10" fontId="9" fillId="0" borderId="0" xfId="0" applyNumberFormat="1" applyFont="1" applyAlignment="1">
      <alignment wrapText="1"/>
    </xf>
    <xf numFmtId="1" fontId="9" fillId="0" borderId="0" xfId="0" applyNumberFormat="1" applyFont="1"/>
    <xf numFmtId="164" fontId="7" fillId="0" borderId="5" xfId="0" applyNumberFormat="1" applyFont="1" applyBorder="1"/>
    <xf numFmtId="164" fontId="7" fillId="0" borderId="4" xfId="0" applyNumberFormat="1" applyFont="1" applyBorder="1"/>
    <xf numFmtId="0" fontId="7" fillId="0" borderId="0" xfId="0" applyFont="1"/>
    <xf numFmtId="164" fontId="7" fillId="0" borderId="0" xfId="0" applyNumberFormat="1" applyFont="1"/>
    <xf numFmtId="0" fontId="0" fillId="0" borderId="7" xfId="0" applyBorder="1"/>
    <xf numFmtId="9" fontId="0" fillId="0" borderId="8" xfId="0" applyNumberFormat="1" applyBorder="1"/>
    <xf numFmtId="0" fontId="0" fillId="0" borderId="8" xfId="0" applyBorder="1"/>
    <xf numFmtId="166" fontId="0" fillId="0" borderId="8" xfId="0" applyNumberFormat="1" applyBorder="1"/>
    <xf numFmtId="164" fontId="0" fillId="0" borderId="8" xfId="0" applyNumberFormat="1" applyBorder="1"/>
    <xf numFmtId="2" fontId="0" fillId="0" borderId="8" xfId="0" applyNumberFormat="1" applyBorder="1"/>
    <xf numFmtId="164" fontId="5" fillId="0" borderId="9" xfId="0" applyNumberFormat="1" applyFont="1" applyBorder="1"/>
    <xf numFmtId="9" fontId="0" fillId="0" borderId="0" xfId="0" applyNumberFormat="1"/>
    <xf numFmtId="166" fontId="0" fillId="0" borderId="0" xfId="0" applyNumberFormat="1"/>
    <xf numFmtId="2" fontId="0" fillId="0" borderId="0" xfId="0" applyNumberFormat="1"/>
    <xf numFmtId="0" fontId="0" fillId="0" borderId="4" xfId="0" applyBorder="1"/>
    <xf numFmtId="166" fontId="1" fillId="0" borderId="0" xfId="1" applyNumberFormat="1" applyFont="1" applyBorder="1"/>
    <xf numFmtId="166" fontId="1" fillId="0" borderId="0" xfId="1" applyNumberFormat="1" applyFont="1" applyFill="1" applyBorder="1"/>
    <xf numFmtId="164" fontId="10" fillId="0" borderId="5" xfId="0" applyNumberFormat="1" applyFont="1" applyBorder="1"/>
    <xf numFmtId="164" fontId="10" fillId="0" borderId="4" xfId="0" applyNumberFormat="1" applyFont="1" applyBorder="1"/>
    <xf numFmtId="164" fontId="10" fillId="0" borderId="0" xfId="0" applyNumberFormat="1" applyFont="1"/>
    <xf numFmtId="9" fontId="9" fillId="0" borderId="0" xfId="1" applyFont="1" applyBorder="1"/>
    <xf numFmtId="9" fontId="9" fillId="0" borderId="0" xfId="1" applyFont="1" applyFill="1" applyBorder="1"/>
    <xf numFmtId="0" fontId="5" fillId="0" borderId="10" xfId="0" applyFont="1" applyBorder="1"/>
    <xf numFmtId="0" fontId="5" fillId="0" borderId="6" xfId="0" applyFont="1" applyBorder="1"/>
    <xf numFmtId="9" fontId="4" fillId="0" borderId="6" xfId="1" applyFont="1" applyBorder="1"/>
    <xf numFmtId="164" fontId="5" fillId="0" borderId="6" xfId="0" applyNumberFormat="1" applyFont="1" applyBorder="1"/>
    <xf numFmtId="2" fontId="5" fillId="0" borderId="6" xfId="0" applyNumberFormat="1" applyFont="1" applyBorder="1"/>
    <xf numFmtId="164" fontId="7" fillId="0" borderId="11" xfId="0" applyNumberFormat="1" applyFont="1" applyBorder="1"/>
    <xf numFmtId="9" fontId="4" fillId="0" borderId="0" xfId="1" applyFont="1" applyFill="1" applyBorder="1"/>
    <xf numFmtId="2" fontId="5" fillId="0" borderId="0" xfId="0" applyNumberFormat="1" applyFont="1"/>
    <xf numFmtId="0" fontId="5" fillId="0" borderId="12" xfId="0" applyFont="1" applyBorder="1"/>
    <xf numFmtId="0" fontId="5" fillId="0" borderId="13" xfId="0" applyFont="1" applyBorder="1"/>
    <xf numFmtId="166" fontId="5" fillId="0" borderId="13" xfId="0" applyNumberFormat="1" applyFont="1" applyBorder="1"/>
    <xf numFmtId="164" fontId="5" fillId="0" borderId="13" xfId="0" applyNumberFormat="1" applyFont="1" applyBorder="1"/>
    <xf numFmtId="2" fontId="5" fillId="0" borderId="13" xfId="0" applyNumberFormat="1" applyFont="1" applyBorder="1"/>
    <xf numFmtId="164" fontId="4" fillId="0" borderId="14" xfId="0" applyNumberFormat="1" applyFont="1" applyBorder="1"/>
    <xf numFmtId="166" fontId="5" fillId="0" borderId="0" xfId="0" applyNumberFormat="1" applyFont="1"/>
    <xf numFmtId="0" fontId="0" fillId="0" borderId="5" xfId="0" applyBorder="1"/>
    <xf numFmtId="2" fontId="11" fillId="3" borderId="0" xfId="0" applyNumberFormat="1" applyFont="1" applyFill="1"/>
    <xf numFmtId="167" fontId="7" fillId="0" borderId="5" xfId="0" applyNumberFormat="1" applyFont="1" applyBorder="1"/>
    <xf numFmtId="2" fontId="11" fillId="0" borderId="0" xfId="0" applyNumberFormat="1" applyFont="1"/>
    <xf numFmtId="0" fontId="5" fillId="0" borderId="15" xfId="0" applyFont="1" applyBorder="1"/>
    <xf numFmtId="0" fontId="5" fillId="0" borderId="16" xfId="0" applyFont="1" applyBorder="1"/>
    <xf numFmtId="10" fontId="5" fillId="0" borderId="16" xfId="0" applyNumberFormat="1" applyFont="1" applyBorder="1"/>
    <xf numFmtId="164" fontId="5" fillId="0" borderId="16" xfId="0" applyNumberFormat="1" applyFont="1" applyBorder="1"/>
    <xf numFmtId="2" fontId="5" fillId="3" borderId="16" xfId="0" applyNumberFormat="1" applyFont="1" applyFill="1" applyBorder="1"/>
    <xf numFmtId="168" fontId="4" fillId="0" borderId="17" xfId="0" applyNumberFormat="1" applyFont="1" applyBorder="1"/>
    <xf numFmtId="168" fontId="4" fillId="0" borderId="4" xfId="0" applyNumberFormat="1" applyFont="1" applyBorder="1"/>
    <xf numFmtId="10" fontId="5" fillId="0" borderId="0" xfId="0" applyNumberFormat="1" applyFont="1"/>
    <xf numFmtId="168" fontId="4" fillId="0" borderId="0" xfId="0" applyNumberFormat="1" applyFont="1"/>
    <xf numFmtId="8" fontId="2" fillId="2" borderId="3" xfId="0" applyNumberFormat="1" applyFont="1" applyFill="1" applyBorder="1"/>
    <xf numFmtId="0" fontId="12" fillId="0" borderId="18" xfId="0" applyFont="1" applyBorder="1" applyAlignment="1">
      <alignment horizontal="center" vertical="center"/>
    </xf>
    <xf numFmtId="0" fontId="13" fillId="0" borderId="19" xfId="0" applyFont="1" applyBorder="1" applyAlignment="1">
      <alignment vertical="center"/>
    </xf>
    <xf numFmtId="0" fontId="13" fillId="0" borderId="20" xfId="0" applyFont="1" applyBorder="1" applyAlignment="1">
      <alignment vertical="center"/>
    </xf>
    <xf numFmtId="0" fontId="13" fillId="0" borderId="20" xfId="0" applyFont="1" applyBorder="1" applyAlignment="1">
      <alignment vertical="center" wrapText="1"/>
    </xf>
    <xf numFmtId="0" fontId="12" fillId="0" borderId="20" xfId="0" applyFont="1" applyBorder="1" applyAlignment="1">
      <alignment vertical="center"/>
    </xf>
    <xf numFmtId="0" fontId="13" fillId="0" borderId="21" xfId="0" applyFont="1" applyBorder="1" applyAlignment="1">
      <alignment vertical="center"/>
    </xf>
    <xf numFmtId="0" fontId="13" fillId="0" borderId="18" xfId="0" applyFont="1" applyBorder="1" applyAlignment="1">
      <alignment vertical="center"/>
    </xf>
    <xf numFmtId="0" fontId="14" fillId="0" borderId="4" xfId="0" applyFont="1" applyBorder="1" applyAlignment="1">
      <alignment vertical="center"/>
    </xf>
    <xf numFmtId="0" fontId="14" fillId="0" borderId="0" xfId="0" applyFont="1" applyAlignment="1">
      <alignment vertical="center"/>
    </xf>
    <xf numFmtId="0" fontId="14" fillId="0" borderId="0" xfId="0" applyFont="1" applyAlignment="1">
      <alignment horizontal="right" vertical="center"/>
    </xf>
    <xf numFmtId="3" fontId="14" fillId="0" borderId="0" xfId="0" applyNumberFormat="1" applyFont="1" applyAlignment="1">
      <alignment vertical="center"/>
    </xf>
    <xf numFmtId="6" fontId="14" fillId="0" borderId="5" xfId="0" applyNumberFormat="1" applyFont="1" applyBorder="1" applyAlignment="1">
      <alignment horizontal="right" vertical="center"/>
    </xf>
    <xf numFmtId="6" fontId="14" fillId="0" borderId="18" xfId="0" applyNumberFormat="1" applyFont="1" applyBorder="1" applyAlignment="1">
      <alignment horizontal="right" vertical="center"/>
    </xf>
    <xf numFmtId="165" fontId="7" fillId="0" borderId="0" xfId="0" applyNumberFormat="1" applyFont="1" applyAlignment="1">
      <alignment horizontal="right"/>
    </xf>
    <xf numFmtId="0" fontId="12" fillId="0" borderId="7" xfId="0" applyFont="1" applyBorder="1" applyAlignment="1">
      <alignment vertical="center"/>
    </xf>
    <xf numFmtId="0" fontId="12" fillId="0" borderId="8" xfId="0" applyFont="1" applyBorder="1" applyAlignment="1">
      <alignment vertical="center"/>
    </xf>
    <xf numFmtId="0" fontId="14" fillId="0" borderId="8" xfId="0" applyFont="1" applyBorder="1" applyAlignment="1">
      <alignment vertical="center"/>
    </xf>
    <xf numFmtId="0" fontId="12" fillId="0" borderId="8" xfId="0" applyFont="1" applyBorder="1" applyAlignment="1">
      <alignment horizontal="right" vertical="center"/>
    </xf>
    <xf numFmtId="6" fontId="12" fillId="0" borderId="9" xfId="0" applyNumberFormat="1" applyFont="1" applyBorder="1" applyAlignment="1">
      <alignment horizontal="right" vertical="center"/>
    </xf>
    <xf numFmtId="6" fontId="12" fillId="0" borderId="18" xfId="0" applyNumberFormat="1" applyFont="1" applyBorder="1" applyAlignment="1">
      <alignment horizontal="right" vertical="center"/>
    </xf>
    <xf numFmtId="0" fontId="12" fillId="0" borderId="4"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18" xfId="0" applyFont="1" applyBorder="1" applyAlignment="1">
      <alignment vertical="center"/>
    </xf>
    <xf numFmtId="0" fontId="13" fillId="0" borderId="4" xfId="0" applyFont="1" applyBorder="1" applyAlignment="1">
      <alignment vertical="center"/>
    </xf>
    <xf numFmtId="0" fontId="13" fillId="0" borderId="0" xfId="0" applyFont="1" applyAlignment="1">
      <alignment vertical="center"/>
    </xf>
    <xf numFmtId="0" fontId="13" fillId="0" borderId="5" xfId="0" applyFont="1" applyBorder="1" applyAlignment="1">
      <alignment vertical="center"/>
    </xf>
    <xf numFmtId="9" fontId="15" fillId="0" borderId="6" xfId="0" applyNumberFormat="1" applyFont="1" applyBorder="1" applyAlignment="1">
      <alignment vertical="center"/>
    </xf>
    <xf numFmtId="0" fontId="15" fillId="0" borderId="6"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14" fillId="0" borderId="7" xfId="0" applyFont="1" applyBorder="1" applyAlignment="1">
      <alignment vertical="center"/>
    </xf>
    <xf numFmtId="10" fontId="14" fillId="0" borderId="8" xfId="0" applyNumberFormat="1" applyFont="1" applyBorder="1" applyAlignment="1">
      <alignment horizontal="right" vertical="center"/>
    </xf>
    <xf numFmtId="6" fontId="13" fillId="0" borderId="9" xfId="0" applyNumberFormat="1" applyFont="1" applyBorder="1" applyAlignment="1">
      <alignment horizontal="right" vertical="center"/>
    </xf>
    <xf numFmtId="6" fontId="13" fillId="0" borderId="18" xfId="0" applyNumberFormat="1" applyFont="1" applyBorder="1" applyAlignment="1">
      <alignment horizontal="right" vertical="center"/>
    </xf>
    <xf numFmtId="10" fontId="14" fillId="0" borderId="0" xfId="0" applyNumberFormat="1" applyFont="1" applyAlignment="1">
      <alignment horizontal="right" vertical="center"/>
    </xf>
    <xf numFmtId="6" fontId="16" fillId="0" borderId="5" xfId="0" applyNumberFormat="1" applyFont="1" applyBorder="1" applyAlignment="1">
      <alignment horizontal="right" vertical="center"/>
    </xf>
    <xf numFmtId="6" fontId="16" fillId="0" borderId="18" xfId="0" applyNumberFormat="1" applyFont="1" applyBorder="1" applyAlignment="1">
      <alignment horizontal="right" vertical="center"/>
    </xf>
    <xf numFmtId="9" fontId="16" fillId="0" borderId="0" xfId="0" applyNumberFormat="1" applyFont="1" applyAlignment="1">
      <alignment horizontal="center" vertical="center"/>
    </xf>
    <xf numFmtId="0" fontId="14" fillId="0" borderId="5" xfId="0" applyFont="1" applyBorder="1" applyAlignment="1">
      <alignment vertical="center"/>
    </xf>
    <xf numFmtId="0" fontId="14" fillId="0" borderId="18" xfId="0" applyFont="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6" fontId="12" fillId="0" borderId="14" xfId="0" applyNumberFormat="1" applyFont="1" applyBorder="1" applyAlignment="1">
      <alignment horizontal="right" vertical="center"/>
    </xf>
    <xf numFmtId="0" fontId="14" fillId="0" borderId="5" xfId="0" applyFont="1" applyBorder="1" applyAlignment="1">
      <alignment horizontal="right" vertical="center"/>
    </xf>
    <xf numFmtId="0" fontId="14" fillId="0" borderId="18" xfId="0" applyFont="1" applyBorder="1" applyAlignment="1">
      <alignment horizontal="right" vertical="center"/>
    </xf>
    <xf numFmtId="8" fontId="14" fillId="0" borderId="5" xfId="0" applyNumberFormat="1" applyFont="1" applyBorder="1" applyAlignment="1">
      <alignment horizontal="right" vertical="center"/>
    </xf>
    <xf numFmtId="8" fontId="14" fillId="0" borderId="18" xfId="0" applyNumberFormat="1" applyFont="1" applyBorder="1" applyAlignment="1">
      <alignment horizontal="right" vertical="center"/>
    </xf>
    <xf numFmtId="0" fontId="13" fillId="0" borderId="15" xfId="0" applyFont="1" applyBorder="1" applyAlignment="1">
      <alignment vertical="center"/>
    </xf>
    <xf numFmtId="0" fontId="13" fillId="0" borderId="16" xfId="0" applyFont="1" applyBorder="1" applyAlignment="1">
      <alignment vertical="center"/>
    </xf>
    <xf numFmtId="10" fontId="13" fillId="0" borderId="16" xfId="0" applyNumberFormat="1" applyFont="1" applyBorder="1" applyAlignment="1">
      <alignment horizontal="right" vertical="center"/>
    </xf>
    <xf numFmtId="8" fontId="12" fillId="0" borderId="17" xfId="0" applyNumberFormat="1" applyFont="1" applyBorder="1" applyAlignment="1">
      <alignment horizontal="right" vertical="center"/>
    </xf>
    <xf numFmtId="8" fontId="12" fillId="0" borderId="18" xfId="0" applyNumberFormat="1" applyFont="1" applyBorder="1" applyAlignment="1">
      <alignment horizontal="right" vertical="center"/>
    </xf>
    <xf numFmtId="2" fontId="4" fillId="0" borderId="17" xfId="0" applyNumberFormat="1" applyFont="1" applyBorder="1"/>
    <xf numFmtId="8" fontId="2" fillId="0" borderId="0" xfId="0" applyNumberFormat="1" applyFont="1"/>
    <xf numFmtId="8" fontId="0" fillId="0" borderId="0" xfId="0" applyNumberFormat="1"/>
    <xf numFmtId="0" fontId="3" fillId="0" borderId="1"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center"/>
    </xf>
    <xf numFmtId="0" fontId="18" fillId="0" borderId="0" xfId="0" applyFont="1" applyAlignment="1">
      <alignment vertical="center"/>
    </xf>
    <xf numFmtId="3" fontId="18" fillId="0" borderId="0" xfId="0" applyNumberFormat="1" applyFont="1" applyAlignment="1">
      <alignment horizontal="center" vertical="center"/>
    </xf>
    <xf numFmtId="168" fontId="18" fillId="0" borderId="0" xfId="0" applyNumberFormat="1" applyFont="1" applyAlignment="1">
      <alignment vertical="center"/>
    </xf>
    <xf numFmtId="0" fontId="19" fillId="0" borderId="0" xfId="0" applyFont="1" applyAlignment="1">
      <alignment vertical="center"/>
    </xf>
    <xf numFmtId="6" fontId="18" fillId="0" borderId="0" xfId="0" applyNumberFormat="1" applyFont="1" applyAlignment="1">
      <alignment vertical="center"/>
    </xf>
    <xf numFmtId="0" fontId="18" fillId="0" borderId="0" xfId="0" applyFont="1" applyAlignment="1">
      <alignment horizontal="center"/>
    </xf>
    <xf numFmtId="168" fontId="18" fillId="0" borderId="0" xfId="0" applyNumberFormat="1" applyFont="1" applyAlignment="1">
      <alignment horizontal="center" vertical="center"/>
    </xf>
    <xf numFmtId="49" fontId="19" fillId="0" borderId="0" xfId="0" applyNumberFormat="1" applyFont="1" applyAlignment="1">
      <alignment vertical="center"/>
    </xf>
    <xf numFmtId="0" fontId="18" fillId="0" borderId="0" xfId="0" applyFont="1" applyAlignment="1">
      <alignment horizontal="center" vertical="center"/>
    </xf>
    <xf numFmtId="168" fontId="20" fillId="0" borderId="0" xfId="0" applyNumberFormat="1" applyFont="1" applyAlignment="1">
      <alignment vertical="center" wrapText="1"/>
    </xf>
    <xf numFmtId="0" fontId="24" fillId="0" borderId="0" xfId="42"/>
    <xf numFmtId="0" fontId="4" fillId="0" borderId="0" xfId="42" applyFont="1"/>
    <xf numFmtId="0" fontId="7" fillId="7" borderId="0" xfId="34" applyFill="1"/>
    <xf numFmtId="0" fontId="27" fillId="7" borderId="0" xfId="34" applyFont="1" applyFill="1"/>
    <xf numFmtId="0" fontId="27" fillId="8" borderId="0" xfId="34" applyFont="1" applyFill="1"/>
    <xf numFmtId="0" fontId="27" fillId="9" borderId="0" xfId="34" applyFont="1" applyFill="1"/>
    <xf numFmtId="0" fontId="27" fillId="10" borderId="0" xfId="34" applyFont="1" applyFill="1"/>
    <xf numFmtId="0" fontId="27" fillId="11" borderId="0" xfId="34" applyFont="1" applyFill="1"/>
    <xf numFmtId="0" fontId="27" fillId="12" borderId="0" xfId="34" applyFont="1" applyFill="1"/>
    <xf numFmtId="14" fontId="4" fillId="0" borderId="0" xfId="42" applyNumberFormat="1" applyFont="1"/>
    <xf numFmtId="170" fontId="24" fillId="0" borderId="0" xfId="42" applyNumberFormat="1"/>
    <xf numFmtId="2" fontId="24" fillId="0" borderId="0" xfId="42" applyNumberFormat="1"/>
    <xf numFmtId="165" fontId="24" fillId="0" borderId="0" xfId="42" applyNumberFormat="1"/>
    <xf numFmtId="0" fontId="4" fillId="0" borderId="0" xfId="31" applyFont="1"/>
    <xf numFmtId="0" fontId="7" fillId="0" borderId="0" xfId="31"/>
    <xf numFmtId="0" fontId="28" fillId="0" borderId="0" xfId="31" applyFont="1"/>
    <xf numFmtId="0" fontId="29" fillId="0" borderId="0" xfId="31" applyFont="1"/>
    <xf numFmtId="0" fontId="7" fillId="0" borderId="23" xfId="31" applyBorder="1"/>
    <xf numFmtId="0" fontId="7" fillId="0" borderId="25" xfId="31" applyBorder="1"/>
    <xf numFmtId="0" fontId="7" fillId="0" borderId="26" xfId="31" applyBorder="1"/>
    <xf numFmtId="0" fontId="7" fillId="0" borderId="27" xfId="31" applyBorder="1"/>
    <xf numFmtId="0" fontId="7" fillId="0" borderId="0" xfId="31" applyAlignment="1">
      <alignment horizontal="right"/>
    </xf>
    <xf numFmtId="0" fontId="7" fillId="0" borderId="28" xfId="31" applyBorder="1"/>
    <xf numFmtId="0" fontId="30" fillId="0" borderId="28" xfId="31" applyFont="1" applyBorder="1" applyAlignment="1">
      <alignment horizontal="center"/>
    </xf>
    <xf numFmtId="170" fontId="7" fillId="0" borderId="28" xfId="31" applyNumberFormat="1" applyBorder="1" applyAlignment="1">
      <alignment horizontal="center"/>
    </xf>
    <xf numFmtId="0" fontId="7" fillId="0" borderId="28" xfId="31" applyBorder="1" applyAlignment="1">
      <alignment horizontal="center"/>
    </xf>
    <xf numFmtId="0" fontId="4" fillId="5" borderId="0" xfId="31" applyFont="1" applyFill="1" applyAlignment="1">
      <alignment horizontal="right"/>
    </xf>
    <xf numFmtId="10" fontId="4" fillId="5" borderId="28" xfId="9" applyNumberFormat="1" applyFont="1" applyFill="1" applyBorder="1" applyAlignment="1">
      <alignment horizontal="center"/>
    </xf>
    <xf numFmtId="0" fontId="7" fillId="0" borderId="29" xfId="31" applyBorder="1"/>
    <xf numFmtId="0" fontId="7" fillId="0" borderId="6" xfId="31" applyBorder="1"/>
    <xf numFmtId="0" fontId="7" fillId="0" borderId="30" xfId="31" applyBorder="1"/>
    <xf numFmtId="14" fontId="4" fillId="0" borderId="0" xfId="4" applyNumberFormat="1" applyFont="1"/>
    <xf numFmtId="0" fontId="4" fillId="0" borderId="0" xfId="4" applyFont="1"/>
    <xf numFmtId="170" fontId="7" fillId="0" borderId="0" xfId="31" applyNumberFormat="1"/>
    <xf numFmtId="0" fontId="21" fillId="0" borderId="31" xfId="0" applyFont="1" applyBorder="1"/>
    <xf numFmtId="0" fontId="21" fillId="0" borderId="31" xfId="0" applyFont="1" applyBorder="1" applyAlignment="1">
      <alignment horizontal="left"/>
    </xf>
    <xf numFmtId="0" fontId="21" fillId="0" borderId="0" xfId="0" applyFont="1"/>
    <xf numFmtId="0" fontId="21" fillId="0" borderId="32" xfId="0" applyFont="1" applyBorder="1"/>
    <xf numFmtId="0" fontId="21" fillId="0" borderId="33" xfId="0" applyFont="1" applyBorder="1"/>
    <xf numFmtId="0" fontId="21" fillId="0" borderId="34" xfId="0" applyFont="1" applyBorder="1"/>
    <xf numFmtId="0" fontId="21" fillId="0" borderId="35" xfId="0" applyFont="1" applyBorder="1"/>
    <xf numFmtId="0" fontId="21" fillId="0" borderId="36" xfId="0" applyFont="1" applyBorder="1"/>
    <xf numFmtId="0" fontId="21" fillId="0" borderId="37" xfId="0" applyFont="1" applyBorder="1"/>
    <xf numFmtId="0" fontId="21" fillId="0" borderId="38" xfId="0" applyFont="1" applyBorder="1"/>
    <xf numFmtId="0" fontId="21" fillId="0" borderId="39" xfId="0" applyFont="1" applyBorder="1"/>
    <xf numFmtId="44" fontId="21" fillId="0" borderId="32" xfId="0" applyNumberFormat="1" applyFont="1" applyBorder="1"/>
    <xf numFmtId="0" fontId="21" fillId="0" borderId="40" xfId="0" applyFont="1" applyBorder="1"/>
    <xf numFmtId="44" fontId="21" fillId="0" borderId="40" xfId="0" applyNumberFormat="1" applyFont="1" applyBorder="1"/>
    <xf numFmtId="0" fontId="21" fillId="0" borderId="41" xfId="0" applyFont="1" applyBorder="1"/>
    <xf numFmtId="0" fontId="21" fillId="0" borderId="42" xfId="0" applyFont="1" applyBorder="1"/>
    <xf numFmtId="0" fontId="21" fillId="0" borderId="43" xfId="0" applyFont="1" applyBorder="1"/>
    <xf numFmtId="44" fontId="21" fillId="0" borderId="42" xfId="0" applyNumberFormat="1" applyFont="1" applyBorder="1"/>
    <xf numFmtId="0" fontId="21" fillId="0" borderId="44" xfId="0" applyFont="1" applyBorder="1"/>
    <xf numFmtId="6" fontId="21" fillId="0" borderId="47" xfId="0" applyNumberFormat="1" applyFont="1" applyBorder="1"/>
    <xf numFmtId="6" fontId="21" fillId="0" borderId="48" xfId="0" applyNumberFormat="1" applyFont="1" applyBorder="1"/>
    <xf numFmtId="6" fontId="21" fillId="0" borderId="49" xfId="0" applyNumberFormat="1" applyFont="1" applyBorder="1"/>
    <xf numFmtId="0" fontId="22" fillId="0" borderId="1" xfId="0" applyFont="1" applyBorder="1"/>
    <xf numFmtId="6" fontId="0" fillId="0" borderId="0" xfId="0" applyNumberFormat="1"/>
    <xf numFmtId="0" fontId="2" fillId="0" borderId="0" xfId="0" applyFont="1"/>
    <xf numFmtId="6" fontId="22" fillId="0" borderId="18" xfId="0" applyNumberFormat="1" applyFont="1" applyBorder="1" applyAlignment="1">
      <alignment horizontal="center"/>
    </xf>
    <xf numFmtId="6" fontId="22" fillId="0" borderId="46" xfId="0" applyNumberFormat="1" applyFont="1" applyBorder="1" applyAlignment="1">
      <alignment horizontal="center"/>
    </xf>
    <xf numFmtId="0" fontId="20" fillId="0" borderId="0" xfId="0" applyFont="1"/>
    <xf numFmtId="6" fontId="2" fillId="0" borderId="0" xfId="0" applyNumberFormat="1" applyFont="1"/>
    <xf numFmtId="2" fontId="22" fillId="0" borderId="47" xfId="0" applyNumberFormat="1" applyFont="1" applyBorder="1"/>
    <xf numFmtId="6" fontId="22" fillId="0" borderId="48" xfId="0" applyNumberFormat="1" applyFont="1" applyBorder="1"/>
    <xf numFmtId="6" fontId="22" fillId="0" borderId="49" xfId="0" applyNumberFormat="1" applyFont="1" applyBorder="1"/>
    <xf numFmtId="2" fontId="22" fillId="0" borderId="49" xfId="0" applyNumberFormat="1" applyFont="1" applyBorder="1"/>
    <xf numFmtId="6" fontId="21" fillId="0" borderId="56" xfId="0" applyNumberFormat="1" applyFont="1" applyBorder="1"/>
    <xf numFmtId="6" fontId="21" fillId="0" borderId="51" xfId="0" applyNumberFormat="1" applyFont="1" applyBorder="1"/>
    <xf numFmtId="2" fontId="22" fillId="0" borderId="52" xfId="0" applyNumberFormat="1" applyFont="1" applyBorder="1"/>
    <xf numFmtId="6" fontId="21" fillId="0" borderId="50" xfId="0" applyNumberFormat="1" applyFont="1" applyBorder="1"/>
    <xf numFmtId="6" fontId="22" fillId="5" borderId="53" xfId="0" applyNumberFormat="1" applyFont="1" applyFill="1" applyBorder="1"/>
    <xf numFmtId="6" fontId="20" fillId="5" borderId="53" xfId="0" applyNumberFormat="1" applyFont="1" applyFill="1" applyBorder="1"/>
    <xf numFmtId="6" fontId="21" fillId="0" borderId="40" xfId="0" applyNumberFormat="1" applyFont="1" applyBorder="1"/>
    <xf numFmtId="0" fontId="21" fillId="0" borderId="48" xfId="0" applyFont="1" applyBorder="1"/>
    <xf numFmtId="6" fontId="22" fillId="0" borderId="40" xfId="0" applyNumberFormat="1" applyFont="1" applyBorder="1"/>
    <xf numFmtId="6" fontId="22" fillId="0" borderId="24" xfId="0" applyNumberFormat="1" applyFont="1" applyBorder="1" applyAlignment="1">
      <alignment horizontal="center"/>
    </xf>
    <xf numFmtId="6" fontId="22" fillId="0" borderId="0" xfId="0" applyNumberFormat="1" applyFont="1"/>
    <xf numFmtId="6" fontId="22" fillId="0" borderId="53" xfId="0" applyNumberFormat="1" applyFont="1" applyBorder="1"/>
    <xf numFmtId="10" fontId="21" fillId="0" borderId="48" xfId="1" applyNumberFormat="1" applyFont="1" applyBorder="1"/>
    <xf numFmtId="10" fontId="21" fillId="0" borderId="47" xfId="1" applyNumberFormat="1" applyFont="1" applyBorder="1"/>
    <xf numFmtId="10" fontId="21" fillId="0" borderId="49" xfId="1" applyNumberFormat="1" applyFont="1" applyBorder="1"/>
    <xf numFmtId="10" fontId="22" fillId="0" borderId="53" xfId="1" applyNumberFormat="1" applyFont="1" applyFill="1" applyBorder="1"/>
    <xf numFmtId="6" fontId="21" fillId="0" borderId="52" xfId="0" applyNumberFormat="1" applyFont="1" applyBorder="1"/>
    <xf numFmtId="6" fontId="22" fillId="0" borderId="56" xfId="0" applyNumberFormat="1" applyFont="1" applyBorder="1"/>
    <xf numFmtId="6" fontId="22" fillId="0" borderId="52" xfId="0" applyNumberFormat="1" applyFont="1" applyBorder="1"/>
    <xf numFmtId="10" fontId="20" fillId="5" borderId="53" xfId="0" applyNumberFormat="1" applyFont="1" applyFill="1" applyBorder="1"/>
    <xf numFmtId="0" fontId="0" fillId="0" borderId="0" xfId="0" applyAlignment="1">
      <alignment vertical="center"/>
    </xf>
    <xf numFmtId="49" fontId="34" fillId="0" borderId="0" xfId="0" applyNumberFormat="1"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53" xfId="0" applyFont="1" applyBorder="1" applyAlignment="1">
      <alignment horizontal="center" vertical="center"/>
    </xf>
    <xf numFmtId="168" fontId="0" fillId="0" borderId="0" xfId="0" applyNumberFormat="1" applyAlignment="1">
      <alignment horizontal="center" vertical="center"/>
    </xf>
    <xf numFmtId="6" fontId="0" fillId="0" borderId="0" xfId="0" applyNumberFormat="1" applyAlignment="1">
      <alignment horizontal="center" vertical="center"/>
    </xf>
    <xf numFmtId="168" fontId="0" fillId="0" borderId="0" xfId="0" applyNumberFormat="1" applyAlignment="1">
      <alignment vertical="center"/>
    </xf>
    <xf numFmtId="169" fontId="0" fillId="0" borderId="0" xfId="0" applyNumberFormat="1" applyAlignment="1">
      <alignment vertical="center"/>
    </xf>
    <xf numFmtId="0" fontId="35" fillId="0" borderId="0" xfId="0" applyFont="1" applyAlignment="1">
      <alignment vertical="center" readingOrder="1"/>
    </xf>
    <xf numFmtId="0" fontId="2" fillId="0" borderId="0" xfId="0" applyFont="1" applyAlignment="1">
      <alignment horizontal="center" vertical="center"/>
    </xf>
    <xf numFmtId="6" fontId="0" fillId="0" borderId="0" xfId="0" applyNumberFormat="1" applyAlignment="1">
      <alignment vertical="center"/>
    </xf>
    <xf numFmtId="6" fontId="31" fillId="0" borderId="0" xfId="0" applyNumberFormat="1" applyFont="1" applyAlignment="1">
      <alignment vertical="center"/>
    </xf>
    <xf numFmtId="0" fontId="0" fillId="0" borderId="0" xfId="0" applyAlignment="1">
      <alignment horizontal="center"/>
    </xf>
    <xf numFmtId="49" fontId="34" fillId="0" borderId="0" xfId="0" applyNumberFormat="1" applyFont="1" applyAlignment="1">
      <alignment vertical="center" wrapText="1"/>
    </xf>
    <xf numFmtId="0" fontId="0" fillId="0" borderId="4" xfId="0" applyBorder="1" applyAlignment="1">
      <alignment vertical="center"/>
    </xf>
    <xf numFmtId="169" fontId="0" fillId="0" borderId="0" xfId="0" applyNumberFormat="1" applyAlignment="1">
      <alignment horizontal="center" vertical="center"/>
    </xf>
    <xf numFmtId="0" fontId="35" fillId="0" borderId="27" xfId="0" applyFont="1" applyBorder="1" applyAlignment="1">
      <alignment vertical="center" readingOrder="1"/>
    </xf>
    <xf numFmtId="169" fontId="0" fillId="0" borderId="0" xfId="43" applyNumberFormat="1" applyFont="1" applyBorder="1" applyAlignment="1">
      <alignment horizontal="center" vertical="center"/>
    </xf>
    <xf numFmtId="0" fontId="0" fillId="0" borderId="59" xfId="0" applyBorder="1" applyAlignment="1">
      <alignment horizontal="center" vertical="center"/>
    </xf>
    <xf numFmtId="0" fontId="0" fillId="0" borderId="8" xfId="0" applyBorder="1" applyAlignment="1">
      <alignment horizontal="center" vertical="center"/>
    </xf>
    <xf numFmtId="0" fontId="0" fillId="0" borderId="27" xfId="0" applyBorder="1" applyAlignment="1">
      <alignment horizontal="left" vertical="center"/>
    </xf>
    <xf numFmtId="0" fontId="0" fillId="0" borderId="59" xfId="0" applyBorder="1" applyAlignment="1">
      <alignment horizontal="left" vertical="center"/>
    </xf>
    <xf numFmtId="10" fontId="0" fillId="0" borderId="0" xfId="1" applyNumberFormat="1" applyFont="1" applyBorder="1" applyAlignment="1">
      <alignment horizontal="center" vertical="center"/>
    </xf>
    <xf numFmtId="0" fontId="0" fillId="0" borderId="15" xfId="0" applyBorder="1" applyAlignment="1">
      <alignment vertical="center"/>
    </xf>
    <xf numFmtId="10" fontId="0" fillId="0" borderId="16" xfId="0" applyNumberFormat="1" applyBorder="1" applyAlignment="1">
      <alignment horizontal="center" vertical="center"/>
    </xf>
    <xf numFmtId="0" fontId="0" fillId="0" borderId="60" xfId="0" applyBorder="1" applyAlignment="1">
      <alignment horizontal="left"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33" fillId="0" borderId="61" xfId="0" applyFont="1" applyBorder="1" applyAlignment="1">
      <alignment horizontal="center" vertical="top" wrapText="1"/>
    </xf>
    <xf numFmtId="0" fontId="0" fillId="0" borderId="9" xfId="0" applyBorder="1" applyAlignment="1">
      <alignment horizontal="center" vertical="center"/>
    </xf>
    <xf numFmtId="0" fontId="36" fillId="0" borderId="23" xfId="0" applyFont="1" applyBorder="1" applyAlignment="1">
      <alignment vertical="center"/>
    </xf>
    <xf numFmtId="0" fontId="0" fillId="0" borderId="25" xfId="0" applyBorder="1" applyAlignment="1">
      <alignment horizontal="center"/>
    </xf>
    <xf numFmtId="0" fontId="0" fillId="0" borderId="25" xfId="0" applyBorder="1" applyAlignment="1">
      <alignment horizontal="center" vertical="center"/>
    </xf>
    <xf numFmtId="0" fontId="0" fillId="0" borderId="26" xfId="0" applyBorder="1" applyAlignment="1">
      <alignment horizontal="center" vertical="center"/>
    </xf>
    <xf numFmtId="0" fontId="36" fillId="0" borderId="27" xfId="0" applyFont="1" applyBorder="1" applyAlignment="1">
      <alignment vertical="center"/>
    </xf>
    <xf numFmtId="0" fontId="0" fillId="0" borderId="28" xfId="0" applyBorder="1" applyAlignment="1">
      <alignment horizontal="center" vertical="center"/>
    </xf>
    <xf numFmtId="0" fontId="0" fillId="0" borderId="0" xfId="0" applyAlignment="1">
      <alignment horizontal="left"/>
    </xf>
    <xf numFmtId="0" fontId="0" fillId="0" borderId="29" xfId="0" applyBorder="1" applyAlignment="1">
      <alignment vertical="center"/>
    </xf>
    <xf numFmtId="0" fontId="0" fillId="0" borderId="6" xfId="0" applyBorder="1" applyAlignment="1">
      <alignment horizontal="left"/>
    </xf>
    <xf numFmtId="0" fontId="0" fillId="0" borderId="6" xfId="0" applyBorder="1" applyAlignment="1">
      <alignment horizontal="center" vertical="center"/>
    </xf>
    <xf numFmtId="0" fontId="0" fillId="0" borderId="30" xfId="0" applyBorder="1" applyAlignment="1">
      <alignment horizontal="center" vertical="center"/>
    </xf>
    <xf numFmtId="6" fontId="37" fillId="13" borderId="48" xfId="0" applyNumberFormat="1" applyFont="1" applyFill="1" applyBorder="1"/>
    <xf numFmtId="0" fontId="37" fillId="0" borderId="0" xfId="0" applyFont="1"/>
    <xf numFmtId="2" fontId="22" fillId="0" borderId="48" xfId="0" applyNumberFormat="1" applyFont="1" applyBorder="1"/>
    <xf numFmtId="169" fontId="2" fillId="0" borderId="21" xfId="0" applyNumberFormat="1" applyFont="1" applyBorder="1" applyAlignment="1">
      <alignment horizontal="center" vertical="center" wrapText="1"/>
    </xf>
    <xf numFmtId="169" fontId="2" fillId="0" borderId="5" xfId="0" applyNumberFormat="1" applyFont="1" applyBorder="1" applyAlignment="1">
      <alignment horizontal="center" vertical="center" wrapText="1"/>
    </xf>
    <xf numFmtId="169" fontId="2" fillId="0" borderId="63" xfId="0" applyNumberFormat="1" applyFont="1" applyBorder="1" applyAlignment="1">
      <alignment horizontal="center" vertical="center" wrapText="1"/>
    </xf>
    <xf numFmtId="169" fontId="2" fillId="0" borderId="11" xfId="0" applyNumberFormat="1" applyFont="1" applyBorder="1" applyAlignment="1">
      <alignment horizontal="center" vertical="center" wrapText="1"/>
    </xf>
    <xf numFmtId="169" fontId="2" fillId="0" borderId="17" xfId="0" applyNumberFormat="1" applyFont="1" applyBorder="1" applyAlignment="1">
      <alignment horizontal="center" vertical="center" wrapText="1"/>
    </xf>
    <xf numFmtId="0" fontId="38" fillId="0" borderId="19" xfId="0" applyFont="1" applyBorder="1" applyAlignment="1">
      <alignment vertical="center" wrapText="1"/>
    </xf>
    <xf numFmtId="0" fontId="0" fillId="0" borderId="20" xfId="0" applyBorder="1" applyAlignment="1">
      <alignment horizontal="center" wrapText="1"/>
    </xf>
    <xf numFmtId="169" fontId="0" fillId="0" borderId="20" xfId="0" applyNumberFormat="1" applyBorder="1" applyAlignment="1">
      <alignment horizontal="center" vertical="center" wrapText="1"/>
    </xf>
    <xf numFmtId="0" fontId="38" fillId="0" borderId="4" xfId="0" applyFont="1" applyBorder="1" applyAlignment="1">
      <alignment vertical="center" wrapText="1"/>
    </xf>
    <xf numFmtId="0" fontId="0" fillId="0" borderId="0" xfId="0" applyAlignment="1">
      <alignment horizontal="center" wrapText="1"/>
    </xf>
    <xf numFmtId="169" fontId="0" fillId="0" borderId="0" xfId="0" applyNumberFormat="1" applyAlignment="1">
      <alignment horizontal="center" vertical="center" wrapText="1"/>
    </xf>
    <xf numFmtId="0" fontId="38" fillId="0" borderId="62" xfId="0" applyFont="1" applyBorder="1" applyAlignment="1">
      <alignment vertical="center" wrapText="1"/>
    </xf>
    <xf numFmtId="0" fontId="0" fillId="0" borderId="25" xfId="0" applyBorder="1" applyAlignment="1">
      <alignment horizontal="center" wrapText="1"/>
    </xf>
    <xf numFmtId="169" fontId="0" fillId="0" borderId="25" xfId="0" applyNumberFormat="1" applyBorder="1" applyAlignment="1">
      <alignment horizontal="center" vertical="center" wrapText="1"/>
    </xf>
    <xf numFmtId="0" fontId="38" fillId="0" borderId="10" xfId="0" applyFont="1" applyBorder="1" applyAlignment="1">
      <alignment vertical="center" wrapText="1"/>
    </xf>
    <xf numFmtId="0" fontId="0" fillId="0" borderId="6" xfId="0" applyBorder="1" applyAlignment="1">
      <alignment horizontal="center" wrapText="1"/>
    </xf>
    <xf numFmtId="169" fontId="0" fillId="0" borderId="6" xfId="0" applyNumberFormat="1" applyBorder="1" applyAlignment="1">
      <alignment horizontal="center" vertical="center" wrapText="1"/>
    </xf>
    <xf numFmtId="0" fontId="38" fillId="0" borderId="15" xfId="0" applyFont="1" applyBorder="1" applyAlignment="1">
      <alignment vertical="center" wrapText="1"/>
    </xf>
    <xf numFmtId="0" fontId="0" fillId="0" borderId="16" xfId="0" applyBorder="1" applyAlignment="1">
      <alignment horizontal="center" wrapText="1"/>
    </xf>
    <xf numFmtId="169" fontId="0" fillId="0" borderId="16" xfId="0" applyNumberFormat="1" applyBorder="1" applyAlignment="1">
      <alignment horizontal="center" vertical="center" wrapText="1"/>
    </xf>
    <xf numFmtId="0" fontId="18" fillId="0" borderId="0" xfId="0" applyFont="1"/>
    <xf numFmtId="6" fontId="18" fillId="0" borderId="0" xfId="0" applyNumberFormat="1" applyFont="1"/>
    <xf numFmtId="0" fontId="32" fillId="0" borderId="0" xfId="0" applyFont="1"/>
    <xf numFmtId="10" fontId="2" fillId="3" borderId="19" xfId="0" applyNumberFormat="1" applyFont="1" applyFill="1" applyBorder="1" applyAlignment="1">
      <alignment horizontal="center" vertical="center"/>
    </xf>
    <xf numFmtId="8" fontId="2" fillId="3" borderId="19" xfId="0" applyNumberFormat="1" applyFont="1" applyFill="1" applyBorder="1" applyAlignment="1">
      <alignment horizontal="center" vertical="center"/>
    </xf>
    <xf numFmtId="3" fontId="2" fillId="3" borderId="24" xfId="0" applyNumberFormat="1" applyFont="1" applyFill="1" applyBorder="1" applyAlignment="1">
      <alignment horizontal="center" vertical="center"/>
    </xf>
    <xf numFmtId="0" fontId="2" fillId="3" borderId="15" xfId="0" applyFont="1" applyFill="1" applyBorder="1" applyAlignment="1">
      <alignment horizontal="center" vertical="center"/>
    </xf>
    <xf numFmtId="10" fontId="2" fillId="3" borderId="46" xfId="0" applyNumberFormat="1" applyFont="1" applyFill="1" applyBorder="1" applyAlignment="1">
      <alignment horizontal="center" vertical="center"/>
    </xf>
    <xf numFmtId="0" fontId="21" fillId="14" borderId="32" xfId="0" applyFont="1" applyFill="1" applyBorder="1"/>
    <xf numFmtId="44" fontId="21" fillId="14" borderId="32" xfId="0" applyNumberFormat="1" applyFont="1" applyFill="1" applyBorder="1"/>
    <xf numFmtId="0" fontId="21" fillId="14" borderId="39" xfId="0" applyFont="1" applyFill="1" applyBorder="1"/>
    <xf numFmtId="0" fontId="21" fillId="14" borderId="37" xfId="0" applyFont="1" applyFill="1" applyBorder="1"/>
    <xf numFmtId="0" fontId="21" fillId="14" borderId="0" xfId="0" applyFont="1" applyFill="1"/>
    <xf numFmtId="0" fontId="18" fillId="0" borderId="32" xfId="0" applyFont="1" applyBorder="1"/>
    <xf numFmtId="6" fontId="20" fillId="0" borderId="48" xfId="0" applyNumberFormat="1" applyFont="1" applyBorder="1"/>
    <xf numFmtId="4" fontId="18" fillId="0" borderId="0" xfId="0" applyNumberFormat="1" applyFont="1"/>
    <xf numFmtId="4" fontId="20" fillId="0" borderId="0" xfId="0" applyNumberFormat="1" applyFont="1" applyAlignment="1">
      <alignment horizontal="center"/>
    </xf>
    <xf numFmtId="6" fontId="20" fillId="0" borderId="74" xfId="0" applyNumberFormat="1" applyFont="1" applyBorder="1"/>
    <xf numFmtId="6" fontId="20" fillId="13" borderId="74" xfId="0" applyNumberFormat="1" applyFont="1" applyFill="1" applyBorder="1"/>
    <xf numFmtId="6" fontId="20" fillId="13" borderId="72" xfId="0" applyNumberFormat="1" applyFont="1" applyFill="1" applyBorder="1"/>
    <xf numFmtId="0" fontId="20" fillId="13" borderId="24" xfId="0" applyFont="1" applyFill="1" applyBorder="1" applyAlignment="1">
      <alignment horizontal="center"/>
    </xf>
    <xf numFmtId="4" fontId="20" fillId="13" borderId="18" xfId="0" applyNumberFormat="1" applyFont="1" applyFill="1" applyBorder="1" applyAlignment="1">
      <alignment horizontal="center"/>
    </xf>
    <xf numFmtId="4" fontId="20" fillId="13" borderId="46" xfId="0" applyNumberFormat="1" applyFont="1" applyFill="1" applyBorder="1" applyAlignment="1">
      <alignment horizontal="center"/>
    </xf>
    <xf numFmtId="40" fontId="18" fillId="0" borderId="0" xfId="0" applyNumberFormat="1" applyFont="1"/>
    <xf numFmtId="4" fontId="18" fillId="0" borderId="48" xfId="0" applyNumberFormat="1" applyFont="1" applyBorder="1"/>
    <xf numFmtId="4" fontId="18" fillId="0" borderId="75" xfId="0" applyNumberFormat="1" applyFont="1" applyBorder="1"/>
    <xf numFmtId="6" fontId="20" fillId="13" borderId="10" xfId="0" applyNumberFormat="1" applyFont="1" applyFill="1" applyBorder="1"/>
    <xf numFmtId="6" fontId="20" fillId="2" borderId="24" xfId="0" applyNumberFormat="1" applyFont="1" applyFill="1" applyBorder="1" applyAlignment="1">
      <alignment horizontal="center"/>
    </xf>
    <xf numFmtId="6" fontId="20" fillId="2" borderId="18" xfId="0" applyNumberFormat="1" applyFont="1" applyFill="1" applyBorder="1" applyAlignment="1">
      <alignment horizontal="center"/>
    </xf>
    <xf numFmtId="6" fontId="20" fillId="2" borderId="46" xfId="0" applyNumberFormat="1" applyFont="1" applyFill="1" applyBorder="1" applyAlignment="1">
      <alignment horizontal="center"/>
    </xf>
    <xf numFmtId="6" fontId="20" fillId="2" borderId="47" xfId="0" applyNumberFormat="1" applyFont="1" applyFill="1" applyBorder="1"/>
    <xf numFmtId="10" fontId="18" fillId="0" borderId="48" xfId="1" applyNumberFormat="1" applyFont="1" applyBorder="1" applyAlignment="1">
      <alignment horizontal="center"/>
    </xf>
    <xf numFmtId="10" fontId="18" fillId="0" borderId="47" xfId="1" applyNumberFormat="1" applyFont="1" applyBorder="1" applyAlignment="1">
      <alignment horizontal="center"/>
    </xf>
    <xf numFmtId="6" fontId="20" fillId="0" borderId="0" xfId="0" applyNumberFormat="1" applyFont="1"/>
    <xf numFmtId="10" fontId="20" fillId="0" borderId="0" xfId="1" applyNumberFormat="1" applyFont="1" applyFill="1" applyBorder="1" applyAlignment="1">
      <alignment horizontal="center"/>
    </xf>
    <xf numFmtId="10" fontId="18" fillId="0" borderId="0" xfId="1" applyNumberFormat="1" applyFont="1" applyFill="1" applyBorder="1" applyAlignment="1">
      <alignment horizontal="center"/>
    </xf>
    <xf numFmtId="0" fontId="21" fillId="0" borderId="48" xfId="0" applyFont="1" applyBorder="1" applyAlignment="1">
      <alignment horizontal="center"/>
    </xf>
    <xf numFmtId="6" fontId="2" fillId="0" borderId="0" xfId="0" applyNumberFormat="1" applyFont="1" applyAlignment="1">
      <alignment horizontal="right"/>
    </xf>
    <xf numFmtId="0" fontId="21" fillId="0" borderId="59" xfId="0" applyFont="1" applyBorder="1" applyAlignment="1">
      <alignment horizontal="center"/>
    </xf>
    <xf numFmtId="6" fontId="18" fillId="0" borderId="77" xfId="0" applyNumberFormat="1" applyFont="1" applyBorder="1"/>
    <xf numFmtId="4" fontId="18" fillId="0" borderId="77" xfId="0" applyNumberFormat="1" applyFont="1" applyBorder="1"/>
    <xf numFmtId="4" fontId="18" fillId="0" borderId="59" xfId="0" applyNumberFormat="1" applyFont="1" applyBorder="1"/>
    <xf numFmtId="6" fontId="20" fillId="13" borderId="3" xfId="0" applyNumberFormat="1" applyFont="1" applyFill="1" applyBorder="1"/>
    <xf numFmtId="10" fontId="20" fillId="15" borderId="47" xfId="1" applyNumberFormat="1" applyFont="1" applyFill="1" applyBorder="1" applyAlignment="1">
      <alignment horizontal="center"/>
    </xf>
    <xf numFmtId="6" fontId="20" fillId="0" borderId="0" xfId="0" applyNumberFormat="1" applyFont="1" applyAlignment="1">
      <alignment horizontal="center"/>
    </xf>
    <xf numFmtId="4" fontId="20" fillId="13" borderId="48" xfId="0" applyNumberFormat="1" applyFont="1" applyFill="1" applyBorder="1" applyAlignment="1">
      <alignment horizontal="center"/>
    </xf>
    <xf numFmtId="6" fontId="20" fillId="5" borderId="24" xfId="0" applyNumberFormat="1" applyFont="1" applyFill="1" applyBorder="1" applyAlignment="1">
      <alignment horizontal="center"/>
    </xf>
    <xf numFmtId="6" fontId="20" fillId="5" borderId="18" xfId="0" applyNumberFormat="1" applyFont="1" applyFill="1" applyBorder="1" applyAlignment="1">
      <alignment horizontal="center"/>
    </xf>
    <xf numFmtId="6" fontId="20" fillId="5" borderId="46" xfId="0" applyNumberFormat="1" applyFont="1" applyFill="1" applyBorder="1" applyAlignment="1">
      <alignment horizontal="center"/>
    </xf>
    <xf numFmtId="6" fontId="20" fillId="5" borderId="74" xfId="0" applyNumberFormat="1" applyFont="1" applyFill="1" applyBorder="1"/>
    <xf numFmtId="6" fontId="39" fillId="18" borderId="24" xfId="0" applyNumberFormat="1" applyFont="1" applyFill="1" applyBorder="1" applyAlignment="1">
      <alignment horizontal="center"/>
    </xf>
    <xf numFmtId="6" fontId="39" fillId="18" borderId="18" xfId="0" applyNumberFormat="1" applyFont="1" applyFill="1" applyBorder="1" applyAlignment="1">
      <alignment horizontal="center"/>
    </xf>
    <xf numFmtId="6" fontId="39" fillId="18" borderId="46" xfId="0" applyNumberFormat="1" applyFont="1" applyFill="1" applyBorder="1" applyAlignment="1">
      <alignment horizontal="center"/>
    </xf>
    <xf numFmtId="6" fontId="39" fillId="18" borderId="47" xfId="0" applyNumberFormat="1" applyFont="1" applyFill="1" applyBorder="1"/>
    <xf numFmtId="0" fontId="39" fillId="19" borderId="24" xfId="0" applyFont="1" applyFill="1" applyBorder="1" applyAlignment="1">
      <alignment horizontal="center"/>
    </xf>
    <xf numFmtId="0" fontId="39" fillId="19" borderId="18" xfId="0" applyFont="1" applyFill="1" applyBorder="1" applyAlignment="1">
      <alignment horizontal="center"/>
    </xf>
    <xf numFmtId="0" fontId="39" fillId="19" borderId="46" xfId="0" applyFont="1" applyFill="1" applyBorder="1" applyAlignment="1">
      <alignment horizontal="center"/>
    </xf>
    <xf numFmtId="6" fontId="39" fillId="19" borderId="47" xfId="1" applyNumberFormat="1" applyFont="1" applyFill="1" applyBorder="1" applyAlignment="1">
      <alignment horizontal="right"/>
    </xf>
    <xf numFmtId="0" fontId="18" fillId="0" borderId="48" xfId="0" applyFont="1" applyBorder="1"/>
    <xf numFmtId="4" fontId="20" fillId="0" borderId="48" xfId="0" applyNumberFormat="1" applyFont="1" applyBorder="1" applyAlignment="1">
      <alignment horizontal="center"/>
    </xf>
    <xf numFmtId="6" fontId="20" fillId="13" borderId="48" xfId="0" applyNumberFormat="1" applyFont="1" applyFill="1" applyBorder="1"/>
    <xf numFmtId="6" fontId="20" fillId="5" borderId="48" xfId="0" applyNumberFormat="1" applyFont="1" applyFill="1" applyBorder="1"/>
    <xf numFmtId="6" fontId="39" fillId="18" borderId="48" xfId="0" applyNumberFormat="1" applyFont="1" applyFill="1" applyBorder="1"/>
    <xf numFmtId="6" fontId="37" fillId="0" borderId="0" xfId="0" applyNumberFormat="1" applyFont="1"/>
    <xf numFmtId="4" fontId="37" fillId="0" borderId="0" xfId="0" applyNumberFormat="1" applyFont="1"/>
    <xf numFmtId="6" fontId="39" fillId="18" borderId="51" xfId="0" applyNumberFormat="1" applyFont="1" applyFill="1" applyBorder="1"/>
    <xf numFmtId="10" fontId="20" fillId="15" borderId="51" xfId="1" applyNumberFormat="1" applyFont="1" applyFill="1" applyBorder="1" applyAlignment="1">
      <alignment horizontal="center"/>
    </xf>
    <xf numFmtId="6" fontId="39" fillId="19" borderId="51" xfId="1" applyNumberFormat="1" applyFont="1" applyFill="1" applyBorder="1" applyAlignment="1">
      <alignment horizontal="right"/>
    </xf>
    <xf numFmtId="6" fontId="20" fillId="2" borderId="51" xfId="0" applyNumberFormat="1" applyFont="1" applyFill="1" applyBorder="1"/>
    <xf numFmtId="6" fontId="39" fillId="0" borderId="0" xfId="0" applyNumberFormat="1" applyFont="1"/>
    <xf numFmtId="6" fontId="39" fillId="0" borderId="0" xfId="1" applyNumberFormat="1" applyFont="1" applyFill="1" applyBorder="1" applyAlignment="1">
      <alignment horizontal="right"/>
    </xf>
    <xf numFmtId="10" fontId="20" fillId="0" borderId="52" xfId="1" applyNumberFormat="1" applyFont="1" applyBorder="1" applyAlignment="1">
      <alignment horizontal="center"/>
    </xf>
    <xf numFmtId="4" fontId="20" fillId="0" borderId="0" xfId="0" applyNumberFormat="1" applyFont="1"/>
    <xf numFmtId="40" fontId="0" fillId="0" borderId="0" xfId="0" applyNumberFormat="1"/>
    <xf numFmtId="40" fontId="21" fillId="0" borderId="0" xfId="0" applyNumberFormat="1" applyFont="1"/>
    <xf numFmtId="40" fontId="21" fillId="0" borderId="48" xfId="0" applyNumberFormat="1" applyFont="1" applyBorder="1"/>
    <xf numFmtId="6" fontId="22" fillId="0" borderId="83" xfId="0" applyNumberFormat="1" applyFont="1" applyBorder="1" applyAlignment="1">
      <alignment horizontal="center"/>
    </xf>
    <xf numFmtId="40" fontId="22" fillId="0" borderId="84" xfId="0" applyNumberFormat="1" applyFont="1" applyBorder="1" applyAlignment="1">
      <alignment horizontal="center"/>
    </xf>
    <xf numFmtId="40" fontId="22" fillId="0" borderId="85" xfId="0" applyNumberFormat="1" applyFont="1" applyBorder="1" applyAlignment="1">
      <alignment horizontal="center"/>
    </xf>
    <xf numFmtId="6" fontId="21" fillId="0" borderId="75" xfId="0" applyNumberFormat="1" applyFont="1" applyBorder="1"/>
    <xf numFmtId="6" fontId="21" fillId="0" borderId="86" xfId="0" applyNumberFormat="1" applyFont="1" applyBorder="1"/>
    <xf numFmtId="40" fontId="21" fillId="0" borderId="86" xfId="0" applyNumberFormat="1" applyFont="1" applyBorder="1"/>
    <xf numFmtId="6" fontId="21" fillId="0" borderId="88" xfId="0" applyNumberFormat="1" applyFont="1" applyBorder="1"/>
    <xf numFmtId="40" fontId="21" fillId="0" borderId="49" xfId="0" applyNumberFormat="1" applyFont="1" applyBorder="1"/>
    <xf numFmtId="40" fontId="21" fillId="0" borderId="89" xfId="0" applyNumberFormat="1" applyFont="1" applyBorder="1"/>
    <xf numFmtId="40" fontId="22" fillId="0" borderId="51" xfId="0" applyNumberFormat="1" applyFont="1" applyBorder="1"/>
    <xf numFmtId="40" fontId="22" fillId="0" borderId="52" xfId="0" applyNumberFormat="1" applyFont="1" applyBorder="1"/>
    <xf numFmtId="0" fontId="36" fillId="0" borderId="27" xfId="0" applyFont="1" applyBorder="1" applyAlignment="1">
      <alignment horizontal="left" vertical="center"/>
    </xf>
    <xf numFmtId="40" fontId="18" fillId="0" borderId="0" xfId="0" applyNumberFormat="1" applyFont="1" applyAlignment="1">
      <alignment horizontal="right"/>
    </xf>
    <xf numFmtId="40" fontId="20" fillId="0" borderId="0" xfId="0" applyNumberFormat="1" applyFont="1"/>
    <xf numFmtId="40" fontId="20" fillId="0" borderId="0" xfId="0" applyNumberFormat="1" applyFont="1" applyAlignment="1">
      <alignment horizontal="right"/>
    </xf>
    <xf numFmtId="0" fontId="22" fillId="0" borderId="53" xfId="0" applyFont="1" applyBorder="1" applyAlignment="1">
      <alignment horizontal="center"/>
    </xf>
    <xf numFmtId="6" fontId="21" fillId="20" borderId="75" xfId="0" applyNumberFormat="1" applyFont="1" applyFill="1" applyBorder="1"/>
    <xf numFmtId="40" fontId="21" fillId="20" borderId="48" xfId="0" applyNumberFormat="1" applyFont="1" applyFill="1" applyBorder="1"/>
    <xf numFmtId="6" fontId="21" fillId="20" borderId="86" xfId="0" applyNumberFormat="1" applyFont="1" applyFill="1" applyBorder="1"/>
    <xf numFmtId="6" fontId="18" fillId="20" borderId="0" xfId="0" applyNumberFormat="1" applyFont="1" applyFill="1"/>
    <xf numFmtId="6" fontId="37" fillId="13" borderId="86" xfId="0" applyNumberFormat="1" applyFont="1" applyFill="1" applyBorder="1"/>
    <xf numFmtId="6" fontId="21" fillId="0" borderId="87" xfId="0" applyNumberFormat="1" applyFont="1" applyBorder="1"/>
    <xf numFmtId="40" fontId="21" fillId="0" borderId="79" xfId="0" applyNumberFormat="1" applyFont="1" applyBorder="1"/>
    <xf numFmtId="40" fontId="21" fillId="0" borderId="78" xfId="0" applyNumberFormat="1" applyFont="1" applyBorder="1"/>
    <xf numFmtId="0" fontId="22" fillId="0" borderId="1" xfId="0" applyFont="1" applyBorder="1" applyAlignment="1">
      <alignment horizontal="center"/>
    </xf>
    <xf numFmtId="0" fontId="22" fillId="0" borderId="0" xfId="0" applyFont="1"/>
    <xf numFmtId="0" fontId="21" fillId="0" borderId="68" xfId="0" applyFont="1" applyBorder="1"/>
    <xf numFmtId="0" fontId="22" fillId="0" borderId="53" xfId="0" applyFont="1" applyBorder="1" applyAlignment="1">
      <alignment horizontal="right"/>
    </xf>
    <xf numFmtId="6" fontId="21" fillId="20" borderId="48" xfId="0" applyNumberFormat="1" applyFont="1" applyFill="1" applyBorder="1"/>
    <xf numFmtId="6" fontId="20" fillId="20" borderId="53" xfId="0" applyNumberFormat="1" applyFont="1" applyFill="1" applyBorder="1"/>
    <xf numFmtId="6" fontId="20" fillId="20" borderId="46" xfId="0" applyNumberFormat="1" applyFont="1" applyFill="1" applyBorder="1"/>
    <xf numFmtId="40" fontId="22" fillId="0" borderId="0" xfId="0" applyNumberFormat="1" applyFont="1"/>
    <xf numFmtId="40" fontId="22" fillId="0" borderId="0" xfId="0" applyNumberFormat="1" applyFont="1" applyAlignment="1">
      <alignment horizontal="right"/>
    </xf>
    <xf numFmtId="10" fontId="22" fillId="20" borderId="53" xfId="1" applyNumberFormat="1" applyFont="1" applyFill="1" applyBorder="1"/>
    <xf numFmtId="10" fontId="20" fillId="20" borderId="53" xfId="0" applyNumberFormat="1" applyFont="1" applyFill="1" applyBorder="1"/>
    <xf numFmtId="6" fontId="21" fillId="0" borderId="0" xfId="0" applyNumberFormat="1" applyFont="1"/>
    <xf numFmtId="6" fontId="41" fillId="0" borderId="0" xfId="0" applyNumberFormat="1" applyFont="1"/>
    <xf numFmtId="4" fontId="20" fillId="15" borderId="4" xfId="0" applyNumberFormat="1" applyFont="1" applyFill="1" applyBorder="1" applyAlignment="1">
      <alignment horizontal="center"/>
    </xf>
    <xf numFmtId="4" fontId="20" fillId="15" borderId="15" xfId="0" applyNumberFormat="1" applyFont="1" applyFill="1" applyBorder="1" applyAlignment="1">
      <alignment horizontal="center"/>
    </xf>
    <xf numFmtId="4" fontId="20" fillId="15" borderId="71" xfId="0" applyNumberFormat="1" applyFont="1" applyFill="1" applyBorder="1" applyAlignment="1">
      <alignment horizontal="center"/>
    </xf>
    <xf numFmtId="4" fontId="20" fillId="15" borderId="0" xfId="0" applyNumberFormat="1" applyFont="1" applyFill="1" applyAlignment="1">
      <alignment horizontal="center"/>
    </xf>
    <xf numFmtId="4" fontId="20" fillId="15" borderId="67" xfId="0" applyNumberFormat="1" applyFont="1" applyFill="1" applyBorder="1" applyAlignment="1">
      <alignment horizontal="center"/>
    </xf>
    <xf numFmtId="4" fontId="20" fillId="15" borderId="53" xfId="0" applyNumberFormat="1" applyFont="1" applyFill="1" applyBorder="1" applyAlignment="1">
      <alignment horizontal="center"/>
    </xf>
    <xf numFmtId="4" fontId="20" fillId="15" borderId="19" xfId="0" applyNumberFormat="1" applyFont="1" applyFill="1" applyBorder="1" applyAlignment="1">
      <alignment horizontal="center"/>
    </xf>
    <xf numFmtId="4" fontId="20" fillId="15" borderId="24" xfId="0" applyNumberFormat="1" applyFont="1" applyFill="1" applyBorder="1" applyAlignment="1">
      <alignment horizontal="center"/>
    </xf>
    <xf numFmtId="4" fontId="20" fillId="15" borderId="18" xfId="0" applyNumberFormat="1" applyFont="1" applyFill="1" applyBorder="1" applyAlignment="1">
      <alignment horizontal="center"/>
    </xf>
    <xf numFmtId="4" fontId="20" fillId="15" borderId="46" xfId="0" applyNumberFormat="1" applyFont="1" applyFill="1" applyBorder="1" applyAlignment="1">
      <alignment horizontal="center"/>
    </xf>
    <xf numFmtId="4" fontId="20" fillId="15" borderId="57" xfId="0" applyNumberFormat="1" applyFont="1" applyFill="1" applyBorder="1" applyAlignment="1">
      <alignment horizontal="center"/>
    </xf>
    <xf numFmtId="4" fontId="20" fillId="15" borderId="54" xfId="0" applyNumberFormat="1" applyFont="1" applyFill="1" applyBorder="1" applyAlignment="1">
      <alignment horizontal="center"/>
    </xf>
    <xf numFmtId="6" fontId="20" fillId="3" borderId="24" xfId="0" applyNumberFormat="1" applyFont="1" applyFill="1" applyBorder="1" applyAlignment="1">
      <alignment horizontal="center"/>
    </xf>
    <xf numFmtId="6" fontId="20" fillId="3" borderId="18" xfId="0" applyNumberFormat="1" applyFont="1" applyFill="1" applyBorder="1" applyAlignment="1">
      <alignment horizontal="center"/>
    </xf>
    <xf numFmtId="6" fontId="20" fillId="3" borderId="46" xfId="0" applyNumberFormat="1" applyFont="1" applyFill="1" applyBorder="1" applyAlignment="1">
      <alignment horizontal="center"/>
    </xf>
    <xf numFmtId="0" fontId="18" fillId="0" borderId="59" xfId="0" applyFont="1" applyBorder="1"/>
    <xf numFmtId="4" fontId="43" fillId="0" borderId="0" xfId="0" applyNumberFormat="1" applyFont="1"/>
    <xf numFmtId="4" fontId="44" fillId="0" borderId="0" xfId="0" applyNumberFormat="1" applyFont="1" applyAlignment="1">
      <alignment horizontal="center"/>
    </xf>
    <xf numFmtId="6" fontId="43" fillId="0" borderId="0" xfId="0" applyNumberFormat="1" applyFont="1"/>
    <xf numFmtId="0" fontId="43" fillId="0" borderId="0" xfId="0" applyFont="1"/>
    <xf numFmtId="10" fontId="44" fillId="0" borderId="0" xfId="0" applyNumberFormat="1" applyFont="1" applyAlignment="1">
      <alignment horizontal="center"/>
    </xf>
    <xf numFmtId="49" fontId="20" fillId="16" borderId="24" xfId="0" applyNumberFormat="1" applyFont="1" applyFill="1" applyBorder="1" applyAlignment="1">
      <alignment horizontal="center"/>
    </xf>
    <xf numFmtId="6" fontId="20" fillId="16" borderId="18" xfId="0" applyNumberFormat="1" applyFont="1" applyFill="1" applyBorder="1" applyAlignment="1">
      <alignment horizontal="center"/>
    </xf>
    <xf numFmtId="4" fontId="20" fillId="16" borderId="71" xfId="0" applyNumberFormat="1" applyFont="1" applyFill="1" applyBorder="1" applyAlignment="1">
      <alignment horizontal="center"/>
    </xf>
    <xf numFmtId="4" fontId="20" fillId="16" borderId="72" xfId="0" applyNumberFormat="1" applyFont="1" applyFill="1" applyBorder="1" applyAlignment="1">
      <alignment horizontal="center"/>
    </xf>
    <xf numFmtId="6" fontId="20" fillId="16" borderId="46" xfId="0" applyNumberFormat="1" applyFont="1" applyFill="1" applyBorder="1" applyAlignment="1">
      <alignment horizontal="center"/>
    </xf>
    <xf numFmtId="4" fontId="20" fillId="16" borderId="53" xfId="0" applyNumberFormat="1" applyFont="1" applyFill="1" applyBorder="1" applyAlignment="1">
      <alignment horizontal="center"/>
    </xf>
    <xf numFmtId="4" fontId="18" fillId="0" borderId="88" xfId="0" applyNumberFormat="1" applyFont="1" applyBorder="1"/>
    <xf numFmtId="4" fontId="18" fillId="0" borderId="49" xfId="0" applyNumberFormat="1" applyFont="1" applyBorder="1"/>
    <xf numFmtId="4" fontId="18" fillId="0" borderId="23" xfId="0" applyNumberFormat="1" applyFont="1" applyBorder="1"/>
    <xf numFmtId="4" fontId="20" fillId="16" borderId="76" xfId="0" applyNumberFormat="1" applyFont="1" applyFill="1" applyBorder="1" applyAlignment="1">
      <alignment horizontal="center"/>
    </xf>
    <xf numFmtId="4" fontId="20" fillId="16" borderId="18" xfId="0" applyNumberFormat="1" applyFont="1" applyFill="1" applyBorder="1" applyAlignment="1">
      <alignment horizontal="center"/>
    </xf>
    <xf numFmtId="40" fontId="20" fillId="0" borderId="1" xfId="0" applyNumberFormat="1" applyFont="1" applyBorder="1" applyAlignment="1">
      <alignment horizontal="center"/>
    </xf>
    <xf numFmtId="4" fontId="20" fillId="17" borderId="24" xfId="0" applyNumberFormat="1" applyFont="1" applyFill="1" applyBorder="1" applyAlignment="1">
      <alignment horizontal="center"/>
    </xf>
    <xf numFmtId="4" fontId="20" fillId="16" borderId="94" xfId="0" applyNumberFormat="1" applyFont="1" applyFill="1" applyBorder="1" applyAlignment="1">
      <alignment horizontal="center"/>
    </xf>
    <xf numFmtId="4" fontId="20" fillId="16" borderId="7" xfId="0" applyNumberFormat="1" applyFont="1" applyFill="1" applyBorder="1" applyAlignment="1">
      <alignment horizontal="center"/>
    </xf>
    <xf numFmtId="4" fontId="20" fillId="17" borderId="53" xfId="0" applyNumberFormat="1" applyFont="1" applyFill="1" applyBorder="1" applyAlignment="1">
      <alignment horizontal="center"/>
    </xf>
    <xf numFmtId="4" fontId="18" fillId="0" borderId="91" xfId="0" applyNumberFormat="1" applyFont="1" applyBorder="1"/>
    <xf numFmtId="4" fontId="18" fillId="0" borderId="47" xfId="0" applyNumberFormat="1" applyFont="1" applyBorder="1"/>
    <xf numFmtId="4" fontId="18" fillId="0" borderId="29" xfId="0" applyNumberFormat="1" applyFont="1" applyBorder="1"/>
    <xf numFmtId="49" fontId="20" fillId="0" borderId="19" xfId="0" applyNumberFormat="1" applyFont="1" applyBorder="1" applyAlignment="1">
      <alignment horizontal="center"/>
    </xf>
    <xf numFmtId="49" fontId="20" fillId="0" borderId="65" xfId="0" applyNumberFormat="1" applyFont="1" applyBorder="1" applyAlignment="1">
      <alignment horizontal="center"/>
    </xf>
    <xf numFmtId="49" fontId="20" fillId="0" borderId="66" xfId="0" applyNumberFormat="1" applyFont="1" applyBorder="1" applyAlignment="1">
      <alignment horizontal="center"/>
    </xf>
    <xf numFmtId="6" fontId="20" fillId="0" borderId="67" xfId="0" applyNumberFormat="1" applyFont="1" applyBorder="1" applyAlignment="1">
      <alignment horizontal="center"/>
    </xf>
    <xf numFmtId="6" fontId="20" fillId="0" borderId="32" xfId="0" applyNumberFormat="1" applyFont="1" applyBorder="1" applyAlignment="1">
      <alignment horizontal="center"/>
    </xf>
    <xf numFmtId="6" fontId="20" fillId="0" borderId="68" xfId="0" applyNumberFormat="1" applyFont="1" applyBorder="1" applyAlignment="1">
      <alignment horizontal="center"/>
    </xf>
    <xf numFmtId="6" fontId="20" fillId="0" borderId="95" xfId="0" applyNumberFormat="1" applyFont="1" applyBorder="1"/>
    <xf numFmtId="6" fontId="20" fillId="0" borderId="97" xfId="0" applyNumberFormat="1" applyFont="1" applyBorder="1"/>
    <xf numFmtId="6" fontId="20" fillId="0" borderId="45" xfId="0" applyNumberFormat="1" applyFont="1" applyBorder="1" applyAlignment="1">
      <alignment horizontal="center"/>
    </xf>
    <xf numFmtId="6" fontId="20" fillId="0" borderId="95" xfId="0" applyNumberFormat="1" applyFont="1" applyBorder="1" applyAlignment="1">
      <alignment horizontal="center"/>
    </xf>
    <xf numFmtId="6" fontId="20" fillId="0" borderId="96" xfId="0" applyNumberFormat="1" applyFont="1" applyBorder="1" applyAlignment="1">
      <alignment horizontal="center"/>
    </xf>
    <xf numFmtId="6" fontId="20" fillId="0" borderId="97" xfId="0" applyNumberFormat="1" applyFont="1" applyBorder="1" applyAlignment="1">
      <alignment horizontal="center"/>
    </xf>
    <xf numFmtId="6" fontId="20" fillId="0" borderId="45" xfId="0" applyNumberFormat="1" applyFont="1" applyBorder="1"/>
    <xf numFmtId="4" fontId="20" fillId="0" borderId="51" xfId="0" applyNumberFormat="1" applyFont="1" applyBorder="1"/>
    <xf numFmtId="4" fontId="20" fillId="0" borderId="55" xfId="0" applyNumberFormat="1" applyFont="1" applyBorder="1"/>
    <xf numFmtId="40" fontId="20" fillId="0" borderId="55" xfId="0" applyNumberFormat="1" applyFont="1" applyBorder="1" applyAlignment="1">
      <alignment horizontal="center"/>
    </xf>
    <xf numFmtId="49" fontId="20" fillId="16" borderId="19" xfId="0" applyNumberFormat="1" applyFont="1" applyFill="1" applyBorder="1" applyAlignment="1">
      <alignment horizontal="center"/>
    </xf>
    <xf numFmtId="6" fontId="20" fillId="16" borderId="4" xfId="0" applyNumberFormat="1" applyFont="1" applyFill="1" applyBorder="1" applyAlignment="1">
      <alignment horizontal="center"/>
    </xf>
    <xf numFmtId="4" fontId="20" fillId="17" borderId="72" xfId="0" applyNumberFormat="1" applyFont="1" applyFill="1" applyBorder="1" applyAlignment="1">
      <alignment horizontal="center"/>
    </xf>
    <xf numFmtId="2" fontId="20" fillId="17" borderId="74" xfId="0" applyNumberFormat="1" applyFont="1" applyFill="1" applyBorder="1" applyAlignment="1">
      <alignment horizontal="center"/>
    </xf>
    <xf numFmtId="2" fontId="20" fillId="17" borderId="53" xfId="0" applyNumberFormat="1" applyFont="1" applyFill="1" applyBorder="1" applyAlignment="1">
      <alignment horizontal="center"/>
    </xf>
    <xf numFmtId="4" fontId="42" fillId="0" borderId="0" xfId="0" applyNumberFormat="1" applyFont="1"/>
    <xf numFmtId="6" fontId="42" fillId="0" borderId="0" xfId="0" applyNumberFormat="1" applyFont="1"/>
    <xf numFmtId="0" fontId="18" fillId="21" borderId="32" xfId="0" applyFont="1" applyFill="1" applyBorder="1"/>
    <xf numFmtId="4" fontId="18" fillId="21" borderId="75" xfId="0" applyNumberFormat="1" applyFont="1" applyFill="1" applyBorder="1"/>
    <xf numFmtId="4" fontId="18" fillId="21" borderId="48" xfId="0" applyNumberFormat="1" applyFont="1" applyFill="1" applyBorder="1"/>
    <xf numFmtId="4" fontId="18" fillId="21" borderId="59" xfId="0" applyNumberFormat="1" applyFont="1" applyFill="1" applyBorder="1"/>
    <xf numFmtId="4" fontId="20" fillId="21" borderId="72" xfId="0" applyNumberFormat="1" applyFont="1" applyFill="1" applyBorder="1" applyAlignment="1">
      <alignment horizontal="center"/>
    </xf>
    <xf numFmtId="4" fontId="20" fillId="21" borderId="18" xfId="0" applyNumberFormat="1" applyFont="1" applyFill="1" applyBorder="1" applyAlignment="1">
      <alignment horizontal="center"/>
    </xf>
    <xf numFmtId="4" fontId="20" fillId="21" borderId="7" xfId="0" applyNumberFormat="1" applyFont="1" applyFill="1" applyBorder="1" applyAlignment="1">
      <alignment horizontal="center"/>
    </xf>
    <xf numFmtId="2" fontId="20" fillId="21" borderId="72" xfId="0" applyNumberFormat="1" applyFont="1" applyFill="1" applyBorder="1" applyAlignment="1">
      <alignment horizontal="center"/>
    </xf>
    <xf numFmtId="0" fontId="18" fillId="21" borderId="64" xfId="0" applyFont="1" applyFill="1" applyBorder="1"/>
    <xf numFmtId="4" fontId="20" fillId="21" borderId="73" xfId="0" applyNumberFormat="1" applyFont="1" applyFill="1" applyBorder="1" applyAlignment="1">
      <alignment horizontal="center"/>
    </xf>
    <xf numFmtId="4" fontId="18" fillId="21" borderId="88" xfId="0" applyNumberFormat="1" applyFont="1" applyFill="1" applyBorder="1"/>
    <xf numFmtId="4" fontId="18" fillId="21" borderId="49" xfId="0" applyNumberFormat="1" applyFont="1" applyFill="1" applyBorder="1"/>
    <xf numFmtId="4" fontId="18" fillId="21" borderId="23" xfId="0" applyNumberFormat="1" applyFont="1" applyFill="1" applyBorder="1"/>
    <xf numFmtId="4" fontId="20" fillId="21" borderId="76" xfId="0" applyNumberFormat="1" applyFont="1" applyFill="1" applyBorder="1" applyAlignment="1">
      <alignment horizontal="center"/>
    </xf>
    <xf numFmtId="4" fontId="20" fillId="21" borderId="81" xfId="0" applyNumberFormat="1" applyFont="1" applyFill="1" applyBorder="1" applyAlignment="1">
      <alignment horizontal="center"/>
    </xf>
    <xf numFmtId="2" fontId="20" fillId="21" borderId="76" xfId="0" applyNumberFormat="1" applyFont="1" applyFill="1" applyBorder="1" applyAlignment="1">
      <alignment horizontal="center"/>
    </xf>
    <xf numFmtId="4" fontId="20" fillId="16" borderId="62" xfId="0" applyNumberFormat="1" applyFont="1" applyFill="1" applyBorder="1" applyAlignment="1">
      <alignment horizontal="center"/>
    </xf>
    <xf numFmtId="40" fontId="20" fillId="16" borderId="53" xfId="0" applyNumberFormat="1" applyFont="1" applyFill="1" applyBorder="1" applyAlignment="1">
      <alignment horizontal="center"/>
    </xf>
    <xf numFmtId="40" fontId="20" fillId="16" borderId="1" xfId="0" applyNumberFormat="1" applyFont="1" applyFill="1" applyBorder="1" applyAlignment="1">
      <alignment horizontal="center"/>
    </xf>
    <xf numFmtId="4" fontId="18" fillId="0" borderId="30" xfId="0" applyNumberFormat="1" applyFont="1" applyBorder="1"/>
    <xf numFmtId="4" fontId="18" fillId="0" borderId="58" xfId="0" applyNumberFormat="1" applyFont="1" applyBorder="1"/>
    <xf numFmtId="4" fontId="18" fillId="0" borderId="26" xfId="0" applyNumberFormat="1" applyFont="1" applyBorder="1"/>
    <xf numFmtId="4" fontId="20" fillId="16" borderId="47" xfId="0" applyNumberFormat="1" applyFont="1" applyFill="1" applyBorder="1" applyAlignment="1">
      <alignment horizontal="center"/>
    </xf>
    <xf numFmtId="40" fontId="20" fillId="0" borderId="3" xfId="0" applyNumberFormat="1" applyFont="1" applyBorder="1" applyAlignment="1">
      <alignment horizontal="center"/>
    </xf>
    <xf numFmtId="40" fontId="20" fillId="0" borderId="51" xfId="0" applyNumberFormat="1" applyFont="1" applyBorder="1" applyAlignment="1">
      <alignment horizontal="center"/>
    </xf>
    <xf numFmtId="4" fontId="20" fillId="0" borderId="1" xfId="0" applyNumberFormat="1" applyFont="1" applyBorder="1"/>
    <xf numFmtId="4" fontId="20" fillId="0" borderId="90" xfId="0" applyNumberFormat="1" applyFont="1" applyBorder="1"/>
    <xf numFmtId="6" fontId="20" fillId="16" borderId="24" xfId="0" applyNumberFormat="1" applyFont="1" applyFill="1" applyBorder="1" applyAlignment="1">
      <alignment horizontal="center"/>
    </xf>
    <xf numFmtId="4" fontId="20" fillId="16" borderId="57" xfId="0" applyNumberFormat="1" applyFont="1" applyFill="1" applyBorder="1" applyAlignment="1">
      <alignment horizontal="center"/>
    </xf>
    <xf numFmtId="4" fontId="20" fillId="16" borderId="54" xfId="0" applyNumberFormat="1" applyFont="1" applyFill="1" applyBorder="1" applyAlignment="1">
      <alignment horizontal="center"/>
    </xf>
    <xf numFmtId="0" fontId="20" fillId="17" borderId="20" xfId="0" applyFont="1" applyFill="1" applyBorder="1" applyAlignment="1">
      <alignment horizontal="center"/>
    </xf>
    <xf numFmtId="4" fontId="20" fillId="17" borderId="0" xfId="0" applyNumberFormat="1" applyFont="1" applyFill="1" applyAlignment="1">
      <alignment horizontal="center"/>
    </xf>
    <xf numFmtId="4" fontId="20" fillId="17" borderId="16" xfId="0" applyNumberFormat="1" applyFont="1" applyFill="1" applyBorder="1" applyAlignment="1">
      <alignment horizontal="center"/>
    </xf>
    <xf numFmtId="6" fontId="45" fillId="0" borderId="0" xfId="0" applyNumberFormat="1" applyFont="1"/>
    <xf numFmtId="4" fontId="45" fillId="0" borderId="0" xfId="0" applyNumberFormat="1" applyFont="1"/>
    <xf numFmtId="6" fontId="39" fillId="18" borderId="49" xfId="0" applyNumberFormat="1" applyFont="1" applyFill="1" applyBorder="1"/>
    <xf numFmtId="6" fontId="39" fillId="18" borderId="53" xfId="0" applyNumberFormat="1" applyFont="1" applyFill="1" applyBorder="1"/>
    <xf numFmtId="10" fontId="46" fillId="0" borderId="0" xfId="1" applyNumberFormat="1" applyFont="1" applyFill="1" applyBorder="1" applyAlignment="1">
      <alignment horizontal="center"/>
    </xf>
    <xf numFmtId="6" fontId="46" fillId="0" borderId="0" xfId="1" applyNumberFormat="1" applyFont="1" applyFill="1" applyBorder="1" applyAlignment="1">
      <alignment horizontal="right"/>
    </xf>
    <xf numFmtId="6" fontId="46" fillId="0" borderId="0" xfId="0" applyNumberFormat="1" applyFont="1"/>
    <xf numFmtId="6" fontId="47" fillId="0" borderId="0" xfId="0" applyNumberFormat="1" applyFont="1"/>
    <xf numFmtId="4" fontId="47" fillId="0" borderId="0" xfId="0" applyNumberFormat="1" applyFont="1"/>
    <xf numFmtId="4" fontId="46" fillId="0" borderId="0" xfId="0" applyNumberFormat="1" applyFont="1" applyAlignment="1">
      <alignment horizontal="center"/>
    </xf>
    <xf numFmtId="6" fontId="46" fillId="0" borderId="0" xfId="0" applyNumberFormat="1" applyFont="1" applyAlignment="1">
      <alignment horizontal="center"/>
    </xf>
    <xf numFmtId="4" fontId="46" fillId="0" borderId="0" xfId="0" applyNumberFormat="1" applyFont="1"/>
    <xf numFmtId="10" fontId="46" fillId="0" borderId="23" xfId="1" applyNumberFormat="1" applyFont="1" applyFill="1" applyBorder="1" applyAlignment="1">
      <alignment horizontal="center"/>
    </xf>
    <xf numFmtId="6" fontId="46" fillId="0" borderId="25" xfId="1" applyNumberFormat="1" applyFont="1" applyFill="1" applyBorder="1" applyAlignment="1">
      <alignment horizontal="right"/>
    </xf>
    <xf numFmtId="6" fontId="46" fillId="0" borderId="25" xfId="0" applyNumberFormat="1" applyFont="1" applyBorder="1"/>
    <xf numFmtId="10" fontId="47" fillId="0" borderId="26" xfId="1" applyNumberFormat="1" applyFont="1" applyFill="1" applyBorder="1" applyAlignment="1">
      <alignment horizontal="center"/>
    </xf>
    <xf numFmtId="10" fontId="46" fillId="0" borderId="27" xfId="1" applyNumberFormat="1" applyFont="1" applyFill="1" applyBorder="1" applyAlignment="1">
      <alignment horizontal="center"/>
    </xf>
    <xf numFmtId="10" fontId="47" fillId="0" borderId="28" xfId="1" applyNumberFormat="1" applyFont="1" applyFill="1" applyBorder="1" applyAlignment="1">
      <alignment horizontal="center"/>
    </xf>
    <xf numFmtId="10" fontId="46" fillId="0" borderId="29" xfId="1" applyNumberFormat="1" applyFont="1" applyFill="1" applyBorder="1" applyAlignment="1">
      <alignment horizontal="center"/>
    </xf>
    <xf numFmtId="6" fontId="46" fillId="0" borderId="6" xfId="1" applyNumberFormat="1" applyFont="1" applyFill="1" applyBorder="1" applyAlignment="1">
      <alignment horizontal="right"/>
    </xf>
    <xf numFmtId="6" fontId="46" fillId="0" borderId="6" xfId="0" applyNumberFormat="1" applyFont="1" applyBorder="1"/>
    <xf numFmtId="10" fontId="47" fillId="0" borderId="30" xfId="1" applyNumberFormat="1" applyFont="1" applyFill="1" applyBorder="1" applyAlignment="1">
      <alignment horizontal="center"/>
    </xf>
    <xf numFmtId="0" fontId="20" fillId="0" borderId="0" xfId="0" applyFont="1" applyAlignment="1">
      <alignment horizontal="center"/>
    </xf>
    <xf numFmtId="0" fontId="18" fillId="0" borderId="98" xfId="0" applyFont="1" applyBorder="1"/>
    <xf numFmtId="0" fontId="20" fillId="0" borderId="53" xfId="0" applyFont="1" applyBorder="1" applyAlignment="1">
      <alignment horizontal="center"/>
    </xf>
    <xf numFmtId="4" fontId="20" fillId="16" borderId="24" xfId="0" applyNumberFormat="1" applyFont="1" applyFill="1" applyBorder="1" applyAlignment="1">
      <alignment horizontal="center"/>
    </xf>
    <xf numFmtId="0" fontId="18" fillId="0" borderId="59" xfId="0" applyFont="1" applyBorder="1" applyAlignment="1">
      <alignment horizontal="center"/>
    </xf>
    <xf numFmtId="0" fontId="21" fillId="0" borderId="29" xfId="0" applyFont="1" applyBorder="1" applyAlignment="1">
      <alignment horizontal="center"/>
    </xf>
    <xf numFmtId="0" fontId="21" fillId="0" borderId="47" xfId="0" applyFont="1" applyBorder="1" applyAlignment="1">
      <alignment horizontal="center"/>
    </xf>
    <xf numFmtId="0" fontId="20" fillId="0" borderId="53" xfId="0" applyFont="1" applyBorder="1"/>
    <xf numFmtId="4" fontId="18" fillId="21" borderId="58" xfId="0" applyNumberFormat="1" applyFont="1" applyFill="1" applyBorder="1"/>
    <xf numFmtId="0" fontId="18" fillId="21" borderId="48" xfId="0" applyFont="1" applyFill="1" applyBorder="1" applyAlignment="1">
      <alignment horizontal="center"/>
    </xf>
    <xf numFmtId="4" fontId="20" fillId="22" borderId="6" xfId="0" applyNumberFormat="1" applyFont="1" applyFill="1" applyBorder="1" applyAlignment="1">
      <alignment horizontal="center"/>
    </xf>
    <xf numFmtId="4" fontId="20" fillId="22" borderId="8" xfId="0" applyNumberFormat="1" applyFont="1" applyFill="1" applyBorder="1" applyAlignment="1">
      <alignment horizontal="center"/>
    </xf>
    <xf numFmtId="4" fontId="20" fillId="22" borderId="1" xfId="0" applyNumberFormat="1" applyFont="1" applyFill="1" applyBorder="1" applyAlignment="1">
      <alignment horizontal="center"/>
    </xf>
    <xf numFmtId="6" fontId="20" fillId="0" borderId="3" xfId="0" applyNumberFormat="1" applyFont="1" applyBorder="1"/>
    <xf numFmtId="4" fontId="20" fillId="17" borderId="24" xfId="0" applyNumberFormat="1" applyFont="1" applyFill="1" applyBorder="1" applyAlignment="1">
      <alignment horizontal="center" vertical="center" wrapText="1"/>
    </xf>
    <xf numFmtId="4" fontId="20" fillId="17" borderId="18" xfId="0" applyNumberFormat="1" applyFont="1" applyFill="1" applyBorder="1" applyAlignment="1">
      <alignment horizontal="center" vertical="center" wrapText="1"/>
    </xf>
    <xf numFmtId="4" fontId="20" fillId="17" borderId="46" xfId="0" applyNumberFormat="1" applyFont="1" applyFill="1" applyBorder="1" applyAlignment="1">
      <alignment horizontal="center" vertical="center" wrapText="1"/>
    </xf>
    <xf numFmtId="4" fontId="20" fillId="16" borderId="1" xfId="0" applyNumberFormat="1" applyFont="1" applyFill="1" applyBorder="1" applyAlignment="1">
      <alignment horizontal="center"/>
    </xf>
    <xf numFmtId="6" fontId="48" fillId="0" borderId="0" xfId="0" applyNumberFormat="1" applyFont="1" applyAlignment="1">
      <alignment horizontal="center"/>
    </xf>
    <xf numFmtId="6" fontId="20" fillId="16" borderId="1" xfId="0" applyNumberFormat="1" applyFont="1" applyFill="1" applyBorder="1"/>
    <xf numFmtId="6" fontId="20" fillId="16" borderId="2" xfId="0" applyNumberFormat="1" applyFont="1" applyFill="1" applyBorder="1"/>
    <xf numFmtId="6" fontId="20" fillId="16" borderId="3" xfId="0" applyNumberFormat="1" applyFont="1" applyFill="1" applyBorder="1"/>
    <xf numFmtId="4" fontId="20" fillId="16" borderId="1" xfId="0" applyNumberFormat="1" applyFont="1" applyFill="1" applyBorder="1"/>
    <xf numFmtId="4" fontId="20" fillId="16" borderId="2" xfId="0" applyNumberFormat="1" applyFont="1" applyFill="1" applyBorder="1"/>
    <xf numFmtId="4" fontId="20" fillId="16" borderId="3" xfId="0" applyNumberFormat="1" applyFont="1" applyFill="1" applyBorder="1"/>
    <xf numFmtId="4" fontId="18" fillId="0" borderId="84" xfId="0" applyNumberFormat="1" applyFont="1" applyBorder="1"/>
    <xf numFmtId="4" fontId="18" fillId="0" borderId="79" xfId="0" applyNumberFormat="1" applyFont="1" applyBorder="1"/>
    <xf numFmtId="0" fontId="3" fillId="0" borderId="0" xfId="0" applyFont="1" applyAlignment="1">
      <alignment vertical="center"/>
    </xf>
    <xf numFmtId="0" fontId="18" fillId="0" borderId="0" xfId="0" applyFont="1" applyAlignment="1">
      <alignment horizontal="left" vertical="center"/>
    </xf>
    <xf numFmtId="49" fontId="18" fillId="0" borderId="0" xfId="0" applyNumberFormat="1" applyFont="1" applyAlignment="1">
      <alignment vertical="center"/>
    </xf>
    <xf numFmtId="10" fontId="20" fillId="0" borderId="19" xfId="0" applyNumberFormat="1" applyFont="1" applyBorder="1" applyAlignment="1">
      <alignment horizontal="center" vertical="center"/>
    </xf>
    <xf numFmtId="8" fontId="20" fillId="0" borderId="19" xfId="0" applyNumberFormat="1" applyFont="1" applyBorder="1" applyAlignment="1">
      <alignment horizontal="center" vertical="center"/>
    </xf>
    <xf numFmtId="3" fontId="20" fillId="0" borderId="19" xfId="0" applyNumberFormat="1" applyFont="1" applyBorder="1" applyAlignment="1">
      <alignment horizontal="center" vertical="center"/>
    </xf>
    <xf numFmtId="0" fontId="18" fillId="0" borderId="0" xfId="0" applyFont="1" applyAlignment="1">
      <alignment horizontal="center" vertical="center" wrapText="1"/>
    </xf>
    <xf numFmtId="0" fontId="20" fillId="0" borderId="53" xfId="0" applyFont="1" applyBorder="1" applyAlignment="1">
      <alignment horizontal="center" vertical="center"/>
    </xf>
    <xf numFmtId="0" fontId="20" fillId="0" borderId="1" xfId="0" applyFont="1" applyBorder="1" applyAlignment="1">
      <alignment horizontal="center"/>
    </xf>
    <xf numFmtId="0" fontId="20" fillId="0" borderId="4" xfId="0" applyFont="1" applyBorder="1" applyAlignment="1">
      <alignment horizontal="center" vertical="center"/>
    </xf>
    <xf numFmtId="10" fontId="20" fillId="0" borderId="15" xfId="0" applyNumberFormat="1" applyFont="1" applyBorder="1" applyAlignment="1">
      <alignment horizontal="center" vertical="center"/>
    </xf>
    <xf numFmtId="6" fontId="18" fillId="0" borderId="0" xfId="0" applyNumberFormat="1" applyFont="1" applyAlignment="1">
      <alignment horizontal="center" vertical="center"/>
    </xf>
    <xf numFmtId="0" fontId="39" fillId="0" borderId="83" xfId="0" applyFont="1" applyBorder="1" applyAlignment="1">
      <alignment vertical="center" wrapText="1"/>
    </xf>
    <xf numFmtId="0" fontId="20" fillId="0" borderId="84" xfId="0" applyFont="1" applyBorder="1" applyAlignment="1">
      <alignment horizontal="center" wrapText="1"/>
    </xf>
    <xf numFmtId="169" fontId="20" fillId="0" borderId="84" xfId="0" applyNumberFormat="1" applyFont="1" applyBorder="1" applyAlignment="1">
      <alignment vertical="center" wrapText="1"/>
    </xf>
    <xf numFmtId="169" fontId="20" fillId="0" borderId="82" xfId="0" applyNumberFormat="1" applyFont="1" applyBorder="1" applyAlignment="1">
      <alignment vertical="center" wrapText="1"/>
    </xf>
    <xf numFmtId="168" fontId="20" fillId="0" borderId="99" xfId="0" applyNumberFormat="1" applyFont="1" applyBorder="1" applyAlignment="1">
      <alignment horizontal="center" vertical="center" wrapText="1"/>
    </xf>
    <xf numFmtId="168" fontId="20" fillId="23" borderId="71" xfId="0" applyNumberFormat="1" applyFont="1" applyFill="1" applyBorder="1" applyAlignment="1">
      <alignment horizontal="center" vertical="center" wrapText="1"/>
    </xf>
    <xf numFmtId="0" fontId="50" fillId="0" borderId="0" xfId="0" applyFont="1" applyAlignment="1">
      <alignment vertical="center" readingOrder="1"/>
    </xf>
    <xf numFmtId="0" fontId="18" fillId="0" borderId="5" xfId="0" applyFont="1" applyBorder="1" applyAlignment="1">
      <alignment vertical="center"/>
    </xf>
    <xf numFmtId="0" fontId="39" fillId="0" borderId="75" xfId="0" applyFont="1" applyBorder="1" applyAlignment="1">
      <alignment vertical="center" wrapText="1"/>
    </xf>
    <xf numFmtId="0" fontId="20" fillId="0" borderId="48" xfId="0" applyFont="1" applyBorder="1" applyAlignment="1">
      <alignment horizontal="center" wrapText="1"/>
    </xf>
    <xf numFmtId="169" fontId="20" fillId="0" borderId="48" xfId="0" applyNumberFormat="1" applyFont="1" applyBorder="1" applyAlignment="1">
      <alignment vertical="center" wrapText="1"/>
    </xf>
    <xf numFmtId="168" fontId="39" fillId="0" borderId="29" xfId="0" applyNumberFormat="1" applyFont="1" applyBorder="1" applyAlignment="1">
      <alignment horizontal="center" vertical="center" wrapText="1"/>
    </xf>
    <xf numFmtId="168" fontId="39" fillId="23" borderId="74" xfId="0" applyNumberFormat="1" applyFont="1" applyFill="1" applyBorder="1" applyAlignment="1">
      <alignment horizontal="center" vertical="center" wrapText="1"/>
    </xf>
    <xf numFmtId="0" fontId="50" fillId="0" borderId="8" xfId="0" applyFont="1" applyBorder="1" applyAlignment="1">
      <alignment vertical="center" readingOrder="1"/>
    </xf>
    <xf numFmtId="0" fontId="18" fillId="0" borderId="8" xfId="0" applyFont="1" applyBorder="1" applyAlignment="1">
      <alignment vertical="center"/>
    </xf>
    <xf numFmtId="0" fontId="18" fillId="0" borderId="9" xfId="0" applyFont="1" applyBorder="1" applyAlignment="1">
      <alignment vertical="center"/>
    </xf>
    <xf numFmtId="168" fontId="20" fillId="0" borderId="29" xfId="0" applyNumberFormat="1" applyFont="1" applyBorder="1" applyAlignment="1">
      <alignment horizontal="center" vertical="center" wrapText="1"/>
    </xf>
    <xf numFmtId="168" fontId="20" fillId="23" borderId="74" xfId="0" applyNumberFormat="1" applyFont="1" applyFill="1" applyBorder="1" applyAlignment="1">
      <alignment horizontal="center" vertical="center" wrapText="1"/>
    </xf>
    <xf numFmtId="0" fontId="39" fillId="0" borderId="87" xfId="0" applyFont="1" applyBorder="1" applyAlignment="1">
      <alignment vertical="center" wrapText="1"/>
    </xf>
    <xf numFmtId="0" fontId="20" fillId="0" borderId="79" xfId="0" applyFont="1" applyBorder="1" applyAlignment="1">
      <alignment horizontal="center" wrapText="1"/>
    </xf>
    <xf numFmtId="169" fontId="20" fillId="0" borderId="79" xfId="0" applyNumberFormat="1" applyFont="1" applyBorder="1" applyAlignment="1">
      <alignment vertical="center" wrapText="1"/>
    </xf>
    <xf numFmtId="168" fontId="20" fillId="0" borderId="60" xfId="0" applyNumberFormat="1" applyFont="1" applyBorder="1" applyAlignment="1">
      <alignment horizontal="center" vertical="center" wrapText="1"/>
    </xf>
    <xf numFmtId="168" fontId="20" fillId="23" borderId="46" xfId="0" applyNumberFormat="1" applyFont="1" applyFill="1" applyBorder="1" applyAlignment="1">
      <alignment horizontal="center" vertical="center" wrapText="1"/>
    </xf>
    <xf numFmtId="0" fontId="50" fillId="0" borderId="16" xfId="0" applyFont="1" applyBorder="1" applyAlignment="1">
      <alignment vertical="center" readingOrder="1"/>
    </xf>
    <xf numFmtId="0" fontId="18" fillId="0" borderId="100" xfId="0" applyFont="1" applyBorder="1" applyAlignment="1">
      <alignment vertical="center"/>
    </xf>
    <xf numFmtId="0" fontId="18" fillId="0" borderId="101" xfId="0" applyFont="1" applyBorder="1" applyAlignment="1">
      <alignment vertical="center"/>
    </xf>
    <xf numFmtId="169" fontId="18" fillId="0" borderId="0" xfId="0" applyNumberFormat="1" applyFont="1" applyAlignment="1">
      <alignment vertical="center"/>
    </xf>
    <xf numFmtId="0" fontId="21" fillId="0" borderId="0" xfId="0" applyFont="1" applyAlignment="1">
      <alignment vertical="center"/>
    </xf>
    <xf numFmtId="0" fontId="22" fillId="0" borderId="0" xfId="0" applyFont="1" applyAlignment="1">
      <alignment horizontal="center" vertical="center"/>
    </xf>
    <xf numFmtId="6" fontId="21" fillId="0" borderId="0" xfId="0" applyNumberFormat="1" applyFont="1" applyAlignment="1">
      <alignment vertical="center"/>
    </xf>
    <xf numFmtId="0" fontId="39" fillId="0" borderId="91" xfId="0" applyFont="1" applyBorder="1" applyAlignment="1">
      <alignment vertical="center" wrapText="1"/>
    </xf>
    <xf numFmtId="168" fontId="21" fillId="0" borderId="0" xfId="0" applyNumberFormat="1" applyFont="1" applyAlignment="1">
      <alignment vertical="center"/>
    </xf>
    <xf numFmtId="6" fontId="43" fillId="0" borderId="0" xfId="0" applyNumberFormat="1" applyFont="1" applyAlignment="1">
      <alignment vertical="center"/>
    </xf>
    <xf numFmtId="0" fontId="20" fillId="0" borderId="19" xfId="0" applyFont="1" applyBorder="1" applyAlignment="1">
      <alignment horizontal="center"/>
    </xf>
    <xf numFmtId="0" fontId="20" fillId="0" borderId="24" xfId="0" applyFont="1" applyBorder="1" applyAlignment="1">
      <alignment horizontal="center" vertical="center"/>
    </xf>
    <xf numFmtId="169" fontId="0" fillId="5" borderId="0" xfId="0" applyNumberFormat="1" applyFill="1" applyAlignment="1">
      <alignment horizontal="center" vertical="center" wrapText="1"/>
    </xf>
    <xf numFmtId="169" fontId="0" fillId="5" borderId="6" xfId="0" applyNumberFormat="1" applyFill="1" applyBorder="1" applyAlignment="1">
      <alignment horizontal="center" vertical="center" wrapText="1"/>
    </xf>
    <xf numFmtId="169" fontId="0" fillId="5" borderId="16" xfId="0" applyNumberFormat="1" applyFill="1" applyBorder="1" applyAlignment="1">
      <alignment horizontal="center" vertical="center" wrapText="1"/>
    </xf>
    <xf numFmtId="10" fontId="2" fillId="3" borderId="15" xfId="0" applyNumberFormat="1" applyFont="1" applyFill="1" applyBorder="1" applyAlignment="1">
      <alignment horizontal="center" vertical="center"/>
    </xf>
    <xf numFmtId="165" fontId="2" fillId="3" borderId="24" xfId="0" applyNumberFormat="1" applyFont="1" applyFill="1" applyBorder="1" applyAlignment="1">
      <alignment horizontal="center" vertical="center"/>
    </xf>
    <xf numFmtId="2" fontId="2" fillId="3" borderId="24" xfId="0" applyNumberFormat="1" applyFont="1" applyFill="1" applyBorder="1" applyAlignment="1">
      <alignment horizontal="center" vertical="center"/>
    </xf>
    <xf numFmtId="165" fontId="20" fillId="0" borderId="24" xfId="0" applyNumberFormat="1" applyFont="1" applyBorder="1" applyAlignment="1">
      <alignment horizontal="center" vertical="center"/>
    </xf>
    <xf numFmtId="0" fontId="39" fillId="15" borderId="83" xfId="0" applyFont="1" applyFill="1" applyBorder="1" applyAlignment="1">
      <alignment vertical="center" wrapText="1"/>
    </xf>
    <xf numFmtId="0" fontId="20" fillId="15" borderId="84" xfId="0" applyFont="1" applyFill="1" applyBorder="1" applyAlignment="1">
      <alignment horizontal="center" wrapText="1"/>
    </xf>
    <xf numFmtId="169" fontId="20" fillId="15" borderId="84" xfId="0" applyNumberFormat="1" applyFont="1" applyFill="1" applyBorder="1" applyAlignment="1">
      <alignment vertical="center" wrapText="1"/>
    </xf>
    <xf numFmtId="169" fontId="20" fillId="15" borderId="82" xfId="0" applyNumberFormat="1" applyFont="1" applyFill="1" applyBorder="1" applyAlignment="1">
      <alignment vertical="center" wrapText="1"/>
    </xf>
    <xf numFmtId="0" fontId="18" fillId="15" borderId="84" xfId="0" applyFont="1" applyFill="1" applyBorder="1" applyAlignment="1">
      <alignment vertical="center"/>
    </xf>
    <xf numFmtId="0" fontId="18" fillId="15" borderId="85" xfId="0" applyFont="1" applyFill="1" applyBorder="1" applyAlignment="1">
      <alignment vertical="center"/>
    </xf>
    <xf numFmtId="0" fontId="39" fillId="15" borderId="75" xfId="0" applyFont="1" applyFill="1" applyBorder="1" applyAlignment="1">
      <alignment vertical="center" wrapText="1"/>
    </xf>
    <xf numFmtId="0" fontId="20" fillId="15" borderId="48" xfId="0" applyFont="1" applyFill="1" applyBorder="1" applyAlignment="1">
      <alignment horizontal="center" wrapText="1"/>
    </xf>
    <xf numFmtId="169" fontId="20" fillId="15" borderId="48" xfId="0" applyNumberFormat="1" applyFont="1" applyFill="1" applyBorder="1" applyAlignment="1">
      <alignment vertical="center" wrapText="1"/>
    </xf>
    <xf numFmtId="0" fontId="39" fillId="15" borderId="88" xfId="0" applyFont="1" applyFill="1" applyBorder="1" applyAlignment="1">
      <alignment vertical="center" wrapText="1"/>
    </xf>
    <xf numFmtId="0" fontId="20" fillId="15" borderId="49" xfId="0" applyFont="1" applyFill="1" applyBorder="1" applyAlignment="1">
      <alignment horizontal="center" wrapText="1"/>
    </xf>
    <xf numFmtId="169" fontId="20" fillId="15" borderId="47" xfId="0" applyNumberFormat="1" applyFont="1" applyFill="1" applyBorder="1" applyAlignment="1">
      <alignment vertical="center" wrapText="1"/>
    </xf>
    <xf numFmtId="0" fontId="18" fillId="15" borderId="49" xfId="0" applyFont="1" applyFill="1" applyBorder="1" applyAlignment="1">
      <alignment vertical="center"/>
    </xf>
    <xf numFmtId="0" fontId="18" fillId="15" borderId="89" xfId="0" applyFont="1" applyFill="1" applyBorder="1" applyAlignment="1">
      <alignment vertical="center"/>
    </xf>
    <xf numFmtId="0" fontId="39" fillId="17" borderId="83" xfId="0" applyFont="1" applyFill="1" applyBorder="1" applyAlignment="1">
      <alignment vertical="center" wrapText="1"/>
    </xf>
    <xf numFmtId="0" fontId="20" fillId="17" borderId="84" xfId="0" applyFont="1" applyFill="1" applyBorder="1" applyAlignment="1">
      <alignment horizontal="center" wrapText="1"/>
    </xf>
    <xf numFmtId="169" fontId="20" fillId="17" borderId="84" xfId="0" applyNumberFormat="1" applyFont="1" applyFill="1" applyBorder="1" applyAlignment="1">
      <alignment vertical="center" wrapText="1"/>
    </xf>
    <xf numFmtId="169" fontId="20" fillId="17" borderId="82" xfId="0" applyNumberFormat="1" applyFont="1" applyFill="1" applyBorder="1" applyAlignment="1">
      <alignment vertical="center" wrapText="1"/>
    </xf>
    <xf numFmtId="0" fontId="18" fillId="17" borderId="84" xfId="0" applyFont="1" applyFill="1" applyBorder="1" applyAlignment="1">
      <alignment vertical="center"/>
    </xf>
    <xf numFmtId="0" fontId="18" fillId="17" borderId="85" xfId="0" applyFont="1" applyFill="1" applyBorder="1" applyAlignment="1">
      <alignment vertical="center"/>
    </xf>
    <xf numFmtId="0" fontId="39" fillId="17" borderId="75" xfId="0" applyFont="1" applyFill="1" applyBorder="1" applyAlignment="1">
      <alignment vertical="center" wrapText="1"/>
    </xf>
    <xf numFmtId="0" fontId="20" fillId="17" borderId="48" xfId="0" applyFont="1" applyFill="1" applyBorder="1" applyAlignment="1">
      <alignment horizontal="center" wrapText="1"/>
    </xf>
    <xf numFmtId="169" fontId="20" fillId="17" borderId="48" xfId="0" applyNumberFormat="1" applyFont="1" applyFill="1" applyBorder="1" applyAlignment="1">
      <alignment vertical="center" wrapText="1"/>
    </xf>
    <xf numFmtId="0" fontId="18" fillId="17" borderId="48" xfId="0" applyFont="1" applyFill="1" applyBorder="1" applyAlignment="1">
      <alignment vertical="center"/>
    </xf>
    <xf numFmtId="0" fontId="18" fillId="17" borderId="86" xfId="0" applyFont="1" applyFill="1" applyBorder="1" applyAlignment="1">
      <alignment vertical="center"/>
    </xf>
    <xf numFmtId="0" fontId="39" fillId="17" borderId="88" xfId="0" applyFont="1" applyFill="1" applyBorder="1" applyAlignment="1">
      <alignment vertical="center" wrapText="1"/>
    </xf>
    <xf numFmtId="0" fontId="20" fillId="17" borderId="49" xfId="0" applyFont="1" applyFill="1" applyBorder="1" applyAlignment="1">
      <alignment horizontal="center" wrapText="1"/>
    </xf>
    <xf numFmtId="169" fontId="20" fillId="17" borderId="79" xfId="0" applyNumberFormat="1" applyFont="1" applyFill="1" applyBorder="1" applyAlignment="1">
      <alignment vertical="center" wrapText="1"/>
    </xf>
    <xf numFmtId="0" fontId="18" fillId="17" borderId="79" xfId="0" applyFont="1" applyFill="1" applyBorder="1" applyAlignment="1">
      <alignment vertical="center"/>
    </xf>
    <xf numFmtId="0" fontId="18" fillId="17" borderId="78" xfId="0" applyFont="1" applyFill="1" applyBorder="1" applyAlignment="1">
      <alignment vertical="center"/>
    </xf>
    <xf numFmtId="0" fontId="39" fillId="25" borderId="83" xfId="0" applyFont="1" applyFill="1" applyBorder="1" applyAlignment="1">
      <alignment vertical="center" wrapText="1"/>
    </xf>
    <xf numFmtId="0" fontId="20" fillId="25" borderId="84" xfId="0" applyFont="1" applyFill="1" applyBorder="1" applyAlignment="1">
      <alignment horizontal="center" wrapText="1"/>
    </xf>
    <xf numFmtId="169" fontId="20" fillId="25" borderId="48" xfId="0" applyNumberFormat="1" applyFont="1" applyFill="1" applyBorder="1" applyAlignment="1">
      <alignment vertical="center" wrapText="1"/>
    </xf>
    <xf numFmtId="0" fontId="18" fillId="25" borderId="102" xfId="0" applyFont="1" applyFill="1" applyBorder="1" applyAlignment="1">
      <alignment vertical="center"/>
    </xf>
    <xf numFmtId="0" fontId="18" fillId="25" borderId="61" xfId="0" applyFont="1" applyFill="1" applyBorder="1" applyAlignment="1">
      <alignment vertical="center"/>
    </xf>
    <xf numFmtId="0" fontId="39" fillId="25" borderId="75" xfId="0" applyFont="1" applyFill="1" applyBorder="1" applyAlignment="1">
      <alignment vertical="center" wrapText="1"/>
    </xf>
    <xf numFmtId="0" fontId="20" fillId="25" borderId="48" xfId="0" applyFont="1" applyFill="1" applyBorder="1" applyAlignment="1">
      <alignment horizontal="center" wrapText="1"/>
    </xf>
    <xf numFmtId="0" fontId="18" fillId="25" borderId="47" xfId="0" applyFont="1" applyFill="1" applyBorder="1" applyAlignment="1">
      <alignment vertical="center"/>
    </xf>
    <xf numFmtId="0" fontId="18" fillId="25" borderId="103" xfId="0" applyFont="1" applyFill="1" applyBorder="1" applyAlignment="1">
      <alignment vertical="center"/>
    </xf>
    <xf numFmtId="0" fontId="39" fillId="25" borderId="88" xfId="0" applyFont="1" applyFill="1" applyBorder="1" applyAlignment="1">
      <alignment vertical="center" wrapText="1"/>
    </xf>
    <xf numFmtId="0" fontId="20" fillId="25" borderId="49" xfId="0" applyFont="1" applyFill="1" applyBorder="1" applyAlignment="1">
      <alignment horizontal="center" wrapText="1"/>
    </xf>
    <xf numFmtId="169" fontId="20" fillId="25" borderId="50" xfId="0" applyNumberFormat="1" applyFont="1" applyFill="1" applyBorder="1" applyAlignment="1">
      <alignment vertical="center" wrapText="1"/>
    </xf>
    <xf numFmtId="169" fontId="20" fillId="25" borderId="47" xfId="0" applyNumberFormat="1" applyFont="1" applyFill="1" applyBorder="1" applyAlignment="1">
      <alignment vertical="center" wrapText="1"/>
    </xf>
    <xf numFmtId="0" fontId="18" fillId="25" borderId="50" xfId="0" applyFont="1" applyFill="1" applyBorder="1" applyAlignment="1">
      <alignment vertical="center"/>
    </xf>
    <xf numFmtId="0" fontId="18" fillId="25" borderId="60" xfId="0" applyFont="1" applyFill="1" applyBorder="1" applyAlignment="1">
      <alignment vertical="center"/>
    </xf>
    <xf numFmtId="0" fontId="18" fillId="25" borderId="17" xfId="0" applyFont="1" applyFill="1" applyBorder="1" applyAlignment="1">
      <alignment vertical="center"/>
    </xf>
    <xf numFmtId="0" fontId="39" fillId="23" borderId="83" xfId="0" applyFont="1" applyFill="1" applyBorder="1" applyAlignment="1">
      <alignment vertical="center" wrapText="1"/>
    </xf>
    <xf numFmtId="0" fontId="20" fillId="23" borderId="84" xfId="0" applyFont="1" applyFill="1" applyBorder="1" applyAlignment="1">
      <alignment horizontal="center" wrapText="1"/>
    </xf>
    <xf numFmtId="169" fontId="20" fillId="23" borderId="82" xfId="0" applyNumberFormat="1" applyFont="1" applyFill="1" applyBorder="1" applyAlignment="1">
      <alignment vertical="center" wrapText="1"/>
    </xf>
    <xf numFmtId="0" fontId="18" fillId="23" borderId="99" xfId="0" applyFont="1" applyFill="1" applyBorder="1" applyAlignment="1">
      <alignment vertical="center"/>
    </xf>
    <xf numFmtId="0" fontId="18" fillId="23" borderId="102" xfId="0" applyFont="1" applyFill="1" applyBorder="1" applyAlignment="1">
      <alignment vertical="center"/>
    </xf>
    <xf numFmtId="0" fontId="18" fillId="23" borderId="61" xfId="0" applyFont="1" applyFill="1" applyBorder="1" applyAlignment="1">
      <alignment vertical="center"/>
    </xf>
    <xf numFmtId="0" fontId="39" fillId="23" borderId="75" xfId="0" applyFont="1" applyFill="1" applyBorder="1" applyAlignment="1">
      <alignment vertical="center" wrapText="1"/>
    </xf>
    <xf numFmtId="0" fontId="20" fillId="23" borderId="48" xfId="0" applyFont="1" applyFill="1" applyBorder="1" applyAlignment="1">
      <alignment horizontal="center" wrapText="1"/>
    </xf>
    <xf numFmtId="169" fontId="20" fillId="23" borderId="48" xfId="0" applyNumberFormat="1" applyFont="1" applyFill="1" applyBorder="1" applyAlignment="1">
      <alignment vertical="center" wrapText="1"/>
    </xf>
    <xf numFmtId="0" fontId="18" fillId="23" borderId="23" xfId="0" applyFont="1" applyFill="1" applyBorder="1" applyAlignment="1">
      <alignment vertical="center"/>
    </xf>
    <xf numFmtId="0" fontId="18" fillId="23" borderId="25" xfId="0" applyFont="1" applyFill="1" applyBorder="1" applyAlignment="1">
      <alignment vertical="center"/>
    </xf>
    <xf numFmtId="0" fontId="18" fillId="23" borderId="63" xfId="0" applyFont="1" applyFill="1" applyBorder="1" applyAlignment="1">
      <alignment vertical="center"/>
    </xf>
    <xf numFmtId="0" fontId="39" fillId="23" borderId="87" xfId="0" applyFont="1" applyFill="1" applyBorder="1" applyAlignment="1">
      <alignment vertical="center" wrapText="1"/>
    </xf>
    <xf numFmtId="0" fontId="20" fillId="23" borderId="79" xfId="0" applyFont="1" applyFill="1" applyBorder="1" applyAlignment="1">
      <alignment horizontal="center" wrapText="1"/>
    </xf>
    <xf numFmtId="169" fontId="20" fillId="23" borderId="93" xfId="0" applyNumberFormat="1" applyFont="1" applyFill="1" applyBorder="1" applyAlignment="1">
      <alignment vertical="center" wrapText="1"/>
    </xf>
    <xf numFmtId="6" fontId="18" fillId="23" borderId="100" xfId="0" applyNumberFormat="1" applyFont="1" applyFill="1" applyBorder="1" applyAlignment="1">
      <alignment vertical="center"/>
    </xf>
    <xf numFmtId="6" fontId="18" fillId="23" borderId="101" xfId="0" applyNumberFormat="1" applyFont="1" applyFill="1" applyBorder="1" applyAlignment="1">
      <alignment vertical="center"/>
    </xf>
    <xf numFmtId="0" fontId="39" fillId="26" borderId="83" xfId="0" applyFont="1" applyFill="1" applyBorder="1" applyAlignment="1">
      <alignment vertical="center" wrapText="1"/>
    </xf>
    <xf numFmtId="0" fontId="20" fillId="26" borderId="84" xfId="0" applyFont="1" applyFill="1" applyBorder="1" applyAlignment="1">
      <alignment horizontal="center" wrapText="1"/>
    </xf>
    <xf numFmtId="169" fontId="20" fillId="26" borderId="84" xfId="0" applyNumberFormat="1" applyFont="1" applyFill="1" applyBorder="1" applyAlignment="1">
      <alignment vertical="center" wrapText="1"/>
    </xf>
    <xf numFmtId="169" fontId="20" fillId="26" borderId="82" xfId="0" applyNumberFormat="1" applyFont="1" applyFill="1" applyBorder="1" applyAlignment="1">
      <alignment vertical="center" wrapText="1"/>
    </xf>
    <xf numFmtId="0" fontId="18" fillId="26" borderId="84" xfId="0" applyFont="1" applyFill="1" applyBorder="1" applyAlignment="1">
      <alignment vertical="center"/>
    </xf>
    <xf numFmtId="0" fontId="18" fillId="26" borderId="99" xfId="0" applyFont="1" applyFill="1" applyBorder="1" applyAlignment="1">
      <alignment vertical="center"/>
    </xf>
    <xf numFmtId="0" fontId="18" fillId="26" borderId="102" xfId="0" applyFont="1" applyFill="1" applyBorder="1" applyAlignment="1">
      <alignment vertical="center"/>
    </xf>
    <xf numFmtId="0" fontId="18" fillId="26" borderId="61" xfId="0" applyFont="1" applyFill="1" applyBorder="1" applyAlignment="1">
      <alignment vertical="center"/>
    </xf>
    <xf numFmtId="0" fontId="39" fillId="26" borderId="75" xfId="0" applyFont="1" applyFill="1" applyBorder="1" applyAlignment="1">
      <alignment vertical="center" wrapText="1"/>
    </xf>
    <xf numFmtId="0" fontId="20" fillId="26" borderId="48" xfId="0" applyFont="1" applyFill="1" applyBorder="1" applyAlignment="1">
      <alignment horizontal="center" wrapText="1"/>
    </xf>
    <xf numFmtId="169" fontId="20" fillId="26" borderId="48" xfId="0" applyNumberFormat="1" applyFont="1" applyFill="1" applyBorder="1" applyAlignment="1">
      <alignment vertical="center" wrapText="1"/>
    </xf>
    <xf numFmtId="169" fontId="20" fillId="26" borderId="47" xfId="0" applyNumberFormat="1" applyFont="1" applyFill="1" applyBorder="1" applyAlignment="1">
      <alignment vertical="center" wrapText="1"/>
    </xf>
    <xf numFmtId="0" fontId="18" fillId="26" borderId="48" xfId="0" applyFont="1" applyFill="1" applyBorder="1" applyAlignment="1">
      <alignment vertical="center"/>
    </xf>
    <xf numFmtId="0" fontId="18" fillId="26" borderId="86" xfId="0" applyFont="1" applyFill="1" applyBorder="1" applyAlignment="1">
      <alignment vertical="center"/>
    </xf>
    <xf numFmtId="0" fontId="39" fillId="26" borderId="88" xfId="0" applyFont="1" applyFill="1" applyBorder="1" applyAlignment="1">
      <alignment vertical="center" wrapText="1"/>
    </xf>
    <xf numFmtId="0" fontId="20" fillId="26" borderId="49" xfId="0" applyFont="1" applyFill="1" applyBorder="1" applyAlignment="1">
      <alignment horizontal="center" wrapText="1"/>
    </xf>
    <xf numFmtId="169" fontId="20" fillId="26" borderId="49" xfId="0" applyNumberFormat="1" applyFont="1" applyFill="1" applyBorder="1" applyAlignment="1">
      <alignment vertical="center" wrapText="1"/>
    </xf>
    <xf numFmtId="0" fontId="18" fillId="26" borderId="49" xfId="0" applyFont="1" applyFill="1" applyBorder="1" applyAlignment="1">
      <alignment vertical="center"/>
    </xf>
    <xf numFmtId="0" fontId="18" fillId="26" borderId="89" xfId="0" applyFont="1" applyFill="1" applyBorder="1" applyAlignment="1">
      <alignment vertical="center"/>
    </xf>
    <xf numFmtId="3" fontId="51" fillId="0" borderId="0" xfId="0" applyNumberFormat="1" applyFont="1" applyAlignment="1">
      <alignment horizontal="center" vertical="center"/>
    </xf>
    <xf numFmtId="0" fontId="52" fillId="15" borderId="84" xfId="0" applyFont="1" applyFill="1" applyBorder="1" applyAlignment="1">
      <alignment vertical="center" readingOrder="1"/>
    </xf>
    <xf numFmtId="0" fontId="52" fillId="15" borderId="59" xfId="0" applyFont="1" applyFill="1" applyBorder="1" applyAlignment="1">
      <alignment vertical="center" readingOrder="1"/>
    </xf>
    <xf numFmtId="0" fontId="52" fillId="15" borderId="8" xfId="0" applyFont="1" applyFill="1" applyBorder="1" applyAlignment="1">
      <alignment vertical="center" readingOrder="1"/>
    </xf>
    <xf numFmtId="0" fontId="52" fillId="15" borderId="9" xfId="0" applyFont="1" applyFill="1" applyBorder="1" applyAlignment="1">
      <alignment vertical="center" readingOrder="1"/>
    </xf>
    <xf numFmtId="0" fontId="52" fillId="17" borderId="84" xfId="0" applyFont="1" applyFill="1" applyBorder="1" applyAlignment="1">
      <alignment vertical="center" readingOrder="1"/>
    </xf>
    <xf numFmtId="0" fontId="52" fillId="17" borderId="48" xfId="0" applyFont="1" applyFill="1" applyBorder="1" applyAlignment="1">
      <alignment vertical="center" readingOrder="1"/>
    </xf>
    <xf numFmtId="0" fontId="52" fillId="17" borderId="79" xfId="0" applyFont="1" applyFill="1" applyBorder="1" applyAlignment="1">
      <alignment vertical="center" readingOrder="1"/>
    </xf>
    <xf numFmtId="0" fontId="52" fillId="25" borderId="49" xfId="0" applyFont="1" applyFill="1" applyBorder="1" applyAlignment="1">
      <alignment vertical="center" readingOrder="1"/>
    </xf>
    <xf numFmtId="0" fontId="52" fillId="25" borderId="48" xfId="0" applyFont="1" applyFill="1" applyBorder="1" applyAlignment="1">
      <alignment vertical="center" readingOrder="1"/>
    </xf>
    <xf numFmtId="0" fontId="52" fillId="25" borderId="50" xfId="0" applyFont="1" applyFill="1" applyBorder="1" applyAlignment="1">
      <alignment vertical="center" readingOrder="1"/>
    </xf>
    <xf numFmtId="0" fontId="52" fillId="26" borderId="84" xfId="0" applyFont="1" applyFill="1" applyBorder="1" applyAlignment="1">
      <alignment vertical="center" readingOrder="1"/>
    </xf>
    <xf numFmtId="0" fontId="52" fillId="26" borderId="48" xfId="0" applyFont="1" applyFill="1" applyBorder="1" applyAlignment="1">
      <alignment vertical="center" readingOrder="1"/>
    </xf>
    <xf numFmtId="0" fontId="52" fillId="26" borderId="49" xfId="0" applyFont="1" applyFill="1" applyBorder="1" applyAlignment="1">
      <alignment vertical="center" readingOrder="1"/>
    </xf>
    <xf numFmtId="0" fontId="52" fillId="23" borderId="84" xfId="0" applyFont="1" applyFill="1" applyBorder="1" applyAlignment="1">
      <alignment vertical="center" readingOrder="1"/>
    </xf>
    <xf numFmtId="0" fontId="52" fillId="23" borderId="49" xfId="0" applyFont="1" applyFill="1" applyBorder="1" applyAlignment="1">
      <alignment vertical="center" readingOrder="1"/>
    </xf>
    <xf numFmtId="0" fontId="52" fillId="23" borderId="79" xfId="0" applyFont="1" applyFill="1" applyBorder="1" applyAlignment="1">
      <alignment vertical="center" readingOrder="1"/>
    </xf>
    <xf numFmtId="169" fontId="20" fillId="15" borderId="82" xfId="0" applyNumberFormat="1" applyFont="1" applyFill="1" applyBorder="1" applyAlignment="1">
      <alignment horizontal="center" vertical="center" wrapText="1"/>
    </xf>
    <xf numFmtId="169" fontId="20" fillId="15" borderId="48" xfId="0" applyNumberFormat="1" applyFont="1" applyFill="1" applyBorder="1" applyAlignment="1">
      <alignment horizontal="center" vertical="center" wrapText="1"/>
    </xf>
    <xf numFmtId="169" fontId="20" fillId="15" borderId="47" xfId="0" applyNumberFormat="1" applyFont="1" applyFill="1" applyBorder="1" applyAlignment="1">
      <alignment horizontal="center" vertical="center" wrapText="1"/>
    </xf>
    <xf numFmtId="169" fontId="20" fillId="17" borderId="82" xfId="0" applyNumberFormat="1" applyFont="1" applyFill="1" applyBorder="1" applyAlignment="1">
      <alignment horizontal="center" vertical="center" wrapText="1"/>
    </xf>
    <xf numFmtId="169" fontId="20" fillId="17" borderId="48" xfId="0" applyNumberFormat="1" applyFont="1" applyFill="1" applyBorder="1" applyAlignment="1">
      <alignment horizontal="center" vertical="center" wrapText="1"/>
    </xf>
    <xf numFmtId="169" fontId="20" fillId="17" borderId="79" xfId="0" applyNumberFormat="1" applyFont="1" applyFill="1" applyBorder="1" applyAlignment="1">
      <alignment horizontal="center" vertical="center" wrapText="1"/>
    </xf>
    <xf numFmtId="169" fontId="20" fillId="25" borderId="48" xfId="0" applyNumberFormat="1" applyFont="1" applyFill="1" applyBorder="1" applyAlignment="1">
      <alignment horizontal="center" vertical="center" wrapText="1"/>
    </xf>
    <xf numFmtId="169" fontId="20" fillId="25" borderId="47" xfId="0" applyNumberFormat="1" applyFont="1" applyFill="1" applyBorder="1" applyAlignment="1">
      <alignment horizontal="center" vertical="center" wrapText="1"/>
    </xf>
    <xf numFmtId="169" fontId="20" fillId="26" borderId="82" xfId="0" applyNumberFormat="1" applyFont="1" applyFill="1" applyBorder="1" applyAlignment="1">
      <alignment horizontal="center" vertical="center" wrapText="1"/>
    </xf>
    <xf numFmtId="169" fontId="20" fillId="26" borderId="48" xfId="0" applyNumberFormat="1" applyFont="1" applyFill="1" applyBorder="1" applyAlignment="1">
      <alignment horizontal="center" vertical="center" wrapText="1"/>
    </xf>
    <xf numFmtId="169" fontId="20" fillId="26" borderId="47" xfId="0" applyNumberFormat="1" applyFont="1" applyFill="1" applyBorder="1" applyAlignment="1">
      <alignment horizontal="center" vertical="center" wrapText="1"/>
    </xf>
    <xf numFmtId="169" fontId="20" fillId="23" borderId="82" xfId="0" applyNumberFormat="1" applyFont="1" applyFill="1" applyBorder="1" applyAlignment="1">
      <alignment horizontal="center" vertical="center" wrapText="1"/>
    </xf>
    <xf numFmtId="169" fontId="20" fillId="23" borderId="48" xfId="0" applyNumberFormat="1" applyFont="1" applyFill="1" applyBorder="1" applyAlignment="1">
      <alignment horizontal="center" vertical="center" wrapText="1"/>
    </xf>
    <xf numFmtId="169" fontId="20" fillId="23" borderId="93" xfId="0" applyNumberFormat="1" applyFont="1" applyFill="1" applyBorder="1" applyAlignment="1">
      <alignment horizontal="center" vertical="center" wrapText="1"/>
    </xf>
    <xf numFmtId="0" fontId="18" fillId="17" borderId="59" xfId="0" applyFont="1" applyFill="1" applyBorder="1" applyAlignment="1">
      <alignment vertical="center"/>
    </xf>
    <xf numFmtId="0" fontId="18" fillId="17" borderId="80" xfId="0" applyFont="1" applyFill="1" applyBorder="1" applyAlignment="1">
      <alignment vertical="center"/>
    </xf>
    <xf numFmtId="0" fontId="18" fillId="26" borderId="59" xfId="0" applyFont="1" applyFill="1" applyBorder="1" applyAlignment="1">
      <alignment vertical="center"/>
    </xf>
    <xf numFmtId="0" fontId="18" fillId="15" borderId="50" xfId="0" applyFont="1" applyFill="1" applyBorder="1" applyAlignment="1">
      <alignment vertical="center"/>
    </xf>
    <xf numFmtId="0" fontId="18" fillId="15" borderId="27" xfId="0" applyFont="1" applyFill="1" applyBorder="1" applyAlignment="1">
      <alignment vertical="center"/>
    </xf>
    <xf numFmtId="0" fontId="52" fillId="26" borderId="50" xfId="0" applyFont="1" applyFill="1" applyBorder="1" applyAlignment="1">
      <alignment vertical="center" readingOrder="1"/>
    </xf>
    <xf numFmtId="0" fontId="18" fillId="26" borderId="50" xfId="0" applyFont="1" applyFill="1" applyBorder="1" applyAlignment="1">
      <alignment vertical="center"/>
    </xf>
    <xf numFmtId="0" fontId="18" fillId="26" borderId="27" xfId="0" applyFont="1" applyFill="1" applyBorder="1" applyAlignment="1">
      <alignment vertical="center"/>
    </xf>
    <xf numFmtId="0" fontId="18" fillId="0" borderId="8" xfId="0" applyFont="1" applyBorder="1" applyAlignment="1">
      <alignment horizontal="center" vertical="center"/>
    </xf>
    <xf numFmtId="0" fontId="18" fillId="25" borderId="48" xfId="0" applyFont="1" applyFill="1" applyBorder="1" applyAlignment="1">
      <alignment vertical="center"/>
    </xf>
    <xf numFmtId="0" fontId="18" fillId="25" borderId="59" xfId="0" applyFont="1" applyFill="1" applyBorder="1" applyAlignment="1">
      <alignment vertical="center"/>
    </xf>
    <xf numFmtId="0" fontId="52" fillId="23" borderId="48" xfId="0" applyFont="1" applyFill="1" applyBorder="1" applyAlignment="1">
      <alignment vertical="center" readingOrder="1"/>
    </xf>
    <xf numFmtId="0" fontId="18" fillId="23" borderId="59" xfId="0" applyFont="1" applyFill="1" applyBorder="1" applyAlignment="1">
      <alignment vertical="center"/>
    </xf>
    <xf numFmtId="0" fontId="18" fillId="23" borderId="8" xfId="0" applyFont="1" applyFill="1" applyBorder="1" applyAlignment="1">
      <alignment vertical="center"/>
    </xf>
    <xf numFmtId="0" fontId="52" fillId="17" borderId="50" xfId="0" applyFont="1" applyFill="1" applyBorder="1" applyAlignment="1">
      <alignment vertical="center" readingOrder="1"/>
    </xf>
    <xf numFmtId="0" fontId="18" fillId="17" borderId="50" xfId="0" applyFont="1" applyFill="1" applyBorder="1" applyAlignment="1">
      <alignment vertical="center"/>
    </xf>
    <xf numFmtId="0" fontId="18" fillId="17" borderId="27" xfId="0" applyFont="1" applyFill="1" applyBorder="1" applyAlignment="1">
      <alignment vertical="center"/>
    </xf>
    <xf numFmtId="0" fontId="18" fillId="25" borderId="0" xfId="0" applyFont="1" applyFill="1" applyAlignment="1">
      <alignment vertical="center"/>
    </xf>
    <xf numFmtId="0" fontId="18" fillId="26" borderId="0" xfId="0" applyFont="1" applyFill="1" applyAlignment="1">
      <alignment vertical="center"/>
    </xf>
    <xf numFmtId="0" fontId="52" fillId="23" borderId="50" xfId="0" applyFont="1" applyFill="1" applyBorder="1" applyAlignment="1">
      <alignment vertical="center" readingOrder="1"/>
    </xf>
    <xf numFmtId="0" fontId="18" fillId="23" borderId="27" xfId="0" applyFont="1" applyFill="1" applyBorder="1" applyAlignment="1">
      <alignment vertical="center"/>
    </xf>
    <xf numFmtId="0" fontId="18" fillId="23" borderId="0" xfId="0" applyFont="1" applyFill="1" applyAlignment="1">
      <alignment vertical="center"/>
    </xf>
    <xf numFmtId="0" fontId="52" fillId="15" borderId="80" xfId="0" applyFont="1" applyFill="1" applyBorder="1" applyAlignment="1">
      <alignment vertical="center" readingOrder="1"/>
    </xf>
    <xf numFmtId="0" fontId="18" fillId="15" borderId="79" xfId="0" applyFont="1" applyFill="1" applyBorder="1" applyAlignment="1">
      <alignment vertical="center"/>
    </xf>
    <xf numFmtId="0" fontId="18" fillId="15" borderId="80" xfId="0" applyFont="1" applyFill="1" applyBorder="1" applyAlignment="1">
      <alignment vertical="center"/>
    </xf>
    <xf numFmtId="0" fontId="52" fillId="25" borderId="79" xfId="0" applyFont="1" applyFill="1" applyBorder="1" applyAlignment="1">
      <alignment vertical="center" readingOrder="1"/>
    </xf>
    <xf numFmtId="0" fontId="18" fillId="25" borderId="79" xfId="0" applyFont="1" applyFill="1" applyBorder="1" applyAlignment="1">
      <alignment vertical="center"/>
    </xf>
    <xf numFmtId="0" fontId="18" fillId="25" borderId="80" xfId="0" applyFont="1" applyFill="1" applyBorder="1" applyAlignment="1">
      <alignment vertical="center"/>
    </xf>
    <xf numFmtId="0" fontId="18" fillId="25" borderId="100" xfId="0" applyFont="1" applyFill="1" applyBorder="1" applyAlignment="1">
      <alignment vertical="center"/>
    </xf>
    <xf numFmtId="0" fontId="52" fillId="26" borderId="79" xfId="0" applyFont="1" applyFill="1" applyBorder="1" applyAlignment="1">
      <alignment vertical="center" readingOrder="1"/>
    </xf>
    <xf numFmtId="0" fontId="18" fillId="26" borderId="79" xfId="0" applyFont="1" applyFill="1" applyBorder="1" applyAlignment="1">
      <alignment vertical="center"/>
    </xf>
    <xf numFmtId="0" fontId="18" fillId="26" borderId="80" xfId="0" applyFont="1" applyFill="1" applyBorder="1" applyAlignment="1">
      <alignment vertical="center"/>
    </xf>
    <xf numFmtId="0" fontId="18" fillId="15" borderId="0" xfId="0" applyFont="1" applyFill="1" applyAlignment="1">
      <alignment vertical="center"/>
    </xf>
    <xf numFmtId="0" fontId="18" fillId="15" borderId="8" xfId="0" applyFont="1" applyFill="1" applyBorder="1" applyAlignment="1">
      <alignment vertical="center"/>
    </xf>
    <xf numFmtId="0" fontId="18" fillId="15" borderId="8" xfId="0" applyFont="1" applyFill="1" applyBorder="1" applyAlignment="1">
      <alignment horizontal="center" vertical="center"/>
    </xf>
    <xf numFmtId="0" fontId="18" fillId="15" borderId="100" xfId="0" applyFont="1" applyFill="1" applyBorder="1" applyAlignment="1">
      <alignment vertical="center"/>
    </xf>
    <xf numFmtId="0" fontId="18" fillId="15" borderId="100" xfId="0" applyFont="1" applyFill="1" applyBorder="1" applyAlignment="1">
      <alignment horizontal="center" vertical="center"/>
    </xf>
    <xf numFmtId="0" fontId="18" fillId="17" borderId="0" xfId="0" applyFont="1" applyFill="1" applyAlignment="1">
      <alignment vertical="center"/>
    </xf>
    <xf numFmtId="0" fontId="18" fillId="17" borderId="8" xfId="0" applyFont="1" applyFill="1" applyBorder="1" applyAlignment="1">
      <alignment vertical="center"/>
    </xf>
    <xf numFmtId="0" fontId="18" fillId="17" borderId="8" xfId="0" applyFont="1" applyFill="1" applyBorder="1" applyAlignment="1">
      <alignment horizontal="center" vertical="center"/>
    </xf>
    <xf numFmtId="0" fontId="18" fillId="17" borderId="100" xfId="0" applyFont="1" applyFill="1" applyBorder="1" applyAlignment="1">
      <alignment vertical="center"/>
    </xf>
    <xf numFmtId="0" fontId="18" fillId="17" borderId="100" xfId="0" applyFont="1" applyFill="1" applyBorder="1" applyAlignment="1">
      <alignment horizontal="center" vertical="center"/>
    </xf>
    <xf numFmtId="0" fontId="18" fillId="25" borderId="8" xfId="0" applyFont="1" applyFill="1" applyBorder="1" applyAlignment="1">
      <alignment vertical="center"/>
    </xf>
    <xf numFmtId="0" fontId="18" fillId="25" borderId="8" xfId="0" applyFont="1" applyFill="1" applyBorder="1" applyAlignment="1">
      <alignment horizontal="center" vertical="center"/>
    </xf>
    <xf numFmtId="0" fontId="18" fillId="25" borderId="100" xfId="0" applyFont="1" applyFill="1" applyBorder="1" applyAlignment="1">
      <alignment horizontal="center" vertical="center"/>
    </xf>
    <xf numFmtId="0" fontId="18" fillId="26" borderId="8" xfId="0" applyFont="1" applyFill="1" applyBorder="1" applyAlignment="1">
      <alignment vertical="center"/>
    </xf>
    <xf numFmtId="0" fontId="18" fillId="26" borderId="8" xfId="0" applyFont="1" applyFill="1" applyBorder="1" applyAlignment="1">
      <alignment horizontal="center" vertical="center"/>
    </xf>
    <xf numFmtId="0" fontId="18" fillId="26" borderId="100" xfId="0" applyFont="1" applyFill="1" applyBorder="1" applyAlignment="1">
      <alignment vertical="center"/>
    </xf>
    <xf numFmtId="0" fontId="18" fillId="26" borderId="100" xfId="0" applyFont="1" applyFill="1" applyBorder="1" applyAlignment="1">
      <alignment horizontal="center" vertical="center"/>
    </xf>
    <xf numFmtId="0" fontId="18" fillId="23" borderId="8" xfId="0" applyFont="1" applyFill="1" applyBorder="1" applyAlignment="1">
      <alignment horizontal="center" vertical="center"/>
    </xf>
    <xf numFmtId="0" fontId="18" fillId="23" borderId="100" xfId="0" applyFont="1" applyFill="1" applyBorder="1" applyAlignment="1">
      <alignment vertical="center"/>
    </xf>
    <xf numFmtId="0" fontId="18" fillId="23" borderId="100" xfId="0" applyFont="1" applyFill="1" applyBorder="1" applyAlignment="1">
      <alignment horizontal="center" vertical="center"/>
    </xf>
    <xf numFmtId="169" fontId="20" fillId="15" borderId="92" xfId="0" applyNumberFormat="1" applyFont="1" applyFill="1" applyBorder="1" applyAlignment="1">
      <alignment horizontal="center" vertical="center" wrapText="1"/>
    </xf>
    <xf numFmtId="169" fontId="20" fillId="15" borderId="59" xfId="0" applyNumberFormat="1" applyFont="1" applyFill="1" applyBorder="1" applyAlignment="1">
      <alignment horizontal="center" vertical="center" wrapText="1"/>
    </xf>
    <xf numFmtId="169" fontId="20" fillId="15" borderId="29" xfId="0" applyNumberFormat="1" applyFont="1" applyFill="1" applyBorder="1" applyAlignment="1">
      <alignment horizontal="center" vertical="center" wrapText="1"/>
    </xf>
    <xf numFmtId="169" fontId="20" fillId="17" borderId="92" xfId="0" applyNumberFormat="1" applyFont="1" applyFill="1" applyBorder="1" applyAlignment="1">
      <alignment horizontal="center" vertical="center" wrapText="1"/>
    </xf>
    <xf numFmtId="169" fontId="20" fillId="17" borderId="59" xfId="0" applyNumberFormat="1" applyFont="1" applyFill="1" applyBorder="1" applyAlignment="1">
      <alignment horizontal="center" vertical="center" wrapText="1"/>
    </xf>
    <xf numFmtId="169" fontId="20" fillId="17" borderId="80" xfId="0" applyNumberFormat="1" applyFont="1" applyFill="1" applyBorder="1" applyAlignment="1">
      <alignment horizontal="center" vertical="center" wrapText="1"/>
    </xf>
    <xf numFmtId="169" fontId="20" fillId="25" borderId="59" xfId="0" applyNumberFormat="1" applyFont="1" applyFill="1" applyBorder="1" applyAlignment="1">
      <alignment horizontal="center" vertical="center" wrapText="1"/>
    </xf>
    <xf numFmtId="169" fontId="20" fillId="25" borderId="29" xfId="0" applyNumberFormat="1" applyFont="1" applyFill="1" applyBorder="1" applyAlignment="1">
      <alignment horizontal="center" vertical="center" wrapText="1"/>
    </xf>
    <xf numFmtId="169" fontId="20" fillId="26" borderId="92" xfId="0" applyNumberFormat="1" applyFont="1" applyFill="1" applyBorder="1" applyAlignment="1">
      <alignment horizontal="center" vertical="center" wrapText="1"/>
    </xf>
    <xf numFmtId="169" fontId="20" fillId="26" borderId="59" xfId="0" applyNumberFormat="1" applyFont="1" applyFill="1" applyBorder="1" applyAlignment="1">
      <alignment horizontal="center" vertical="center" wrapText="1"/>
    </xf>
    <xf numFmtId="169" fontId="20" fillId="26" borderId="29" xfId="0" applyNumberFormat="1" applyFont="1" applyFill="1" applyBorder="1" applyAlignment="1">
      <alignment horizontal="center" vertical="center" wrapText="1"/>
    </xf>
    <xf numFmtId="169" fontId="20" fillId="23" borderId="92" xfId="0" applyNumberFormat="1" applyFont="1" applyFill="1" applyBorder="1" applyAlignment="1">
      <alignment horizontal="center" vertical="center" wrapText="1"/>
    </xf>
    <xf numFmtId="169" fontId="20" fillId="23" borderId="59" xfId="0" applyNumberFormat="1" applyFont="1" applyFill="1" applyBorder="1" applyAlignment="1">
      <alignment horizontal="center" vertical="center" wrapText="1"/>
    </xf>
    <xf numFmtId="169" fontId="20" fillId="23" borderId="60" xfId="0" applyNumberFormat="1" applyFont="1" applyFill="1" applyBorder="1" applyAlignment="1">
      <alignment horizontal="center" vertical="center" wrapText="1"/>
    </xf>
    <xf numFmtId="0" fontId="18" fillId="15" borderId="0" xfId="0" applyFont="1" applyFill="1" applyAlignment="1">
      <alignment horizontal="center" vertical="center"/>
    </xf>
    <xf numFmtId="0" fontId="18" fillId="15" borderId="5" xfId="0" applyFont="1" applyFill="1" applyBorder="1" applyAlignment="1">
      <alignment horizontal="center" vertical="center"/>
    </xf>
    <xf numFmtId="0" fontId="18" fillId="15" borderId="9" xfId="0" applyFont="1" applyFill="1" applyBorder="1" applyAlignment="1">
      <alignment horizontal="center" vertical="center"/>
    </xf>
    <xf numFmtId="0" fontId="18" fillId="15" borderId="101" xfId="0" applyFont="1" applyFill="1" applyBorder="1" applyAlignment="1">
      <alignment horizontal="center" vertical="center"/>
    </xf>
    <xf numFmtId="0" fontId="18" fillId="17" borderId="0" xfId="0" applyFont="1" applyFill="1" applyAlignment="1">
      <alignment horizontal="center" vertical="center"/>
    </xf>
    <xf numFmtId="0" fontId="18" fillId="17" borderId="5" xfId="0" applyFont="1" applyFill="1" applyBorder="1" applyAlignment="1">
      <alignment horizontal="center" vertical="center"/>
    </xf>
    <xf numFmtId="0" fontId="18" fillId="17" borderId="9" xfId="0" applyFont="1" applyFill="1" applyBorder="1" applyAlignment="1">
      <alignment horizontal="center" vertical="center"/>
    </xf>
    <xf numFmtId="0" fontId="18" fillId="17" borderId="101" xfId="0" applyFont="1" applyFill="1" applyBorder="1" applyAlignment="1">
      <alignment horizontal="center" vertical="center"/>
    </xf>
    <xf numFmtId="0" fontId="18" fillId="25" borderId="0" xfId="0" applyFont="1" applyFill="1" applyAlignment="1">
      <alignment horizontal="center" vertical="center"/>
    </xf>
    <xf numFmtId="0" fontId="18" fillId="25" borderId="5" xfId="0" applyFont="1" applyFill="1" applyBorder="1" applyAlignment="1">
      <alignment horizontal="center" vertical="center"/>
    </xf>
    <xf numFmtId="0" fontId="18" fillId="25" borderId="9" xfId="0" applyFont="1" applyFill="1" applyBorder="1" applyAlignment="1">
      <alignment horizontal="center" vertical="center"/>
    </xf>
    <xf numFmtId="0" fontId="18" fillId="25" borderId="101" xfId="0" applyFont="1" applyFill="1" applyBorder="1" applyAlignment="1">
      <alignment horizontal="center" vertical="center"/>
    </xf>
    <xf numFmtId="0" fontId="18" fillId="26" borderId="0" xfId="0" applyFont="1" applyFill="1" applyAlignment="1">
      <alignment horizontal="center" vertical="center"/>
    </xf>
    <xf numFmtId="0" fontId="18" fillId="26" borderId="5" xfId="0" applyFont="1" applyFill="1" applyBorder="1" applyAlignment="1">
      <alignment horizontal="center" vertical="center"/>
    </xf>
    <xf numFmtId="0" fontId="18" fillId="26" borderId="9" xfId="0" applyFont="1" applyFill="1" applyBorder="1" applyAlignment="1">
      <alignment horizontal="center" vertical="center"/>
    </xf>
    <xf numFmtId="0" fontId="18" fillId="26" borderId="101" xfId="0" applyFont="1" applyFill="1" applyBorder="1" applyAlignment="1">
      <alignment horizontal="center" vertical="center"/>
    </xf>
    <xf numFmtId="0" fontId="18" fillId="23" borderId="0" xfId="0" applyFont="1" applyFill="1" applyAlignment="1">
      <alignment horizontal="center" vertical="center"/>
    </xf>
    <xf numFmtId="0" fontId="18" fillId="23" borderId="5" xfId="0" applyFont="1" applyFill="1" applyBorder="1" applyAlignment="1">
      <alignment horizontal="center" vertical="center"/>
    </xf>
    <xf numFmtId="0" fontId="18" fillId="23" borderId="9" xfId="0" applyFont="1" applyFill="1" applyBorder="1" applyAlignment="1">
      <alignment horizontal="center" vertical="center"/>
    </xf>
    <xf numFmtId="0" fontId="18" fillId="23" borderId="101" xfId="0" applyFont="1" applyFill="1" applyBorder="1" applyAlignment="1">
      <alignment horizontal="center" vertical="center"/>
    </xf>
    <xf numFmtId="0" fontId="52" fillId="15" borderId="82" xfId="0" applyFont="1" applyFill="1" applyBorder="1" applyAlignment="1">
      <alignment vertical="center" readingOrder="1"/>
    </xf>
    <xf numFmtId="2" fontId="20" fillId="3" borderId="24" xfId="0" applyNumberFormat="1" applyFont="1" applyFill="1" applyBorder="1" applyAlignment="1">
      <alignment horizontal="center" vertical="center"/>
    </xf>
    <xf numFmtId="165" fontId="20" fillId="3" borderId="24" xfId="0" applyNumberFormat="1" applyFont="1" applyFill="1" applyBorder="1" applyAlignment="1">
      <alignment horizontal="center" vertical="center"/>
    </xf>
    <xf numFmtId="2" fontId="20" fillId="3" borderId="19" xfId="0" applyNumberFormat="1" applyFont="1" applyFill="1" applyBorder="1" applyAlignment="1">
      <alignment horizontal="center" vertical="center"/>
    </xf>
    <xf numFmtId="10" fontId="20" fillId="3" borderId="46" xfId="0" applyNumberFormat="1" applyFont="1" applyFill="1" applyBorder="1" applyAlignment="1">
      <alignment horizontal="center" vertical="center"/>
    </xf>
    <xf numFmtId="10" fontId="20" fillId="3" borderId="15" xfId="0" applyNumberFormat="1" applyFont="1" applyFill="1" applyBorder="1" applyAlignment="1">
      <alignment horizontal="center" vertical="center"/>
    </xf>
    <xf numFmtId="0" fontId="18" fillId="0" borderId="99" xfId="0" applyFont="1" applyBorder="1" applyAlignment="1">
      <alignment horizontal="center" vertical="center"/>
    </xf>
    <xf numFmtId="0" fontId="18" fillId="0" borderId="102" xfId="0" applyFont="1" applyBorder="1" applyAlignment="1">
      <alignment horizontal="center" vertical="center"/>
    </xf>
    <xf numFmtId="0" fontId="18" fillId="0" borderId="61" xfId="0" applyFont="1" applyBorder="1" applyAlignment="1">
      <alignment horizontal="center" vertical="center"/>
    </xf>
    <xf numFmtId="49" fontId="53" fillId="0" borderId="0" xfId="0" applyNumberFormat="1" applyFont="1" applyAlignment="1">
      <alignment vertical="center"/>
    </xf>
    <xf numFmtId="0" fontId="18" fillId="0" borderId="4" xfId="0" applyFont="1" applyBorder="1" applyAlignment="1">
      <alignment vertical="center"/>
    </xf>
    <xf numFmtId="0" fontId="18" fillId="0" borderId="27" xfId="0" applyFont="1" applyBorder="1" applyAlignment="1">
      <alignment horizontal="left" vertical="center"/>
    </xf>
    <xf numFmtId="0" fontId="18" fillId="0" borderId="5" xfId="0" applyFont="1" applyBorder="1" applyAlignment="1">
      <alignment horizontal="center" vertical="center"/>
    </xf>
    <xf numFmtId="0" fontId="18" fillId="0" borderId="59" xfId="0" applyFont="1" applyBorder="1" applyAlignment="1">
      <alignment horizontal="left" vertical="center"/>
    </xf>
    <xf numFmtId="0" fontId="18" fillId="0" borderId="9" xfId="0" applyFont="1" applyBorder="1" applyAlignment="1">
      <alignment horizontal="center" vertical="center"/>
    </xf>
    <xf numFmtId="10" fontId="18" fillId="0" borderId="0" xfId="1" applyNumberFormat="1" applyFont="1" applyBorder="1" applyAlignment="1">
      <alignment horizontal="center" vertical="center"/>
    </xf>
    <xf numFmtId="0" fontId="18" fillId="0" borderId="15" xfId="0" applyFont="1" applyBorder="1" applyAlignment="1">
      <alignment vertical="center"/>
    </xf>
    <xf numFmtId="10" fontId="18" fillId="0" borderId="16" xfId="0" applyNumberFormat="1" applyFont="1" applyBorder="1" applyAlignment="1">
      <alignment horizontal="center" vertical="center"/>
    </xf>
    <xf numFmtId="0" fontId="18" fillId="0" borderId="60" xfId="0" applyFont="1" applyBorder="1" applyAlignment="1">
      <alignment horizontal="left"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169" fontId="20" fillId="0" borderId="47" xfId="0" applyNumberFormat="1" applyFont="1" applyBorder="1" applyAlignment="1">
      <alignment vertical="center" wrapText="1"/>
    </xf>
    <xf numFmtId="0" fontId="39" fillId="0" borderId="88" xfId="0" applyFont="1" applyBorder="1" applyAlignment="1">
      <alignment vertical="center" wrapText="1"/>
    </xf>
    <xf numFmtId="0" fontId="20" fillId="0" borderId="49" xfId="0" applyFont="1" applyBorder="1" applyAlignment="1">
      <alignment horizontal="center" wrapText="1"/>
    </xf>
    <xf numFmtId="0" fontId="18" fillId="3" borderId="103" xfId="0" applyFont="1" applyFill="1" applyBorder="1" applyAlignment="1">
      <alignment vertical="center"/>
    </xf>
    <xf numFmtId="0" fontId="52" fillId="3" borderId="9" xfId="0" applyFont="1" applyFill="1" applyBorder="1" applyAlignment="1">
      <alignment vertical="center" readingOrder="1"/>
    </xf>
    <xf numFmtId="0" fontId="18" fillId="3" borderId="85" xfId="0" applyFont="1" applyFill="1" applyBorder="1" applyAlignment="1">
      <alignment vertical="center"/>
    </xf>
    <xf numFmtId="0" fontId="18" fillId="3" borderId="86" xfId="0" applyFont="1" applyFill="1" applyBorder="1" applyAlignment="1">
      <alignment vertical="center"/>
    </xf>
    <xf numFmtId="0" fontId="18" fillId="3" borderId="89" xfId="0" applyFont="1" applyFill="1" applyBorder="1" applyAlignment="1">
      <alignment vertical="center"/>
    </xf>
    <xf numFmtId="0" fontId="20" fillId="0" borderId="47" xfId="0" applyFont="1" applyBorder="1" applyAlignment="1">
      <alignment horizontal="center" wrapText="1"/>
    </xf>
    <xf numFmtId="0" fontId="18" fillId="3" borderId="78" xfId="0" applyFont="1" applyFill="1" applyBorder="1" applyAlignment="1">
      <alignment vertical="center"/>
    </xf>
    <xf numFmtId="10" fontId="0" fillId="0" borderId="0" xfId="1" applyNumberFormat="1" applyFont="1" applyFill="1" applyBorder="1" applyAlignment="1">
      <alignment horizontal="center" vertical="center"/>
    </xf>
    <xf numFmtId="0" fontId="20" fillId="0" borderId="0" xfId="0" applyFont="1" applyAlignment="1">
      <alignment vertical="center"/>
    </xf>
    <xf numFmtId="169" fontId="20" fillId="16" borderId="82" xfId="0" applyNumberFormat="1" applyFont="1" applyFill="1" applyBorder="1" applyAlignment="1">
      <alignment vertical="center" wrapText="1"/>
    </xf>
    <xf numFmtId="169" fontId="20" fillId="16" borderId="48" xfId="0" applyNumberFormat="1" applyFont="1" applyFill="1" applyBorder="1" applyAlignment="1">
      <alignment vertical="center" wrapText="1"/>
    </xf>
    <xf numFmtId="169" fontId="20" fillId="16" borderId="47" xfId="0" applyNumberFormat="1" applyFont="1" applyFill="1" applyBorder="1" applyAlignment="1">
      <alignment vertical="center" wrapText="1"/>
    </xf>
    <xf numFmtId="169" fontId="20" fillId="27" borderId="82" xfId="0" applyNumberFormat="1" applyFont="1" applyFill="1" applyBorder="1" applyAlignment="1">
      <alignment vertical="center" wrapText="1"/>
    </xf>
    <xf numFmtId="169" fontId="20" fillId="27" borderId="48" xfId="0" applyNumberFormat="1" applyFont="1" applyFill="1" applyBorder="1" applyAlignment="1">
      <alignment vertical="center" wrapText="1"/>
    </xf>
    <xf numFmtId="169" fontId="20" fillId="27" borderId="47" xfId="0" applyNumberFormat="1" applyFont="1" applyFill="1" applyBorder="1" applyAlignment="1">
      <alignment vertical="center" wrapText="1"/>
    </xf>
    <xf numFmtId="169" fontId="20" fillId="28" borderId="82" xfId="0" applyNumberFormat="1" applyFont="1" applyFill="1" applyBorder="1" applyAlignment="1">
      <alignment vertical="center" wrapText="1"/>
    </xf>
    <xf numFmtId="169" fontId="20" fillId="28" borderId="48" xfId="0" applyNumberFormat="1" applyFont="1" applyFill="1" applyBorder="1" applyAlignment="1">
      <alignment vertical="center" wrapText="1"/>
    </xf>
    <xf numFmtId="169" fontId="20" fillId="28" borderId="47" xfId="0" applyNumberFormat="1" applyFont="1" applyFill="1" applyBorder="1" applyAlignment="1">
      <alignment vertical="center" wrapText="1"/>
    </xf>
    <xf numFmtId="0" fontId="2" fillId="0" borderId="0" xfId="0" applyFont="1" applyAlignment="1">
      <alignment vertical="center"/>
    </xf>
    <xf numFmtId="3" fontId="2" fillId="16" borderId="19" xfId="0" applyNumberFormat="1" applyFont="1" applyFill="1" applyBorder="1" applyAlignment="1">
      <alignment horizontal="center" vertical="center"/>
    </xf>
    <xf numFmtId="10" fontId="2" fillId="16" borderId="15" xfId="0" applyNumberFormat="1" applyFont="1" applyFill="1" applyBorder="1" applyAlignment="1">
      <alignment horizontal="center" vertical="center"/>
    </xf>
    <xf numFmtId="3" fontId="2" fillId="27" borderId="24" xfId="0" applyNumberFormat="1" applyFont="1" applyFill="1" applyBorder="1" applyAlignment="1">
      <alignment horizontal="center" vertical="center"/>
    </xf>
    <xf numFmtId="10" fontId="2" fillId="27" borderId="46" xfId="0" applyNumberFormat="1" applyFont="1" applyFill="1" applyBorder="1" applyAlignment="1">
      <alignment horizontal="center" vertical="center"/>
    </xf>
    <xf numFmtId="3" fontId="2" fillId="28" borderId="24" xfId="0" applyNumberFormat="1" applyFont="1" applyFill="1" applyBorder="1" applyAlignment="1">
      <alignment horizontal="center" vertical="center"/>
    </xf>
    <xf numFmtId="10" fontId="2" fillId="28" borderId="46" xfId="0" applyNumberFormat="1" applyFont="1" applyFill="1" applyBorder="1" applyAlignment="1">
      <alignment horizontal="center" vertical="center"/>
    </xf>
    <xf numFmtId="3" fontId="2" fillId="24" borderId="20" xfId="0" applyNumberFormat="1" applyFont="1" applyFill="1" applyBorder="1" applyAlignment="1">
      <alignment horizontal="center" vertical="center"/>
    </xf>
    <xf numFmtId="10" fontId="2" fillId="24" borderId="0" xfId="0" applyNumberFormat="1" applyFont="1" applyFill="1" applyAlignment="1">
      <alignment horizontal="center" vertical="center"/>
    </xf>
    <xf numFmtId="169" fontId="20" fillId="24" borderId="92" xfId="0" applyNumberFormat="1" applyFont="1" applyFill="1" applyBorder="1" applyAlignment="1">
      <alignment vertical="center" wrapText="1"/>
    </xf>
    <xf numFmtId="169" fontId="20" fillId="24" borderId="59" xfId="0" applyNumberFormat="1" applyFont="1" applyFill="1" applyBorder="1" applyAlignment="1">
      <alignment vertical="center" wrapText="1"/>
    </xf>
    <xf numFmtId="169" fontId="20" fillId="24" borderId="29" xfId="0" applyNumberFormat="1" applyFont="1" applyFill="1" applyBorder="1" applyAlignment="1">
      <alignment vertical="center" wrapText="1"/>
    </xf>
    <xf numFmtId="0" fontId="52" fillId="3" borderId="83" xfId="0" applyFont="1" applyFill="1" applyBorder="1" applyAlignment="1">
      <alignment vertical="center" readingOrder="1"/>
    </xf>
    <xf numFmtId="0" fontId="52" fillId="3" borderId="91" xfId="0" applyFont="1" applyFill="1" applyBorder="1" applyAlignment="1">
      <alignment vertical="center" readingOrder="1"/>
    </xf>
    <xf numFmtId="0" fontId="52" fillId="3" borderId="7" xfId="0" applyFont="1" applyFill="1" applyBorder="1" applyAlignment="1">
      <alignment vertical="center" readingOrder="1"/>
    </xf>
    <xf numFmtId="0" fontId="52" fillId="3" borderId="75" xfId="0" applyFont="1" applyFill="1" applyBorder="1" applyAlignment="1">
      <alignment vertical="center" readingOrder="1"/>
    </xf>
    <xf numFmtId="0" fontId="52" fillId="3" borderId="87" xfId="0" applyFont="1" applyFill="1" applyBorder="1" applyAlignment="1">
      <alignment vertical="center" readingOrder="1"/>
    </xf>
    <xf numFmtId="0" fontId="52" fillId="3" borderId="88" xfId="0" applyFont="1" applyFill="1" applyBorder="1" applyAlignment="1">
      <alignment vertical="center" readingOrder="1"/>
    </xf>
    <xf numFmtId="0" fontId="52" fillId="0" borderId="87" xfId="0" applyFont="1" applyBorder="1" applyAlignment="1">
      <alignment vertical="center" readingOrder="1"/>
    </xf>
    <xf numFmtId="0" fontId="52" fillId="0" borderId="83" xfId="0" applyFont="1" applyBorder="1" applyAlignment="1">
      <alignment vertical="center" readingOrder="1"/>
    </xf>
    <xf numFmtId="0" fontId="52" fillId="0" borderId="4" xfId="0" applyFont="1" applyBorder="1" applyAlignment="1">
      <alignment vertical="center" readingOrder="1"/>
    </xf>
    <xf numFmtId="172" fontId="40" fillId="0" borderId="0" xfId="43" applyNumberFormat="1" applyFont="1" applyFill="1" applyBorder="1" applyAlignment="1">
      <alignment vertical="center"/>
    </xf>
    <xf numFmtId="0" fontId="40" fillId="0" borderId="0" xfId="0" applyFont="1" applyAlignment="1">
      <alignment vertical="center"/>
    </xf>
    <xf numFmtId="0" fontId="8" fillId="0" borderId="0" xfId="44" applyFont="1"/>
    <xf numFmtId="0" fontId="8" fillId="0" borderId="0" xfId="44" applyFont="1" applyAlignment="1">
      <alignment horizontal="left" wrapText="1"/>
    </xf>
    <xf numFmtId="0" fontId="8" fillId="0" borderId="0" xfId="44" applyFont="1" applyAlignment="1">
      <alignment wrapText="1"/>
    </xf>
    <xf numFmtId="2" fontId="8" fillId="0" borderId="0" xfId="44" applyNumberFormat="1" applyFont="1" applyAlignment="1">
      <alignment wrapText="1"/>
    </xf>
    <xf numFmtId="4" fontId="8" fillId="0" borderId="0" xfId="44" applyNumberFormat="1" applyFont="1" applyAlignment="1">
      <alignment wrapText="1"/>
    </xf>
    <xf numFmtId="0" fontId="56" fillId="0" borderId="0" xfId="44" applyFont="1" applyAlignment="1">
      <alignment horizontal="left" wrapText="1"/>
    </xf>
    <xf numFmtId="0" fontId="56" fillId="3" borderId="0" xfId="44" applyFont="1" applyFill="1" applyAlignment="1">
      <alignment horizontal="left"/>
    </xf>
    <xf numFmtId="0" fontId="8" fillId="0" borderId="0" xfId="44" applyFont="1" applyAlignment="1">
      <alignment horizontal="center"/>
    </xf>
    <xf numFmtId="0" fontId="8" fillId="0" borderId="0" xfId="44" applyFont="1" applyAlignment="1">
      <alignment horizontal="left"/>
    </xf>
    <xf numFmtId="2" fontId="8" fillId="0" borderId="0" xfId="44" applyNumberFormat="1" applyFont="1" applyAlignment="1">
      <alignment horizontal="center"/>
    </xf>
    <xf numFmtId="4" fontId="8" fillId="0" borderId="0" xfId="44" applyNumberFormat="1" applyFont="1" applyAlignment="1">
      <alignment horizontal="center"/>
    </xf>
    <xf numFmtId="0" fontId="55" fillId="0" borderId="0" xfId="44"/>
    <xf numFmtId="0" fontId="4" fillId="29" borderId="0" xfId="44" applyFont="1" applyFill="1"/>
    <xf numFmtId="0" fontId="4" fillId="0" borderId="0" xfId="44" applyFont="1" applyAlignment="1">
      <alignment horizontal="left"/>
    </xf>
    <xf numFmtId="0" fontId="7" fillId="0" borderId="0" xfId="44" applyFont="1"/>
    <xf numFmtId="2" fontId="7" fillId="0" borderId="0" xfId="44" applyNumberFormat="1" applyFont="1"/>
    <xf numFmtId="4" fontId="7" fillId="0" borderId="0" xfId="44" applyNumberFormat="1" applyFont="1"/>
    <xf numFmtId="0" fontId="4" fillId="0" borderId="48" xfId="44" applyFont="1" applyBorder="1"/>
    <xf numFmtId="0" fontId="7" fillId="0" borderId="58" xfId="44" applyFont="1" applyBorder="1" applyAlignment="1">
      <alignment horizontal="left"/>
    </xf>
    <xf numFmtId="0" fontId="7" fillId="0" borderId="58" xfId="44" applyFont="1" applyBorder="1" applyAlignment="1">
      <alignment horizontal="center"/>
    </xf>
    <xf numFmtId="2" fontId="7" fillId="0" borderId="58" xfId="44" applyNumberFormat="1" applyFont="1" applyBorder="1" applyAlignment="1">
      <alignment horizontal="center"/>
    </xf>
    <xf numFmtId="4" fontId="7" fillId="0" borderId="58" xfId="44" applyNumberFormat="1" applyFont="1" applyBorder="1" applyAlignment="1">
      <alignment horizontal="center"/>
    </xf>
    <xf numFmtId="173" fontId="4" fillId="0" borderId="50" xfId="45" applyNumberFormat="1" applyFont="1" applyFill="1" applyBorder="1"/>
    <xf numFmtId="173" fontId="7" fillId="0" borderId="26" xfId="45" applyNumberFormat="1" applyFont="1" applyFill="1" applyBorder="1" applyAlignment="1">
      <alignment horizontal="left"/>
    </xf>
    <xf numFmtId="174" fontId="7" fillId="0" borderId="28" xfId="45" applyNumberFormat="1" applyFont="1" applyFill="1" applyBorder="1"/>
    <xf numFmtId="2" fontId="7" fillId="0" borderId="28" xfId="45" applyNumberFormat="1" applyFont="1" applyFill="1" applyBorder="1"/>
    <xf numFmtId="4" fontId="7" fillId="0" borderId="28" xfId="45" applyNumberFormat="1" applyFont="1" applyFill="1" applyBorder="1"/>
    <xf numFmtId="0" fontId="55" fillId="0" borderId="28" xfId="44" applyBorder="1"/>
    <xf numFmtId="173" fontId="7" fillId="0" borderId="28" xfId="45" applyNumberFormat="1" applyFont="1" applyFill="1" applyBorder="1" applyAlignment="1">
      <alignment horizontal="left"/>
    </xf>
    <xf numFmtId="173" fontId="7" fillId="0" borderId="50" xfId="45" applyNumberFormat="1" applyFont="1" applyFill="1" applyBorder="1"/>
    <xf numFmtId="0" fontId="55" fillId="0" borderId="28" xfId="44" applyBorder="1" applyAlignment="1">
      <alignment wrapText="1"/>
    </xf>
    <xf numFmtId="173" fontId="7" fillId="0" borderId="47" xfId="45" applyNumberFormat="1" applyFont="1" applyFill="1" applyBorder="1"/>
    <xf numFmtId="173" fontId="7" fillId="0" borderId="30" xfId="45" applyNumberFormat="1" applyFont="1" applyFill="1" applyBorder="1"/>
    <xf numFmtId="174" fontId="7" fillId="0" borderId="30" xfId="45" applyNumberFormat="1" applyFont="1" applyFill="1" applyBorder="1"/>
    <xf numFmtId="4" fontId="7" fillId="0" borderId="30" xfId="45" applyNumberFormat="1" applyFont="1" applyFill="1" applyBorder="1"/>
    <xf numFmtId="0" fontId="55" fillId="0" borderId="30" xfId="44" applyBorder="1"/>
    <xf numFmtId="173" fontId="4" fillId="0" borderId="47" xfId="45" applyNumberFormat="1" applyFont="1" applyFill="1" applyBorder="1"/>
    <xf numFmtId="173" fontId="7" fillId="0" borderId="30" xfId="45" applyNumberFormat="1" applyFont="1" applyFill="1" applyBorder="1" applyAlignment="1">
      <alignment horizontal="left"/>
    </xf>
    <xf numFmtId="9" fontId="7" fillId="0" borderId="30" xfId="46" applyFont="1" applyFill="1" applyBorder="1"/>
    <xf numFmtId="2" fontId="7" fillId="0" borderId="30" xfId="45" applyNumberFormat="1" applyFont="1" applyFill="1" applyBorder="1"/>
    <xf numFmtId="0" fontId="55" fillId="0" borderId="30" xfId="44" applyBorder="1" applyAlignment="1">
      <alignment horizontal="left"/>
    </xf>
    <xf numFmtId="9" fontId="7" fillId="0" borderId="28" xfId="45" applyNumberFormat="1" applyFont="1" applyFill="1" applyBorder="1"/>
    <xf numFmtId="0" fontId="55" fillId="0" borderId="28" xfId="44" applyBorder="1" applyAlignment="1">
      <alignment horizontal="left"/>
    </xf>
    <xf numFmtId="0" fontId="7" fillId="0" borderId="50" xfId="44" applyFont="1" applyBorder="1"/>
    <xf numFmtId="0" fontId="7" fillId="0" borderId="28" xfId="44" applyFont="1" applyBorder="1" applyAlignment="1">
      <alignment horizontal="left"/>
    </xf>
    <xf numFmtId="9" fontId="7" fillId="0" borderId="28" xfId="46" applyFont="1" applyFill="1" applyBorder="1"/>
    <xf numFmtId="2" fontId="7" fillId="0" borderId="28" xfId="44" applyNumberFormat="1" applyFont="1" applyBorder="1"/>
    <xf numFmtId="0" fontId="7" fillId="0" borderId="28" xfId="44" applyFont="1" applyBorder="1"/>
    <xf numFmtId="0" fontId="7" fillId="0" borderId="47" xfId="44" applyFont="1" applyBorder="1"/>
    <xf numFmtId="2" fontId="7" fillId="0" borderId="30" xfId="44" applyNumberFormat="1" applyFont="1" applyBorder="1"/>
    <xf numFmtId="0" fontId="4" fillId="0" borderId="50" xfId="44" applyFont="1" applyBorder="1"/>
    <xf numFmtId="166" fontId="7" fillId="0" borderId="28" xfId="44" applyNumberFormat="1" applyFont="1" applyBorder="1"/>
    <xf numFmtId="4" fontId="7" fillId="0" borderId="28" xfId="44" applyNumberFormat="1" applyFont="1" applyBorder="1"/>
    <xf numFmtId="0" fontId="7" fillId="0" borderId="50" xfId="44" applyFont="1" applyBorder="1" applyAlignment="1">
      <alignment horizontal="left" indent="1"/>
    </xf>
    <xf numFmtId="44" fontId="0" fillId="0" borderId="28" xfId="47" applyFont="1" applyBorder="1"/>
    <xf numFmtId="2" fontId="55" fillId="0" borderId="28" xfId="44" applyNumberFormat="1" applyBorder="1"/>
    <xf numFmtId="4" fontId="55" fillId="0" borderId="28" xfId="44" applyNumberFormat="1" applyBorder="1"/>
    <xf numFmtId="0" fontId="4" fillId="0" borderId="47" xfId="44" applyFont="1" applyBorder="1"/>
    <xf numFmtId="0" fontId="7" fillId="0" borderId="30" xfId="44" applyFont="1" applyBorder="1" applyAlignment="1">
      <alignment horizontal="left"/>
    </xf>
    <xf numFmtId="0" fontId="9" fillId="0" borderId="30" xfId="44" applyFont="1" applyBorder="1"/>
    <xf numFmtId="2" fontId="55" fillId="0" borderId="30" xfId="44" applyNumberFormat="1" applyBorder="1"/>
    <xf numFmtId="4" fontId="55" fillId="0" borderId="30" xfId="44" applyNumberFormat="1" applyBorder="1"/>
    <xf numFmtId="0" fontId="7" fillId="0" borderId="0" xfId="44" applyFont="1" applyAlignment="1">
      <alignment horizontal="left" indent="1"/>
    </xf>
    <xf numFmtId="0" fontId="7" fillId="0" borderId="0" xfId="44" applyFont="1" applyAlignment="1">
      <alignment horizontal="left"/>
    </xf>
    <xf numFmtId="2" fontId="55" fillId="0" borderId="0" xfId="44" applyNumberFormat="1"/>
    <xf numFmtId="4" fontId="55" fillId="0" borderId="0" xfId="44" applyNumberFormat="1"/>
    <xf numFmtId="0" fontId="55" fillId="0" borderId="0" xfId="44" applyAlignment="1">
      <alignment horizontal="left"/>
    </xf>
    <xf numFmtId="4" fontId="4" fillId="0" borderId="0" xfId="44" applyNumberFormat="1" applyFont="1"/>
    <xf numFmtId="0" fontId="4" fillId="29" borderId="0" xfId="44" applyFont="1" applyFill="1" applyAlignment="1">
      <alignment horizontal="left"/>
    </xf>
    <xf numFmtId="0" fontId="55" fillId="0" borderId="49" xfId="44" applyBorder="1"/>
    <xf numFmtId="0" fontId="55" fillId="0" borderId="26" xfId="44" applyBorder="1" applyAlignment="1">
      <alignment horizontal="left"/>
    </xf>
    <xf numFmtId="2" fontId="55" fillId="0" borderId="26" xfId="44" applyNumberFormat="1" applyBorder="1"/>
    <xf numFmtId="0" fontId="55" fillId="0" borderId="48" xfId="44" applyBorder="1"/>
    <xf numFmtId="4" fontId="55" fillId="0" borderId="48" xfId="44" applyNumberFormat="1" applyBorder="1"/>
    <xf numFmtId="0" fontId="55" fillId="0" borderId="50" xfId="44" applyBorder="1"/>
    <xf numFmtId="4" fontId="4" fillId="29" borderId="48" xfId="44" applyNumberFormat="1" applyFont="1" applyFill="1" applyBorder="1"/>
    <xf numFmtId="0" fontId="7" fillId="0" borderId="48" xfId="44" applyFont="1" applyBorder="1"/>
    <xf numFmtId="4" fontId="7" fillId="0" borderId="48" xfId="44" applyNumberFormat="1" applyFont="1" applyBorder="1"/>
    <xf numFmtId="10" fontId="7" fillId="0" borderId="0" xfId="46" applyNumberFormat="1" applyFont="1" applyFill="1" applyBorder="1"/>
    <xf numFmtId="2" fontId="4" fillId="5" borderId="0" xfId="44" applyNumberFormat="1" applyFont="1" applyFill="1"/>
    <xf numFmtId="0" fontId="7" fillId="0" borderId="28" xfId="44" applyFont="1" applyBorder="1" applyAlignment="1">
      <alignment horizontal="left" wrapText="1"/>
    </xf>
    <xf numFmtId="10" fontId="55" fillId="0" borderId="0" xfId="44" applyNumberFormat="1"/>
    <xf numFmtId="0" fontId="55" fillId="0" borderId="47" xfId="44" applyBorder="1"/>
    <xf numFmtId="10" fontId="40" fillId="0" borderId="0" xfId="1" applyNumberFormat="1" applyFont="1" applyFill="1" applyBorder="1" applyAlignment="1">
      <alignment vertical="center"/>
    </xf>
    <xf numFmtId="6" fontId="22" fillId="0" borderId="0" xfId="0" applyNumberFormat="1" applyFont="1" applyAlignment="1">
      <alignment horizontal="right"/>
    </xf>
    <xf numFmtId="4" fontId="22" fillId="0" borderId="0" xfId="0" applyNumberFormat="1" applyFont="1" applyAlignment="1">
      <alignment horizontal="center"/>
    </xf>
    <xf numFmtId="0" fontId="22" fillId="0" borderId="0" xfId="0" applyFont="1" applyAlignment="1">
      <alignment horizontal="right"/>
    </xf>
    <xf numFmtId="0" fontId="0" fillId="0" borderId="0" xfId="0" applyAlignment="1">
      <alignment horizontal="left" vertical="center"/>
    </xf>
    <xf numFmtId="0" fontId="0" fillId="0" borderId="19" xfId="0" applyBorder="1" applyAlignment="1">
      <alignment vertical="center"/>
    </xf>
    <xf numFmtId="6" fontId="0" fillId="0" borderId="20" xfId="0" applyNumberFormat="1" applyBorder="1" applyAlignment="1">
      <alignment horizontal="center" vertical="center"/>
    </xf>
    <xf numFmtId="0" fontId="0" fillId="0" borderId="20" xfId="0" applyBorder="1" applyAlignment="1">
      <alignment horizontal="left" vertical="center"/>
    </xf>
    <xf numFmtId="0" fontId="0" fillId="0" borderId="20" xfId="0" applyBorder="1" applyAlignment="1">
      <alignment horizontal="center" vertical="center"/>
    </xf>
    <xf numFmtId="0" fontId="18" fillId="0" borderId="21" xfId="0" applyFont="1" applyBorder="1" applyAlignment="1">
      <alignment vertical="center"/>
    </xf>
    <xf numFmtId="6" fontId="0" fillId="0" borderId="16" xfId="0" applyNumberFormat="1" applyBorder="1" applyAlignment="1">
      <alignment horizontal="center" vertical="center"/>
    </xf>
    <xf numFmtId="0" fontId="0" fillId="0" borderId="16" xfId="0" applyBorder="1" applyAlignment="1">
      <alignment horizontal="left" vertical="center"/>
    </xf>
    <xf numFmtId="0" fontId="18" fillId="0" borderId="17" xfId="0" applyFont="1" applyBorder="1" applyAlignment="1">
      <alignment vertical="center"/>
    </xf>
    <xf numFmtId="10" fontId="0" fillId="0" borderId="20" xfId="1" applyNumberFormat="1" applyFont="1" applyFill="1" applyBorder="1" applyAlignment="1">
      <alignment horizontal="center" vertical="center"/>
    </xf>
    <xf numFmtId="0" fontId="20" fillId="0" borderId="99" xfId="0" applyFont="1" applyBorder="1" applyAlignment="1">
      <alignment horizontal="center" wrapText="1"/>
    </xf>
    <xf numFmtId="0" fontId="20" fillId="0" borderId="59" xfId="0" applyFont="1" applyBorder="1" applyAlignment="1">
      <alignment horizontal="center" wrapText="1"/>
    </xf>
    <xf numFmtId="0" fontId="20" fillId="0" borderId="23" xfId="0" applyFont="1" applyBorder="1" applyAlignment="1">
      <alignment horizontal="center" wrapText="1"/>
    </xf>
    <xf numFmtId="0" fontId="20" fillId="0" borderId="80" xfId="0" applyFont="1" applyBorder="1" applyAlignment="1">
      <alignment horizontal="center" wrapText="1"/>
    </xf>
    <xf numFmtId="3" fontId="2" fillId="0" borderId="0" xfId="0" applyNumberFormat="1" applyFont="1" applyAlignment="1">
      <alignment horizontal="center" vertical="center"/>
    </xf>
    <xf numFmtId="169" fontId="20" fillId="0" borderId="83" xfId="0" applyNumberFormat="1" applyFont="1" applyBorder="1" applyAlignment="1">
      <alignment vertical="center" wrapText="1"/>
    </xf>
    <xf numFmtId="169" fontId="20" fillId="0" borderId="75" xfId="0" applyNumberFormat="1" applyFont="1" applyBorder="1" applyAlignment="1">
      <alignment vertical="center" wrapText="1"/>
    </xf>
    <xf numFmtId="169" fontId="20" fillId="0" borderId="88" xfId="0" applyNumberFormat="1" applyFont="1" applyBorder="1" applyAlignment="1">
      <alignment vertical="center" wrapText="1"/>
    </xf>
    <xf numFmtId="169" fontId="20" fillId="0" borderId="87" xfId="0" applyNumberFormat="1" applyFont="1" applyBorder="1" applyAlignment="1">
      <alignment vertical="center" wrapText="1"/>
    </xf>
    <xf numFmtId="169" fontId="20" fillId="0" borderId="92" xfId="0" applyNumberFormat="1" applyFont="1" applyBorder="1" applyAlignment="1">
      <alignment vertical="center" wrapText="1"/>
    </xf>
    <xf numFmtId="169" fontId="20" fillId="0" borderId="59" xfId="0" applyNumberFormat="1" applyFont="1" applyBorder="1" applyAlignment="1">
      <alignment vertical="center" wrapText="1"/>
    </xf>
    <xf numFmtId="169" fontId="20" fillId="0" borderId="29" xfId="0" applyNumberFormat="1" applyFont="1" applyBorder="1" applyAlignment="1">
      <alignment vertical="center" wrapText="1"/>
    </xf>
    <xf numFmtId="169" fontId="20" fillId="0" borderId="80" xfId="0" applyNumberFormat="1" applyFont="1" applyBorder="1" applyAlignment="1">
      <alignment vertical="center" wrapText="1"/>
    </xf>
    <xf numFmtId="3" fontId="20" fillId="0" borderId="56" xfId="0" applyNumberFormat="1" applyFont="1" applyBorder="1" applyAlignment="1">
      <alignment wrapText="1"/>
    </xf>
    <xf numFmtId="3" fontId="20" fillId="0" borderId="2" xfId="0" applyNumberFormat="1" applyFont="1" applyBorder="1" applyAlignment="1">
      <alignment horizontal="center" wrapText="1"/>
    </xf>
    <xf numFmtId="3" fontId="20" fillId="0" borderId="51" xfId="0" applyNumberFormat="1" applyFont="1" applyBorder="1" applyAlignment="1">
      <alignment horizontal="center" wrapText="1"/>
    </xf>
    <xf numFmtId="3" fontId="20" fillId="0" borderId="52" xfId="0" applyNumberFormat="1" applyFont="1" applyBorder="1"/>
    <xf numFmtId="1" fontId="18" fillId="0" borderId="6" xfId="0" applyNumberFormat="1" applyFont="1" applyBorder="1" applyAlignment="1">
      <alignment horizontal="right" wrapText="1"/>
    </xf>
    <xf numFmtId="1" fontId="18" fillId="0" borderId="84" xfId="0" applyNumberFormat="1" applyFont="1" applyBorder="1" applyAlignment="1">
      <alignment horizontal="right" wrapText="1"/>
    </xf>
    <xf numFmtId="3" fontId="18" fillId="3" borderId="103" xfId="0" applyNumberFormat="1" applyFont="1" applyFill="1" applyBorder="1"/>
    <xf numFmtId="1" fontId="18" fillId="0" borderId="48" xfId="0" applyNumberFormat="1" applyFont="1" applyBorder="1" applyAlignment="1">
      <alignment horizontal="right" wrapText="1"/>
    </xf>
    <xf numFmtId="1" fontId="18" fillId="0" borderId="6" xfId="0" applyNumberFormat="1" applyFont="1" applyBorder="1" applyAlignment="1">
      <alignment horizontal="right" vertical="top" wrapText="1"/>
    </xf>
    <xf numFmtId="1" fontId="18" fillId="3" borderId="48" xfId="49" applyNumberFormat="1" applyFont="1" applyFill="1" applyBorder="1" applyAlignment="1">
      <alignment horizontal="right"/>
    </xf>
    <xf numFmtId="1" fontId="18" fillId="3" borderId="0" xfId="0" applyNumberFormat="1" applyFont="1" applyFill="1" applyAlignment="1">
      <alignment horizontal="right" wrapText="1"/>
    </xf>
    <xf numFmtId="1" fontId="18" fillId="3" borderId="50" xfId="49" applyNumberFormat="1" applyFont="1" applyFill="1" applyBorder="1" applyAlignment="1">
      <alignment horizontal="right"/>
    </xf>
    <xf numFmtId="3" fontId="18" fillId="3" borderId="103" xfId="0" applyNumberFormat="1" applyFont="1" applyFill="1" applyBorder="1" applyAlignment="1">
      <alignment horizontal="right"/>
    </xf>
    <xf numFmtId="0" fontId="20" fillId="0" borderId="51" xfId="0" applyFont="1" applyBorder="1" applyAlignment="1">
      <alignment horizontal="right" wrapText="1"/>
    </xf>
    <xf numFmtId="0" fontId="20" fillId="0" borderId="47" xfId="0" applyFont="1" applyBorder="1" applyAlignment="1">
      <alignment horizontal="right" wrapText="1"/>
    </xf>
    <xf numFmtId="3" fontId="20" fillId="0" borderId="103" xfId="0" applyNumberFormat="1" applyFont="1" applyBorder="1"/>
    <xf numFmtId="0" fontId="18" fillId="0" borderId="50" xfId="0" applyFont="1" applyBorder="1" applyAlignment="1">
      <alignment horizontal="right" wrapText="1"/>
    </xf>
    <xf numFmtId="4" fontId="18" fillId="0" borderId="70" xfId="0" applyNumberFormat="1" applyFont="1" applyBorder="1"/>
    <xf numFmtId="165" fontId="18" fillId="0" borderId="48" xfId="0" applyNumberFormat="1" applyFont="1" applyBorder="1" applyAlignment="1">
      <alignment horizontal="right" vertical="center" wrapText="1"/>
    </xf>
    <xf numFmtId="165" fontId="18" fillId="0" borderId="48" xfId="0" applyNumberFormat="1" applyFont="1" applyBorder="1" applyAlignment="1">
      <alignment horizontal="right" wrapText="1"/>
    </xf>
    <xf numFmtId="2" fontId="18" fillId="0" borderId="0" xfId="0" applyNumberFormat="1" applyFont="1" applyAlignment="1">
      <alignment vertical="center"/>
    </xf>
    <xf numFmtId="0" fontId="54" fillId="0" borderId="0" xfId="0" applyFont="1" applyAlignment="1">
      <alignment vertical="center" readingOrder="1"/>
    </xf>
    <xf numFmtId="171" fontId="2" fillId="16" borderId="53" xfId="0" applyNumberFormat="1" applyFont="1" applyFill="1" applyBorder="1" applyAlignment="1">
      <alignment horizontal="center" vertical="center" wrapText="1"/>
    </xf>
    <xf numFmtId="3" fontId="20" fillId="0" borderId="2" xfId="0" applyNumberFormat="1" applyFont="1" applyBorder="1" applyAlignment="1">
      <alignment wrapText="1"/>
    </xf>
    <xf numFmtId="0" fontId="3" fillId="0" borderId="0" xfId="0" applyFont="1" applyAlignment="1">
      <alignment horizontal="center" wrapText="1"/>
    </xf>
    <xf numFmtId="171" fontId="2" fillId="31" borderId="53" xfId="0" applyNumberFormat="1" applyFont="1" applyFill="1" applyBorder="1" applyAlignment="1">
      <alignment horizontal="center" vertical="center" wrapText="1"/>
    </xf>
    <xf numFmtId="171" fontId="2" fillId="32" borderId="53" xfId="0" applyNumberFormat="1" applyFont="1" applyFill="1" applyBorder="1" applyAlignment="1">
      <alignment horizontal="center" vertical="center" wrapText="1"/>
    </xf>
    <xf numFmtId="171" fontId="2" fillId="31" borderId="24" xfId="0" applyNumberFormat="1" applyFont="1" applyFill="1" applyBorder="1" applyAlignment="1">
      <alignment horizontal="center" vertical="center" wrapText="1"/>
    </xf>
    <xf numFmtId="171" fontId="2" fillId="16" borderId="24" xfId="0" applyNumberFormat="1" applyFont="1" applyFill="1" applyBorder="1" applyAlignment="1">
      <alignment horizontal="center" vertical="center" wrapText="1"/>
    </xf>
    <xf numFmtId="171" fontId="2" fillId="32" borderId="24" xfId="0" applyNumberFormat="1" applyFont="1" applyFill="1" applyBorder="1" applyAlignment="1">
      <alignment horizontal="center" vertical="center" wrapText="1"/>
    </xf>
    <xf numFmtId="169" fontId="20" fillId="31" borderId="83" xfId="0" applyNumberFormat="1" applyFont="1" applyFill="1" applyBorder="1" applyAlignment="1">
      <alignment horizontal="center" vertical="center" wrapText="1"/>
    </xf>
    <xf numFmtId="169" fontId="20" fillId="16" borderId="84" xfId="0" applyNumberFormat="1" applyFont="1" applyFill="1" applyBorder="1" applyAlignment="1">
      <alignment horizontal="center" vertical="center" wrapText="1"/>
    </xf>
    <xf numFmtId="169" fontId="20" fillId="32" borderId="85" xfId="0" applyNumberFormat="1" applyFont="1" applyFill="1" applyBorder="1" applyAlignment="1">
      <alignment horizontal="center" vertical="center" wrapText="1"/>
    </xf>
    <xf numFmtId="6" fontId="22" fillId="0" borderId="0" xfId="0" applyNumberFormat="1" applyFont="1" applyAlignment="1">
      <alignment horizontal="center"/>
    </xf>
    <xf numFmtId="1" fontId="18" fillId="0" borderId="8" xfId="0" applyNumberFormat="1" applyFont="1" applyBorder="1" applyAlignment="1">
      <alignment horizontal="right" vertical="top" wrapText="1"/>
    </xf>
    <xf numFmtId="0" fontId="18" fillId="3" borderId="7" xfId="49" applyFont="1" applyFill="1" applyBorder="1" applyAlignment="1">
      <alignment horizontal="left"/>
    </xf>
    <xf numFmtId="0" fontId="18" fillId="3" borderId="8" xfId="49" applyFont="1" applyFill="1" applyBorder="1" applyAlignment="1">
      <alignment horizontal="left"/>
    </xf>
    <xf numFmtId="168" fontId="40" fillId="0" borderId="0" xfId="0" applyNumberFormat="1" applyFont="1" applyAlignment="1">
      <alignment vertical="center"/>
    </xf>
    <xf numFmtId="0" fontId="39" fillId="0" borderId="7" xfId="0" applyFont="1" applyBorder="1" applyAlignment="1">
      <alignment vertical="center" wrapText="1"/>
    </xf>
    <xf numFmtId="0" fontId="20" fillId="0" borderId="7" xfId="0" applyFont="1" applyBorder="1" applyAlignment="1">
      <alignment horizontal="center" wrapText="1"/>
    </xf>
    <xf numFmtId="0" fontId="20" fillId="0" borderId="81" xfId="0" applyFont="1" applyBorder="1" applyAlignment="1">
      <alignment horizontal="center" wrapText="1"/>
    </xf>
    <xf numFmtId="171" fontId="2" fillId="0" borderId="18" xfId="0" applyNumberFormat="1" applyFont="1" applyBorder="1" applyAlignment="1">
      <alignment horizontal="center" vertical="center"/>
    </xf>
    <xf numFmtId="169" fontId="20" fillId="0" borderId="48" xfId="0" applyNumberFormat="1" applyFont="1" applyBorder="1" applyAlignment="1">
      <alignment horizontal="center" vertical="center" wrapText="1"/>
    </xf>
    <xf numFmtId="169" fontId="20" fillId="0" borderId="86" xfId="0" applyNumberFormat="1" applyFont="1" applyBorder="1" applyAlignment="1">
      <alignment horizontal="center" vertical="center" wrapText="1"/>
    </xf>
    <xf numFmtId="169" fontId="20" fillId="0" borderId="93" xfId="0" applyNumberFormat="1" applyFont="1" applyBorder="1" applyAlignment="1">
      <alignment horizontal="center" vertical="center" wrapText="1"/>
    </xf>
    <xf numFmtId="169" fontId="20" fillId="0" borderId="106" xfId="0" applyNumberFormat="1" applyFont="1" applyBorder="1" applyAlignment="1">
      <alignment horizontal="center" vertical="center" wrapText="1"/>
    </xf>
    <xf numFmtId="169" fontId="20" fillId="0" borderId="79" xfId="0" applyNumberFormat="1" applyFont="1" applyBorder="1" applyAlignment="1">
      <alignment horizontal="center" vertical="center" wrapText="1"/>
    </xf>
    <xf numFmtId="169" fontId="20" fillId="0" borderId="78" xfId="0" applyNumberFormat="1" applyFont="1" applyBorder="1" applyAlignment="1">
      <alignment horizontal="center" vertical="center" wrapText="1"/>
    </xf>
    <xf numFmtId="3" fontId="18" fillId="3" borderId="86" xfId="0" applyNumberFormat="1" applyFont="1" applyFill="1" applyBorder="1"/>
    <xf numFmtId="165" fontId="18" fillId="3" borderId="0" xfId="0" applyNumberFormat="1" applyFont="1" applyFill="1" applyAlignment="1">
      <alignment horizontal="right" wrapText="1"/>
    </xf>
    <xf numFmtId="168" fontId="20" fillId="0" borderId="48" xfId="0" applyNumberFormat="1" applyFont="1" applyBorder="1" applyAlignment="1">
      <alignment horizontal="center" vertical="center" wrapText="1"/>
    </xf>
    <xf numFmtId="165" fontId="18" fillId="0" borderId="8" xfId="0" applyNumberFormat="1" applyFont="1" applyBorder="1" applyAlignment="1">
      <alignment horizontal="right" wrapText="1"/>
    </xf>
    <xf numFmtId="1" fontId="18" fillId="0" borderId="48" xfId="49" applyNumberFormat="1" applyFont="1" applyBorder="1" applyAlignment="1">
      <alignment horizontal="right"/>
    </xf>
    <xf numFmtId="3" fontId="18" fillId="0" borderId="86" xfId="0" applyNumberFormat="1" applyFont="1" applyBorder="1" applyAlignment="1">
      <alignment horizontal="right"/>
    </xf>
    <xf numFmtId="0" fontId="18" fillId="0" borderId="15" xfId="49" applyFont="1" applyBorder="1" applyAlignment="1">
      <alignment horizontal="left"/>
    </xf>
    <xf numFmtId="0" fontId="18" fillId="0" borderId="16" xfId="49" applyFont="1" applyBorder="1" applyAlignment="1">
      <alignment horizontal="left"/>
    </xf>
    <xf numFmtId="165" fontId="18" fillId="0" borderId="0" xfId="0" applyNumberFormat="1" applyFont="1" applyAlignment="1">
      <alignment horizontal="right" wrapText="1"/>
    </xf>
    <xf numFmtId="1" fontId="18" fillId="0" borderId="50" xfId="49" applyNumberFormat="1" applyFont="1" applyBorder="1" applyAlignment="1">
      <alignment horizontal="right"/>
    </xf>
    <xf numFmtId="3" fontId="18" fillId="0" borderId="70" xfId="0" applyNumberFormat="1" applyFont="1" applyBorder="1" applyAlignment="1">
      <alignment horizontal="right"/>
    </xf>
    <xf numFmtId="0" fontId="20" fillId="0" borderId="24" xfId="0" applyFont="1" applyBorder="1" applyAlignment="1">
      <alignment horizontal="center" vertical="center" wrapText="1"/>
    </xf>
    <xf numFmtId="168" fontId="20" fillId="0" borderId="79" xfId="0" applyNumberFormat="1" applyFont="1" applyBorder="1" applyAlignment="1">
      <alignment horizontal="center" vertical="center" wrapText="1"/>
    </xf>
    <xf numFmtId="168" fontId="20" fillId="0" borderId="47" xfId="0" applyNumberFormat="1" applyFont="1" applyBorder="1" applyAlignment="1">
      <alignment horizontal="center" vertical="center" wrapText="1"/>
    </xf>
    <xf numFmtId="169" fontId="20" fillId="0" borderId="47" xfId="0" applyNumberFormat="1" applyFont="1" applyBorder="1" applyAlignment="1">
      <alignment horizontal="center" vertical="center" wrapText="1"/>
    </xf>
    <xf numFmtId="169" fontId="20" fillId="0" borderId="103" xfId="0" applyNumberFormat="1" applyFont="1" applyBorder="1" applyAlignment="1">
      <alignment horizontal="center" vertical="center" wrapText="1"/>
    </xf>
    <xf numFmtId="10" fontId="2" fillId="3" borderId="24" xfId="0" applyNumberFormat="1" applyFont="1" applyFill="1" applyBorder="1" applyAlignment="1">
      <alignment horizontal="center" vertical="center"/>
    </xf>
    <xf numFmtId="0" fontId="2" fillId="3" borderId="18" xfId="0" applyFont="1" applyFill="1" applyBorder="1" applyAlignment="1">
      <alignment horizontal="center" vertical="center"/>
    </xf>
    <xf numFmtId="0" fontId="2" fillId="3" borderId="46" xfId="0" applyFont="1" applyFill="1" applyBorder="1" applyAlignment="1">
      <alignment horizontal="center" vertical="center"/>
    </xf>
    <xf numFmtId="171" fontId="2" fillId="0" borderId="46" xfId="0" applyNumberFormat="1" applyFont="1" applyBorder="1" applyAlignment="1">
      <alignment horizontal="center" vertical="center"/>
    </xf>
    <xf numFmtId="169" fontId="20" fillId="0" borderId="91" xfId="0" applyNumberFormat="1" applyFont="1" applyBorder="1" applyAlignment="1">
      <alignment horizontal="center" vertical="center" wrapText="1"/>
    </xf>
    <xf numFmtId="169" fontId="20" fillId="0" borderId="87" xfId="0" applyNumberFormat="1" applyFont="1" applyBorder="1" applyAlignment="1">
      <alignment horizontal="center" vertical="center" wrapText="1"/>
    </xf>
    <xf numFmtId="169" fontId="20" fillId="0" borderId="75" xfId="0" applyNumberFormat="1" applyFont="1" applyBorder="1" applyAlignment="1">
      <alignment horizontal="center" vertical="center" wrapText="1"/>
    </xf>
    <xf numFmtId="0" fontId="58" fillId="3" borderId="7" xfId="49" applyFont="1" applyFill="1" applyBorder="1" applyAlignment="1">
      <alignment horizontal="left"/>
    </xf>
    <xf numFmtId="0" fontId="58" fillId="3" borderId="8" xfId="49" applyFont="1" applyFill="1" applyBorder="1" applyAlignment="1">
      <alignment horizontal="left"/>
    </xf>
    <xf numFmtId="165" fontId="58" fillId="0" borderId="6" xfId="0" applyNumberFormat="1" applyFont="1" applyBorder="1" applyAlignment="1">
      <alignment horizontal="right" vertical="top" wrapText="1"/>
    </xf>
    <xf numFmtId="3" fontId="53" fillId="0" borderId="52" xfId="0" applyNumberFormat="1" applyFont="1" applyBorder="1"/>
    <xf numFmtId="165" fontId="58" fillId="0" borderId="8" xfId="0" applyNumberFormat="1" applyFont="1" applyBorder="1" applyAlignment="1">
      <alignment horizontal="right" vertical="top" wrapText="1"/>
    </xf>
    <xf numFmtId="0" fontId="63" fillId="0" borderId="0" xfId="0" applyFont="1" applyAlignment="1">
      <alignment vertical="center"/>
    </xf>
    <xf numFmtId="0" fontId="25" fillId="6" borderId="20" xfId="50" applyFont="1" applyFill="1" applyBorder="1"/>
    <xf numFmtId="0" fontId="8" fillId="6" borderId="21" xfId="50" applyFont="1" applyFill="1" applyBorder="1"/>
    <xf numFmtId="0" fontId="55" fillId="0" borderId="0" xfId="50"/>
    <xf numFmtId="0" fontId="8" fillId="6" borderId="0" xfId="50" applyFont="1" applyFill="1"/>
    <xf numFmtId="0" fontId="4" fillId="6" borderId="5" xfId="50" applyFont="1" applyFill="1" applyBorder="1"/>
    <xf numFmtId="0" fontId="26" fillId="6" borderId="16" xfId="50" applyFont="1" applyFill="1" applyBorder="1"/>
    <xf numFmtId="0" fontId="4" fillId="6" borderId="17" xfId="50" applyFont="1" applyFill="1" applyBorder="1"/>
    <xf numFmtId="0" fontId="4" fillId="0" borderId="0" xfId="50" applyFont="1"/>
    <xf numFmtId="0" fontId="27" fillId="11" borderId="0" xfId="51" applyFont="1" applyFill="1"/>
    <xf numFmtId="0" fontId="27" fillId="12" borderId="0" xfId="51" applyFont="1" applyFill="1"/>
    <xf numFmtId="0" fontId="27" fillId="8" borderId="0" xfId="51" applyFont="1" applyFill="1"/>
    <xf numFmtId="0" fontId="27" fillId="34" borderId="0" xfId="51" applyFont="1" applyFill="1"/>
    <xf numFmtId="14" fontId="4" fillId="0" borderId="0" xfId="50" applyNumberFormat="1" applyFont="1"/>
    <xf numFmtId="170" fontId="55" fillId="0" borderId="0" xfId="50" applyNumberFormat="1"/>
    <xf numFmtId="2" fontId="55" fillId="0" borderId="0" xfId="50" applyNumberFormat="1"/>
    <xf numFmtId="165" fontId="55" fillId="0" borderId="0" xfId="50" applyNumberFormat="1"/>
    <xf numFmtId="170" fontId="55" fillId="0" borderId="109" xfId="50" applyNumberFormat="1" applyBorder="1"/>
    <xf numFmtId="0" fontId="7" fillId="0" borderId="110" xfId="31" applyBorder="1"/>
    <xf numFmtId="0" fontId="0" fillId="0" borderId="0" xfId="0" applyAlignment="1">
      <alignment wrapText="1"/>
    </xf>
    <xf numFmtId="10" fontId="0" fillId="0" borderId="0" xfId="0" applyNumberFormat="1" applyAlignment="1">
      <alignment horizontal="center" vertical="center"/>
    </xf>
    <xf numFmtId="0" fontId="20" fillId="0" borderId="0" xfId="0" applyFont="1" applyAlignment="1">
      <alignment horizontal="right"/>
    </xf>
    <xf numFmtId="44" fontId="0" fillId="0" borderId="0" xfId="0" applyNumberFormat="1"/>
    <xf numFmtId="0" fontId="23" fillId="0" borderId="0" xfId="32"/>
    <xf numFmtId="0" fontId="23" fillId="0" borderId="0" xfId="99"/>
    <xf numFmtId="44" fontId="0" fillId="0" borderId="49" xfId="0" applyNumberFormat="1" applyBorder="1"/>
    <xf numFmtId="44" fontId="0" fillId="0" borderId="50" xfId="0" applyNumberFormat="1" applyBorder="1"/>
    <xf numFmtId="44" fontId="0" fillId="0" borderId="47" xfId="0" applyNumberFormat="1" applyBorder="1"/>
    <xf numFmtId="0" fontId="0" fillId="0" borderId="32" xfId="0" applyBorder="1"/>
    <xf numFmtId="0" fontId="0" fillId="57" borderId="32" xfId="0" applyFill="1" applyBorder="1"/>
    <xf numFmtId="0" fontId="0" fillId="0" borderId="40" xfId="0" applyBorder="1" applyAlignment="1">
      <alignment wrapText="1"/>
    </xf>
    <xf numFmtId="0" fontId="0" fillId="0" borderId="77" xfId="0" applyBorder="1" applyAlignment="1">
      <alignment wrapText="1"/>
    </xf>
    <xf numFmtId="0" fontId="0" fillId="0" borderId="32" xfId="0" applyBorder="1" applyAlignment="1">
      <alignment wrapText="1"/>
    </xf>
    <xf numFmtId="0" fontId="0" fillId="57" borderId="32" xfId="0" applyFill="1" applyBorder="1" applyAlignment="1">
      <alignment wrapText="1"/>
    </xf>
    <xf numFmtId="0" fontId="0" fillId="0" borderId="39" xfId="0" applyBorder="1"/>
    <xf numFmtId="44" fontId="0" fillId="0" borderId="32" xfId="0" applyNumberFormat="1" applyBorder="1"/>
    <xf numFmtId="44" fontId="0" fillId="57" borderId="50" xfId="0" applyNumberFormat="1" applyFill="1" applyBorder="1"/>
    <xf numFmtId="44" fontId="0" fillId="0" borderId="39" xfId="0" applyNumberFormat="1" applyBorder="1"/>
    <xf numFmtId="0" fontId="0" fillId="0" borderId="35" xfId="0" applyBorder="1"/>
    <xf numFmtId="44" fontId="0" fillId="0" borderId="40" xfId="0" applyNumberFormat="1" applyBorder="1"/>
    <xf numFmtId="6" fontId="22" fillId="58" borderId="24" xfId="0" applyNumberFormat="1" applyFont="1" applyFill="1" applyBorder="1" applyAlignment="1">
      <alignment horizontal="center"/>
    </xf>
    <xf numFmtId="6" fontId="22" fillId="58" borderId="69" xfId="0" applyNumberFormat="1" applyFont="1" applyFill="1" applyBorder="1" applyAlignment="1">
      <alignment horizontal="center"/>
    </xf>
    <xf numFmtId="6" fontId="22" fillId="58" borderId="18" xfId="0" applyNumberFormat="1" applyFont="1" applyFill="1" applyBorder="1" applyAlignment="1">
      <alignment horizontal="center"/>
    </xf>
    <xf numFmtId="6" fontId="22" fillId="58" borderId="70" xfId="0" applyNumberFormat="1" applyFont="1" applyFill="1" applyBorder="1" applyAlignment="1">
      <alignment horizontal="center"/>
    </xf>
    <xf numFmtId="6" fontId="22" fillId="58" borderId="46" xfId="0" applyNumberFormat="1" applyFont="1" applyFill="1" applyBorder="1" applyAlignment="1">
      <alignment horizontal="center"/>
    </xf>
    <xf numFmtId="6" fontId="22" fillId="58" borderId="106" xfId="0" applyNumberFormat="1" applyFont="1" applyFill="1" applyBorder="1" applyAlignment="1">
      <alignment horizontal="center"/>
    </xf>
    <xf numFmtId="6" fontId="22" fillId="0" borderId="51" xfId="0" applyNumberFormat="1" applyFont="1" applyBorder="1"/>
    <xf numFmtId="44" fontId="22" fillId="0" borderId="51" xfId="0" applyNumberFormat="1" applyFont="1" applyBorder="1"/>
    <xf numFmtId="4" fontId="22" fillId="0" borderId="51" xfId="0" applyNumberFormat="1" applyFont="1" applyBorder="1"/>
    <xf numFmtId="0" fontId="21" fillId="0" borderId="4" xfId="0" applyFont="1" applyBorder="1" applyAlignment="1">
      <alignment vertical="center"/>
    </xf>
    <xf numFmtId="0" fontId="21" fillId="0" borderId="0" xfId="0" applyFont="1" applyAlignment="1">
      <alignment horizontal="center"/>
    </xf>
    <xf numFmtId="0" fontId="42" fillId="3" borderId="7" xfId="49" applyFont="1" applyFill="1" applyBorder="1" applyAlignment="1">
      <alignment horizontal="left"/>
    </xf>
    <xf numFmtId="0" fontId="42" fillId="3" borderId="8" xfId="49" applyFont="1" applyFill="1" applyBorder="1" applyAlignment="1">
      <alignment horizontal="left"/>
    </xf>
    <xf numFmtId="165" fontId="42" fillId="0" borderId="8" xfId="0" applyNumberFormat="1" applyFont="1" applyBorder="1" applyAlignment="1">
      <alignment horizontal="right" vertical="top" wrapText="1"/>
    </xf>
    <xf numFmtId="1" fontId="42" fillId="3" borderId="48" xfId="49" applyNumberFormat="1" applyFont="1" applyFill="1" applyBorder="1" applyAlignment="1">
      <alignment horizontal="right"/>
    </xf>
    <xf numFmtId="3" fontId="42" fillId="3" borderId="103" xfId="0" applyNumberFormat="1" applyFont="1" applyFill="1" applyBorder="1"/>
    <xf numFmtId="0" fontId="42" fillId="0" borderId="15" xfId="49" applyFont="1" applyBorder="1" applyAlignment="1">
      <alignment horizontal="left"/>
    </xf>
    <xf numFmtId="0" fontId="42" fillId="0" borderId="16" xfId="49" applyFont="1" applyBorder="1" applyAlignment="1">
      <alignment horizontal="left"/>
    </xf>
    <xf numFmtId="165" fontId="42" fillId="0" borderId="0" xfId="0" applyNumberFormat="1" applyFont="1" applyAlignment="1">
      <alignment horizontal="right" wrapText="1"/>
    </xf>
    <xf numFmtId="1" fontId="42" fillId="0" borderId="50" xfId="49" applyNumberFormat="1" applyFont="1" applyBorder="1" applyAlignment="1">
      <alignment horizontal="right"/>
    </xf>
    <xf numFmtId="3" fontId="42" fillId="0" borderId="70" xfId="0" applyNumberFormat="1" applyFont="1" applyBorder="1" applyAlignment="1">
      <alignment horizontal="right"/>
    </xf>
    <xf numFmtId="0" fontId="39" fillId="0" borderId="51" xfId="0" applyFont="1" applyBorder="1" applyAlignment="1">
      <alignment horizontal="right" wrapText="1"/>
    </xf>
    <xf numFmtId="3" fontId="39" fillId="0" borderId="52" xfId="0" applyNumberFormat="1" applyFont="1" applyBorder="1"/>
    <xf numFmtId="0" fontId="39" fillId="0" borderId="47" xfId="0" applyFont="1" applyBorder="1" applyAlignment="1">
      <alignment horizontal="right" wrapText="1"/>
    </xf>
    <xf numFmtId="3" fontId="39" fillId="0" borderId="103" xfId="0" applyNumberFormat="1" applyFont="1" applyBorder="1"/>
    <xf numFmtId="0" fontId="42" fillId="0" borderId="50" xfId="0" applyFont="1" applyBorder="1" applyAlignment="1">
      <alignment horizontal="right" wrapText="1"/>
    </xf>
    <xf numFmtId="4" fontId="42" fillId="0" borderId="70" xfId="0" applyNumberFormat="1" applyFont="1" applyBorder="1"/>
    <xf numFmtId="3" fontId="22" fillId="0" borderId="0" xfId="0" applyNumberFormat="1" applyFont="1" applyAlignment="1">
      <alignment horizontal="right"/>
    </xf>
    <xf numFmtId="44" fontId="22" fillId="0" borderId="0" xfId="0" applyNumberFormat="1" applyFont="1"/>
    <xf numFmtId="4" fontId="22" fillId="0" borderId="0" xfId="0" applyNumberFormat="1" applyFont="1"/>
    <xf numFmtId="6" fontId="22" fillId="0" borderId="0" xfId="0" applyNumberFormat="1" applyFont="1" applyAlignment="1">
      <alignment horizontal="center" wrapText="1"/>
    </xf>
    <xf numFmtId="43" fontId="22" fillId="0" borderId="0" xfId="48" applyFont="1" applyFill="1" applyBorder="1" applyAlignment="1">
      <alignment horizontal="center"/>
    </xf>
    <xf numFmtId="0" fontId="22" fillId="0" borderId="4" xfId="0" applyFont="1" applyBorder="1" applyAlignment="1">
      <alignment vertical="center"/>
    </xf>
    <xf numFmtId="0" fontId="0" fillId="0" borderId="48" xfId="0" applyBorder="1"/>
    <xf numFmtId="5" fontId="0" fillId="0" borderId="48" xfId="43" applyNumberFormat="1" applyFont="1" applyBorder="1"/>
    <xf numFmtId="169" fontId="0" fillId="0" borderId="48" xfId="0" applyNumberFormat="1" applyBorder="1"/>
    <xf numFmtId="10" fontId="0" fillId="0" borderId="48" xfId="1" applyNumberFormat="1" applyFont="1" applyBorder="1"/>
    <xf numFmtId="8" fontId="22" fillId="0" borderId="0" xfId="0" applyNumberFormat="1" applyFont="1" applyAlignment="1">
      <alignment horizontal="center"/>
    </xf>
    <xf numFmtId="43" fontId="22" fillId="0" borderId="0" xfId="48" applyFont="1" applyFill="1" applyBorder="1"/>
    <xf numFmtId="10" fontId="0" fillId="0" borderId="48" xfId="1" applyNumberFormat="1" applyFont="1" applyFill="1" applyBorder="1"/>
    <xf numFmtId="43" fontId="22" fillId="0" borderId="0" xfId="48" applyFont="1" applyFill="1" applyBorder="1" applyAlignment="1">
      <alignment horizontal="center" wrapText="1"/>
    </xf>
    <xf numFmtId="0" fontId="2" fillId="0" borderId="0" xfId="0" applyFont="1" applyAlignment="1">
      <alignment horizontal="center" wrapText="1"/>
    </xf>
    <xf numFmtId="0" fontId="0" fillId="0" borderId="48" xfId="0" applyBorder="1" applyAlignment="1">
      <alignment horizontal="center"/>
    </xf>
    <xf numFmtId="0" fontId="34" fillId="0" borderId="0" xfId="0" applyFont="1" applyAlignment="1">
      <alignment horizontal="center"/>
    </xf>
    <xf numFmtId="169" fontId="0" fillId="0" borderId="48" xfId="0" applyNumberFormat="1" applyBorder="1" applyAlignment="1">
      <alignment horizontal="center"/>
    </xf>
    <xf numFmtId="169" fontId="0" fillId="0" borderId="0" xfId="0" applyNumberFormat="1" applyAlignment="1">
      <alignment horizontal="center"/>
    </xf>
    <xf numFmtId="169" fontId="84" fillId="0" borderId="48" xfId="0" applyNumberFormat="1" applyFont="1" applyBorder="1" applyAlignment="1">
      <alignment horizontal="center" vertical="center"/>
    </xf>
    <xf numFmtId="10" fontId="0" fillId="0" borderId="0" xfId="1" applyNumberFormat="1" applyFont="1"/>
    <xf numFmtId="0" fontId="0" fillId="14" borderId="0" xfId="0" applyFill="1"/>
    <xf numFmtId="0" fontId="85" fillId="14" borderId="0" xfId="0" applyFont="1" applyFill="1" applyAlignment="1">
      <alignment horizontal="center"/>
    </xf>
    <xf numFmtId="0" fontId="2" fillId="14" borderId="0" xfId="0" applyFont="1" applyFill="1"/>
    <xf numFmtId="0" fontId="2" fillId="14" borderId="0" xfId="0" applyFont="1" applyFill="1" applyAlignment="1">
      <alignment horizontal="center"/>
    </xf>
    <xf numFmtId="172" fontId="2" fillId="14" borderId="0" xfId="43" applyNumberFormat="1" applyFont="1" applyFill="1" applyAlignment="1">
      <alignment horizontal="center"/>
    </xf>
    <xf numFmtId="0" fontId="0" fillId="14" borderId="48" xfId="0" applyFill="1" applyBorder="1"/>
    <xf numFmtId="0" fontId="0" fillId="14" borderId="48" xfId="0" applyFill="1" applyBorder="1" applyAlignment="1">
      <alignment horizontal="center"/>
    </xf>
    <xf numFmtId="172" fontId="0" fillId="14" borderId="48" xfId="43" applyNumberFormat="1" applyFont="1" applyFill="1" applyBorder="1"/>
    <xf numFmtId="2" fontId="0" fillId="0" borderId="48" xfId="0" applyNumberFormat="1" applyBorder="1" applyAlignment="1">
      <alignment horizontal="center"/>
    </xf>
    <xf numFmtId="10" fontId="0" fillId="0" borderId="48" xfId="1" applyNumberFormat="1" applyFont="1" applyBorder="1" applyAlignment="1">
      <alignment horizontal="center"/>
    </xf>
    <xf numFmtId="7" fontId="0" fillId="0" borderId="48" xfId="0" applyNumberFormat="1" applyBorder="1" applyAlignment="1">
      <alignment horizontal="center"/>
    </xf>
    <xf numFmtId="0" fontId="0" fillId="14" borderId="48" xfId="0" applyFill="1" applyBorder="1" applyAlignment="1">
      <alignment wrapText="1"/>
    </xf>
    <xf numFmtId="168" fontId="0" fillId="14" borderId="48" xfId="0" applyNumberFormat="1" applyFill="1" applyBorder="1" applyAlignment="1">
      <alignment horizontal="center"/>
    </xf>
    <xf numFmtId="10" fontId="0" fillId="0" borderId="0" xfId="1" applyNumberFormat="1" applyFont="1" applyAlignment="1">
      <alignment horizontal="center"/>
    </xf>
    <xf numFmtId="169" fontId="0" fillId="0" borderId="0" xfId="0" applyNumberFormat="1"/>
    <xf numFmtId="2" fontId="18" fillId="3" borderId="0" xfId="0" applyNumberFormat="1" applyFont="1" applyFill="1" applyAlignment="1">
      <alignment horizontal="right" wrapText="1"/>
    </xf>
    <xf numFmtId="1" fontId="0" fillId="0" borderId="48" xfId="0" applyNumberFormat="1" applyBorder="1" applyAlignment="1">
      <alignment horizontal="center"/>
    </xf>
    <xf numFmtId="168" fontId="0" fillId="0" borderId="48" xfId="0" applyNumberFormat="1" applyBorder="1" applyAlignment="1">
      <alignment horizontal="center"/>
    </xf>
    <xf numFmtId="43" fontId="0" fillId="0" borderId="48" xfId="48" applyFont="1" applyBorder="1" applyAlignment="1">
      <alignment horizontal="left" vertical="center"/>
    </xf>
    <xf numFmtId="168" fontId="0" fillId="0" borderId="0" xfId="0" applyNumberFormat="1" applyAlignment="1">
      <alignment horizontal="center"/>
    </xf>
    <xf numFmtId="0" fontId="16" fillId="0" borderId="53" xfId="0" applyFont="1" applyBorder="1" applyAlignment="1">
      <alignment horizontal="center" vertical="center"/>
    </xf>
    <xf numFmtId="0" fontId="16" fillId="0" borderId="3" xfId="0" applyFont="1" applyBorder="1" applyAlignment="1">
      <alignment horizontal="center" vertical="center"/>
    </xf>
    <xf numFmtId="0" fontId="16" fillId="0" borderId="3" xfId="0" applyFont="1" applyBorder="1" applyAlignment="1">
      <alignment horizontal="center" vertical="center" wrapText="1"/>
    </xf>
    <xf numFmtId="0" fontId="16" fillId="0" borderId="46" xfId="0" applyFont="1" applyBorder="1" applyAlignment="1">
      <alignment vertical="center" wrapText="1"/>
    </xf>
    <xf numFmtId="0" fontId="16" fillId="0" borderId="17" xfId="0" applyFont="1" applyBorder="1" applyAlignment="1">
      <alignment horizontal="center" vertical="center" wrapText="1"/>
    </xf>
    <xf numFmtId="8" fontId="16" fillId="0" borderId="17" xfId="0" applyNumberFormat="1" applyFont="1" applyBorder="1" applyAlignment="1">
      <alignment horizontal="center" vertical="center" wrapText="1"/>
    </xf>
    <xf numFmtId="0" fontId="16" fillId="0" borderId="53" xfId="0" applyFont="1" applyBorder="1" applyAlignment="1">
      <alignment horizontal="center" vertical="center" wrapText="1"/>
    </xf>
    <xf numFmtId="169" fontId="38" fillId="0" borderId="48" xfId="0" applyNumberFormat="1" applyFont="1" applyBorder="1"/>
    <xf numFmtId="10" fontId="38" fillId="0" borderId="48" xfId="1" applyNumberFormat="1" applyFont="1" applyBorder="1"/>
    <xf numFmtId="10" fontId="0" fillId="0" borderId="48" xfId="1" applyNumberFormat="1" applyFont="1" applyFill="1" applyBorder="1" applyAlignment="1">
      <alignment horizontal="center"/>
    </xf>
    <xf numFmtId="0" fontId="0" fillId="0" borderId="47" xfId="0" applyBorder="1"/>
    <xf numFmtId="0" fontId="0" fillId="0" borderId="47" xfId="0" applyBorder="1" applyAlignment="1">
      <alignment horizontal="center"/>
    </xf>
    <xf numFmtId="43" fontId="0" fillId="0" borderId="47" xfId="48" applyFont="1" applyBorder="1" applyAlignment="1">
      <alignment horizontal="center" vertical="center"/>
    </xf>
    <xf numFmtId="169" fontId="0" fillId="0" borderId="47" xfId="0" applyNumberFormat="1" applyBorder="1" applyAlignment="1">
      <alignment horizontal="center"/>
    </xf>
    <xf numFmtId="169" fontId="0" fillId="0" borderId="47" xfId="0" applyNumberFormat="1" applyBorder="1"/>
    <xf numFmtId="10" fontId="0" fillId="0" borderId="47" xfId="1" applyNumberFormat="1" applyFont="1" applyBorder="1"/>
    <xf numFmtId="0" fontId="0" fillId="0" borderId="79" xfId="0" applyBorder="1"/>
    <xf numFmtId="0" fontId="0" fillId="0" borderId="79" xfId="0" applyBorder="1" applyAlignment="1">
      <alignment horizontal="center"/>
    </xf>
    <xf numFmtId="169" fontId="0" fillId="0" borderId="79" xfId="0" applyNumberFormat="1" applyBorder="1" applyAlignment="1">
      <alignment horizontal="center"/>
    </xf>
    <xf numFmtId="169" fontId="0" fillId="0" borderId="79" xfId="0" applyNumberFormat="1" applyBorder="1"/>
    <xf numFmtId="10" fontId="0" fillId="0" borderId="79" xfId="1" applyNumberFormat="1" applyFont="1" applyBorder="1"/>
    <xf numFmtId="2" fontId="0" fillId="0" borderId="47" xfId="0" applyNumberFormat="1" applyBorder="1" applyAlignment="1">
      <alignment horizontal="center"/>
    </xf>
    <xf numFmtId="10" fontId="0" fillId="0" borderId="47" xfId="1" applyNumberFormat="1" applyFont="1" applyBorder="1" applyAlignment="1">
      <alignment horizontal="center"/>
    </xf>
    <xf numFmtId="2" fontId="0" fillId="0" borderId="79" xfId="0" applyNumberFormat="1" applyBorder="1" applyAlignment="1">
      <alignment horizontal="center"/>
    </xf>
    <xf numFmtId="10" fontId="0" fillId="0" borderId="79" xfId="1" applyNumberFormat="1" applyFont="1" applyBorder="1" applyAlignment="1">
      <alignment horizontal="center"/>
    </xf>
    <xf numFmtId="168" fontId="0" fillId="0" borderId="47" xfId="0" applyNumberFormat="1" applyBorder="1" applyAlignment="1">
      <alignment horizontal="center"/>
    </xf>
    <xf numFmtId="0" fontId="0" fillId="0" borderId="59" xfId="0" applyBorder="1" applyAlignment="1">
      <alignment horizontal="center"/>
    </xf>
    <xf numFmtId="0" fontId="0" fillId="0" borderId="84" xfId="0" applyBorder="1" applyAlignment="1">
      <alignment horizontal="center"/>
    </xf>
    <xf numFmtId="2" fontId="0" fillId="0" borderId="84" xfId="0" applyNumberFormat="1" applyBorder="1" applyAlignment="1">
      <alignment horizontal="center"/>
    </xf>
    <xf numFmtId="169" fontId="84" fillId="0" borderId="84" xfId="0" applyNumberFormat="1" applyFont="1" applyBorder="1" applyAlignment="1">
      <alignment horizontal="center" vertical="center"/>
    </xf>
    <xf numFmtId="169" fontId="0" fillId="0" borderId="84" xfId="0" applyNumberFormat="1" applyBorder="1" applyAlignment="1">
      <alignment horizontal="center"/>
    </xf>
    <xf numFmtId="10" fontId="0" fillId="0" borderId="85" xfId="1" applyNumberFormat="1" applyFont="1" applyBorder="1" applyAlignment="1">
      <alignment horizontal="center"/>
    </xf>
    <xf numFmtId="10" fontId="0" fillId="0" borderId="86" xfId="1" applyNumberFormat="1" applyFont="1" applyBorder="1" applyAlignment="1">
      <alignment horizontal="center"/>
    </xf>
    <xf numFmtId="10" fontId="0" fillId="0" borderId="78" xfId="1" applyNumberFormat="1" applyFont="1" applyBorder="1" applyAlignment="1">
      <alignment horizontal="center"/>
    </xf>
    <xf numFmtId="0" fontId="0" fillId="0" borderId="103" xfId="0" applyBorder="1" applyAlignment="1">
      <alignment horizontal="center"/>
    </xf>
    <xf numFmtId="10" fontId="0" fillId="0" borderId="86" xfId="1" applyNumberFormat="1" applyFont="1" applyFill="1" applyBorder="1" applyAlignment="1">
      <alignment horizontal="center"/>
    </xf>
    <xf numFmtId="168" fontId="0" fillId="0" borderId="79" xfId="0" applyNumberFormat="1" applyBorder="1" applyAlignment="1">
      <alignment horizontal="center"/>
    </xf>
    <xf numFmtId="0" fontId="0" fillId="0" borderId="78" xfId="0" applyBorder="1" applyAlignment="1">
      <alignment horizontal="center"/>
    </xf>
    <xf numFmtId="0" fontId="0" fillId="0" borderId="105" xfId="0" applyBorder="1"/>
    <xf numFmtId="0" fontId="0" fillId="0" borderId="58" xfId="0" applyBorder="1"/>
    <xf numFmtId="0" fontId="0" fillId="0" borderId="104" xfId="0" applyBorder="1"/>
    <xf numFmtId="0" fontId="0" fillId="0" borderId="30" xfId="0" applyBorder="1"/>
    <xf numFmtId="0" fontId="0" fillId="0" borderId="24" xfId="0" applyBorder="1"/>
    <xf numFmtId="0" fontId="0" fillId="0" borderId="18" xfId="0" applyBorder="1"/>
    <xf numFmtId="10" fontId="0" fillId="0" borderId="18" xfId="0" applyNumberFormat="1" applyBorder="1" applyAlignment="1">
      <alignment horizontal="left"/>
    </xf>
    <xf numFmtId="0" fontId="0" fillId="0" borderId="46" xfId="0" applyBorder="1"/>
    <xf numFmtId="169" fontId="0" fillId="0" borderId="84" xfId="0" applyNumberFormat="1" applyBorder="1"/>
    <xf numFmtId="10" fontId="0" fillId="0" borderId="85" xfId="1" applyNumberFormat="1" applyFont="1" applyBorder="1"/>
    <xf numFmtId="10" fontId="0" fillId="0" borderId="86" xfId="1" applyNumberFormat="1" applyFont="1" applyBorder="1"/>
    <xf numFmtId="10" fontId="0" fillId="0" borderId="103" xfId="1" applyNumberFormat="1" applyFont="1" applyBorder="1"/>
    <xf numFmtId="10" fontId="38" fillId="0" borderId="86" xfId="1" applyNumberFormat="1" applyFont="1" applyBorder="1"/>
    <xf numFmtId="0" fontId="0" fillId="0" borderId="99" xfId="0" applyBorder="1" applyAlignment="1">
      <alignment horizontal="center"/>
    </xf>
    <xf numFmtId="10" fontId="0" fillId="0" borderId="85" xfId="1" applyNumberFormat="1" applyFont="1" applyBorder="1" applyAlignment="1">
      <alignment horizontal="right"/>
    </xf>
    <xf numFmtId="10" fontId="0" fillId="0" borderId="86" xfId="1" applyNumberFormat="1" applyFont="1" applyBorder="1" applyAlignment="1">
      <alignment horizontal="right"/>
    </xf>
    <xf numFmtId="10" fontId="0" fillId="0" borderId="78" xfId="1" applyNumberFormat="1" applyFont="1" applyBorder="1" applyAlignment="1">
      <alignment horizontal="right"/>
    </xf>
    <xf numFmtId="169" fontId="38" fillId="0" borderId="48" xfId="0" applyNumberFormat="1" applyFont="1" applyBorder="1" applyAlignment="1">
      <alignment horizontal="center"/>
    </xf>
    <xf numFmtId="10" fontId="38" fillId="0" borderId="86" xfId="1" applyNumberFormat="1" applyFont="1" applyFill="1" applyBorder="1" applyAlignment="1">
      <alignment horizontal="center"/>
    </xf>
    <xf numFmtId="10" fontId="0" fillId="0" borderId="78" xfId="1" applyNumberFormat="1" applyFont="1" applyFill="1" applyBorder="1"/>
    <xf numFmtId="0" fontId="0" fillId="0" borderId="26" xfId="0" applyBorder="1"/>
    <xf numFmtId="0" fontId="0" fillId="0" borderId="23" xfId="0" applyBorder="1" applyAlignment="1">
      <alignment horizontal="center"/>
    </xf>
    <xf numFmtId="10" fontId="0" fillId="0" borderId="86" xfId="1" applyNumberFormat="1" applyFont="1" applyFill="1" applyBorder="1" applyAlignment="1">
      <alignment horizontal="right"/>
    </xf>
    <xf numFmtId="0" fontId="0" fillId="0" borderId="121" xfId="0" applyBorder="1"/>
    <xf numFmtId="43" fontId="0" fillId="0" borderId="79" xfId="48" applyFont="1" applyFill="1" applyBorder="1" applyAlignment="1">
      <alignment horizontal="left" vertical="center"/>
    </xf>
    <xf numFmtId="0" fontId="2" fillId="0" borderId="56" xfId="0" applyFont="1" applyBorder="1" applyAlignment="1">
      <alignment horizontal="center"/>
    </xf>
    <xf numFmtId="0" fontId="2" fillId="0" borderId="51" xfId="0" applyFont="1" applyBorder="1" applyAlignment="1">
      <alignment horizontal="center" wrapText="1"/>
    </xf>
    <xf numFmtId="0" fontId="2" fillId="0" borderId="52" xfId="0" applyFont="1" applyBorder="1" applyAlignment="1">
      <alignment horizontal="center" wrapText="1"/>
    </xf>
    <xf numFmtId="169" fontId="2" fillId="0" borderId="56" xfId="0" applyNumberFormat="1" applyFont="1" applyBorder="1" applyAlignment="1">
      <alignment horizontal="center"/>
    </xf>
    <xf numFmtId="169" fontId="2" fillId="0" borderId="51" xfId="0" applyNumberFormat="1" applyFont="1" applyBorder="1" applyAlignment="1">
      <alignment horizontal="center"/>
    </xf>
    <xf numFmtId="10" fontId="2" fillId="0" borderId="51" xfId="1" applyNumberFormat="1" applyFont="1" applyBorder="1" applyAlignment="1">
      <alignment horizontal="center"/>
    </xf>
    <xf numFmtId="169" fontId="2" fillId="5" borderId="52" xfId="0" applyNumberFormat="1" applyFont="1" applyFill="1" applyBorder="1" applyAlignment="1">
      <alignment horizontal="center"/>
    </xf>
    <xf numFmtId="0" fontId="0" fillId="0" borderId="0" xfId="110" applyFont="1"/>
    <xf numFmtId="0" fontId="86" fillId="0" borderId="0" xfId="110" applyFont="1" applyAlignment="1">
      <alignment horizontal="center"/>
    </xf>
    <xf numFmtId="0" fontId="85" fillId="0" borderId="0" xfId="110" applyFont="1" applyAlignment="1">
      <alignment horizontal="center"/>
    </xf>
    <xf numFmtId="0" fontId="1" fillId="0" borderId="0" xfId="110"/>
    <xf numFmtId="0" fontId="1" fillId="0" borderId="0" xfId="110" applyAlignment="1">
      <alignment wrapText="1"/>
    </xf>
    <xf numFmtId="0" fontId="87" fillId="0" borderId="0" xfId="110" applyFont="1" applyAlignment="1">
      <alignment horizontal="center"/>
    </xf>
    <xf numFmtId="0" fontId="88" fillId="0" borderId="0" xfId="110" applyFont="1" applyAlignment="1">
      <alignment horizontal="center"/>
    </xf>
    <xf numFmtId="0" fontId="2" fillId="0" borderId="0" xfId="110" applyFont="1" applyAlignment="1">
      <alignment horizontal="center"/>
    </xf>
    <xf numFmtId="175" fontId="88" fillId="0" borderId="0" xfId="110" applyNumberFormat="1" applyFont="1" applyAlignment="1">
      <alignment horizontal="left" vertical="top"/>
    </xf>
    <xf numFmtId="0" fontId="89" fillId="0" borderId="0" xfId="110" applyFont="1"/>
    <xf numFmtId="0" fontId="89" fillId="0" borderId="0" xfId="110" applyFont="1" applyAlignment="1">
      <alignment wrapText="1"/>
    </xf>
    <xf numFmtId="0" fontId="88" fillId="0" borderId="0" xfId="110" applyFont="1"/>
    <xf numFmtId="9" fontId="88" fillId="0" borderId="0" xfId="110" applyNumberFormat="1" applyFont="1" applyAlignment="1">
      <alignment horizontal="center" wrapText="1"/>
    </xf>
    <xf numFmtId="9" fontId="88" fillId="0" borderId="0" xfId="110" applyNumberFormat="1" applyFont="1" applyAlignment="1">
      <alignment horizontal="center"/>
    </xf>
    <xf numFmtId="0" fontId="88" fillId="0" borderId="0" xfId="110" applyFont="1" applyAlignment="1">
      <alignment horizontal="left" wrapText="1"/>
    </xf>
    <xf numFmtId="0" fontId="89" fillId="0" borderId="19" xfId="110" applyFont="1" applyBorder="1"/>
    <xf numFmtId="168" fontId="89" fillId="0" borderId="102" xfId="110" applyNumberFormat="1" applyFont="1" applyBorder="1" applyAlignment="1">
      <alignment horizontal="center"/>
    </xf>
    <xf numFmtId="9" fontId="89" fillId="0" borderId="102" xfId="111" applyFont="1" applyBorder="1" applyAlignment="1">
      <alignment horizontal="center"/>
    </xf>
    <xf numFmtId="168" fontId="1" fillId="0" borderId="24" xfId="110" applyNumberFormat="1" applyBorder="1"/>
    <xf numFmtId="168" fontId="1" fillId="0" borderId="0" xfId="110" applyNumberFormat="1"/>
    <xf numFmtId="0" fontId="89" fillId="0" borderId="15" xfId="110" applyFont="1" applyBorder="1"/>
    <xf numFmtId="169" fontId="89" fillId="0" borderId="16" xfId="110" applyNumberFormat="1" applyFont="1" applyBorder="1" applyAlignment="1">
      <alignment horizontal="center"/>
    </xf>
    <xf numFmtId="9" fontId="89" fillId="0" borderId="100" xfId="111" applyFont="1" applyBorder="1" applyAlignment="1">
      <alignment horizontal="center"/>
    </xf>
    <xf numFmtId="169" fontId="1" fillId="0" borderId="46" xfId="110" applyNumberFormat="1" applyBorder="1"/>
    <xf numFmtId="0" fontId="89" fillId="0" borderId="20" xfId="110" applyFont="1" applyBorder="1"/>
    <xf numFmtId="0" fontId="89" fillId="0" borderId="4" xfId="110" applyFont="1" applyBorder="1"/>
    <xf numFmtId="169" fontId="89" fillId="0" borderId="0" xfId="110" applyNumberFormat="1" applyFont="1" applyAlignment="1">
      <alignment horizontal="center"/>
    </xf>
    <xf numFmtId="9" fontId="89" fillId="0" borderId="25" xfId="111" applyFont="1" applyBorder="1" applyAlignment="1">
      <alignment horizontal="center"/>
    </xf>
    <xf numFmtId="168" fontId="65" fillId="0" borderId="0" xfId="110" applyNumberFormat="1" applyFont="1"/>
    <xf numFmtId="0" fontId="89" fillId="0" borderId="16" xfId="110" applyFont="1" applyBorder="1"/>
    <xf numFmtId="0" fontId="89" fillId="0" borderId="19" xfId="110" applyFont="1" applyBorder="1" applyAlignment="1">
      <alignment wrapText="1"/>
    </xf>
    <xf numFmtId="0" fontId="89" fillId="0" borderId="15" xfId="110" applyFont="1" applyBorder="1" applyAlignment="1">
      <alignment wrapText="1"/>
    </xf>
    <xf numFmtId="168" fontId="89" fillId="0" borderId="0" xfId="110" applyNumberFormat="1" applyFont="1" applyAlignment="1">
      <alignment horizontal="center"/>
    </xf>
    <xf numFmtId="9" fontId="89" fillId="0" borderId="0" xfId="111" applyFont="1" applyAlignment="1">
      <alignment horizontal="center"/>
    </xf>
    <xf numFmtId="0" fontId="89" fillId="0" borderId="5" xfId="110" applyFont="1" applyBorder="1" applyAlignment="1">
      <alignment horizontal="left" vertical="center" wrapText="1"/>
    </xf>
    <xf numFmtId="169" fontId="1" fillId="0" borderId="18" xfId="110" applyNumberFormat="1" applyBorder="1"/>
    <xf numFmtId="168" fontId="1" fillId="0" borderId="18" xfId="110" applyNumberFormat="1" applyBorder="1"/>
    <xf numFmtId="0" fontId="91" fillId="0" borderId="0" xfId="110" applyFont="1" applyAlignment="1">
      <alignment horizontal="right" wrapText="1"/>
    </xf>
    <xf numFmtId="169" fontId="91" fillId="0" borderId="0" xfId="110" applyNumberFormat="1" applyFont="1"/>
    <xf numFmtId="0" fontId="91" fillId="0" borderId="0" xfId="110" applyFont="1"/>
    <xf numFmtId="0" fontId="91" fillId="0" borderId="0" xfId="110" applyFont="1" applyAlignment="1">
      <alignment wrapText="1"/>
    </xf>
    <xf numFmtId="0" fontId="91" fillId="0" borderId="0" xfId="110" applyFont="1" applyAlignment="1">
      <alignment horizontal="right"/>
    </xf>
    <xf numFmtId="10" fontId="91" fillId="0" borderId="0" xfId="112" applyNumberFormat="1" applyFont="1"/>
    <xf numFmtId="9" fontId="91" fillId="0" borderId="0" xfId="112" applyFont="1"/>
    <xf numFmtId="0" fontId="92" fillId="0" borderId="0" xfId="113"/>
    <xf numFmtId="0" fontId="8" fillId="6" borderId="0" xfId="113" applyFont="1" applyFill="1"/>
    <xf numFmtId="0" fontId="4" fillId="6" borderId="5" xfId="113" applyFont="1" applyFill="1" applyBorder="1"/>
    <xf numFmtId="0" fontId="26" fillId="6" borderId="16" xfId="113" applyFont="1" applyFill="1" applyBorder="1"/>
    <xf numFmtId="0" fontId="4" fillId="6" borderId="17" xfId="113" applyFont="1" applyFill="1" applyBorder="1"/>
    <xf numFmtId="0" fontId="4" fillId="0" borderId="0" xfId="113" applyFont="1"/>
    <xf numFmtId="0" fontId="27" fillId="34" borderId="0" xfId="34" applyFont="1" applyFill="1"/>
    <xf numFmtId="0" fontId="27" fillId="59" borderId="0" xfId="113" applyFont="1" applyFill="1" applyAlignment="1">
      <alignment horizontal="center"/>
    </xf>
    <xf numFmtId="0" fontId="27" fillId="60" borderId="0" xfId="113" applyFont="1" applyFill="1" applyAlignment="1">
      <alignment horizontal="center"/>
    </xf>
    <xf numFmtId="14" fontId="4" fillId="0" borderId="0" xfId="113" applyNumberFormat="1" applyFont="1"/>
    <xf numFmtId="170" fontId="92" fillId="0" borderId="0" xfId="113" applyNumberFormat="1"/>
    <xf numFmtId="2" fontId="92" fillId="0" borderId="0" xfId="113" applyNumberFormat="1"/>
    <xf numFmtId="0" fontId="4" fillId="0" borderId="0" xfId="114" applyFont="1" applyAlignment="1"/>
    <xf numFmtId="0" fontId="17" fillId="0" borderId="0" xfId="114" applyAlignment="1"/>
    <xf numFmtId="0" fontId="28" fillId="0" borderId="0" xfId="114" applyFont="1" applyAlignment="1"/>
    <xf numFmtId="0" fontId="29" fillId="0" borderId="0" xfId="114" applyFont="1" applyAlignment="1"/>
    <xf numFmtId="0" fontId="17" fillId="0" borderId="23" xfId="114" applyBorder="1" applyAlignment="1"/>
    <xf numFmtId="0" fontId="17" fillId="0" borderId="25" xfId="114" applyBorder="1" applyAlignment="1"/>
    <xf numFmtId="0" fontId="17" fillId="0" borderId="26" xfId="114" applyBorder="1" applyAlignment="1"/>
    <xf numFmtId="0" fontId="17" fillId="0" borderId="27" xfId="114" applyBorder="1" applyAlignment="1"/>
    <xf numFmtId="0" fontId="17" fillId="0" borderId="0" xfId="114" applyAlignment="1">
      <alignment horizontal="right"/>
    </xf>
    <xf numFmtId="0" fontId="4" fillId="0" borderId="0" xfId="114" applyFont="1" applyAlignment="1">
      <alignment horizontal="center"/>
    </xf>
    <xf numFmtId="0" fontId="17" fillId="0" borderId="28" xfId="114" applyBorder="1" applyAlignment="1"/>
    <xf numFmtId="14" fontId="4" fillId="0" borderId="0" xfId="113" applyNumberFormat="1" applyFont="1" applyAlignment="1">
      <alignment horizontal="center"/>
    </xf>
    <xf numFmtId="0" fontId="30" fillId="0" borderId="28" xfId="114" applyFont="1" applyBorder="1" applyAlignment="1">
      <alignment horizontal="center"/>
    </xf>
    <xf numFmtId="165" fontId="92" fillId="0" borderId="0" xfId="113" applyNumberFormat="1"/>
    <xf numFmtId="170" fontId="92" fillId="0" borderId="48" xfId="113" applyNumberFormat="1" applyBorder="1"/>
    <xf numFmtId="170" fontId="17" fillId="0" borderId="28" xfId="114" applyNumberFormat="1" applyBorder="1" applyAlignment="1">
      <alignment horizontal="center"/>
    </xf>
    <xf numFmtId="0" fontId="17" fillId="0" borderId="28" xfId="114" applyBorder="1" applyAlignment="1">
      <alignment horizontal="center"/>
    </xf>
    <xf numFmtId="0" fontId="17" fillId="0" borderId="27" xfId="114" applyBorder="1" applyAlignment="1">
      <alignment horizontal="right"/>
    </xf>
    <xf numFmtId="0" fontId="94" fillId="0" borderId="0" xfId="114" applyFont="1" applyAlignment="1">
      <alignment horizontal="right"/>
    </xf>
    <xf numFmtId="0" fontId="4" fillId="5" borderId="0" xfId="114" applyFont="1" applyFill="1" applyAlignment="1">
      <alignment horizontal="right"/>
    </xf>
    <xf numFmtId="10" fontId="4" fillId="5" borderId="28" xfId="115" applyNumberFormat="1" applyFont="1" applyFill="1" applyBorder="1" applyAlignment="1">
      <alignment horizontal="center"/>
    </xf>
    <xf numFmtId="0" fontId="17" fillId="0" borderId="29" xfId="114" applyBorder="1" applyAlignment="1"/>
    <xf numFmtId="0" fontId="17" fillId="0" borderId="6" xfId="114" applyBorder="1" applyAlignment="1"/>
    <xf numFmtId="0" fontId="17" fillId="0" borderId="30" xfId="114" applyBorder="1" applyAlignment="1"/>
    <xf numFmtId="0" fontId="1" fillId="0" borderId="0" xfId="110" applyAlignment="1">
      <alignment horizontal="right"/>
    </xf>
    <xf numFmtId="0" fontId="0" fillId="57" borderId="0" xfId="0" applyFill="1"/>
    <xf numFmtId="0" fontId="0" fillId="0" borderId="16" xfId="0" applyBorder="1" applyAlignment="1">
      <alignment wrapText="1"/>
    </xf>
    <xf numFmtId="0" fontId="0" fillId="0" borderId="16" xfId="0" applyBorder="1"/>
    <xf numFmtId="0" fontId="0" fillId="57" borderId="16" xfId="0" applyFill="1" applyBorder="1" applyAlignment="1">
      <alignment wrapText="1"/>
    </xf>
    <xf numFmtId="0" fontId="0" fillId="0" borderId="2" xfId="0" applyBorder="1"/>
    <xf numFmtId="0" fontId="0" fillId="57" borderId="2" xfId="0" applyFill="1" applyBorder="1"/>
    <xf numFmtId="43" fontId="0" fillId="0" borderId="18" xfId="48" applyFont="1" applyBorder="1"/>
    <xf numFmtId="43" fontId="0" fillId="0" borderId="0" xfId="48" applyFont="1"/>
    <xf numFmtId="43" fontId="0" fillId="57" borderId="50" xfId="48" applyFont="1" applyFill="1" applyBorder="1"/>
    <xf numFmtId="43" fontId="23" fillId="0" borderId="0" xfId="48" applyFont="1"/>
    <xf numFmtId="43" fontId="0" fillId="0" borderId="46" xfId="48" applyFont="1" applyBorder="1"/>
    <xf numFmtId="0" fontId="0" fillId="57" borderId="50" xfId="0" applyFill="1" applyBorder="1"/>
    <xf numFmtId="43" fontId="0" fillId="0" borderId="48" xfId="48" applyFont="1" applyBorder="1"/>
    <xf numFmtId="43" fontId="21" fillId="0" borderId="0" xfId="48" applyFont="1"/>
    <xf numFmtId="43" fontId="21" fillId="0" borderId="48" xfId="48" applyFont="1" applyBorder="1"/>
    <xf numFmtId="43" fontId="22" fillId="5" borderId="53" xfId="48" applyFont="1" applyFill="1" applyBorder="1"/>
    <xf numFmtId="43" fontId="21" fillId="0" borderId="0" xfId="48" applyFont="1" applyFill="1" applyBorder="1"/>
    <xf numFmtId="44" fontId="95" fillId="61" borderId="122" xfId="116" applyNumberFormat="1"/>
    <xf numFmtId="8" fontId="21" fillId="0" borderId="0" xfId="0" applyNumberFormat="1" applyFont="1"/>
    <xf numFmtId="8" fontId="21" fillId="0" borderId="47" xfId="0" applyNumberFormat="1" applyFont="1" applyBorder="1"/>
    <xf numFmtId="8" fontId="22" fillId="5" borderId="53" xfId="0" applyNumberFormat="1" applyFont="1" applyFill="1" applyBorder="1"/>
    <xf numFmtId="8" fontId="22" fillId="0" borderId="0" xfId="0" applyNumberFormat="1" applyFont="1"/>
    <xf numFmtId="6" fontId="0" fillId="0" borderId="47" xfId="0" applyNumberFormat="1" applyBorder="1"/>
    <xf numFmtId="6" fontId="0" fillId="0" borderId="48" xfId="0" applyNumberFormat="1" applyBorder="1"/>
    <xf numFmtId="4" fontId="22" fillId="0" borderId="52" xfId="0" applyNumberFormat="1" applyFont="1" applyBorder="1" applyAlignment="1">
      <alignment horizontal="right"/>
    </xf>
    <xf numFmtId="43" fontId="22" fillId="0" borderId="53" xfId="0" applyNumberFormat="1" applyFont="1" applyBorder="1" applyAlignment="1">
      <alignment horizontal="right"/>
    </xf>
    <xf numFmtId="4" fontId="22" fillId="0" borderId="53" xfId="0" applyNumberFormat="1" applyFont="1" applyBorder="1" applyAlignment="1">
      <alignment horizontal="right"/>
    </xf>
    <xf numFmtId="176" fontId="22" fillId="0" borderId="0" xfId="0" applyNumberFormat="1" applyFont="1" applyAlignment="1">
      <alignment horizontal="right"/>
    </xf>
    <xf numFmtId="8" fontId="22" fillId="5" borderId="53" xfId="0" applyNumberFormat="1" applyFont="1" applyFill="1" applyBorder="1" applyAlignment="1">
      <alignment horizontal="right"/>
    </xf>
    <xf numFmtId="8" fontId="21" fillId="0" borderId="0" xfId="43" applyNumberFormat="1" applyFont="1" applyFill="1" applyBorder="1"/>
    <xf numFmtId="0" fontId="13" fillId="0" borderId="21" xfId="0" applyFont="1" applyBorder="1" applyAlignment="1">
      <alignment horizontal="center" vertical="center" wrapText="1"/>
    </xf>
    <xf numFmtId="0" fontId="13" fillId="0" borderId="17" xfId="0" applyFont="1" applyBorder="1" applyAlignment="1">
      <alignment horizontal="center" vertical="center" wrapText="1"/>
    </xf>
    <xf numFmtId="6" fontId="16" fillId="0" borderId="17" xfId="0" applyNumberFormat="1" applyFont="1" applyBorder="1" applyAlignment="1">
      <alignment horizontal="center" vertical="center"/>
    </xf>
    <xf numFmtId="0" fontId="97" fillId="0" borderId="0" xfId="0" applyFont="1"/>
    <xf numFmtId="0" fontId="0" fillId="0" borderId="21" xfId="0" applyBorder="1" applyAlignment="1">
      <alignment horizontal="center" vertical="center"/>
    </xf>
    <xf numFmtId="1" fontId="42" fillId="0" borderId="6" xfId="0" applyNumberFormat="1" applyFont="1" applyBorder="1" applyAlignment="1">
      <alignment horizontal="right" vertical="top" wrapText="1"/>
    </xf>
    <xf numFmtId="2" fontId="42" fillId="0" borderId="6" xfId="0" applyNumberFormat="1" applyFont="1" applyBorder="1" applyAlignment="1">
      <alignment horizontal="right" vertical="top" wrapText="1"/>
    </xf>
    <xf numFmtId="0" fontId="13" fillId="62" borderId="21" xfId="0" applyFont="1" applyFill="1" applyBorder="1" applyAlignment="1">
      <alignment horizontal="center" vertical="center" wrapText="1"/>
    </xf>
    <xf numFmtId="0" fontId="13" fillId="62" borderId="17" xfId="0" applyFont="1" applyFill="1" applyBorder="1" applyAlignment="1">
      <alignment horizontal="center" vertical="center" wrapText="1"/>
    </xf>
    <xf numFmtId="6" fontId="16" fillId="62" borderId="17" xfId="0" applyNumberFormat="1" applyFont="1" applyFill="1" applyBorder="1" applyAlignment="1">
      <alignment horizontal="center" vertical="center"/>
    </xf>
    <xf numFmtId="0" fontId="13" fillId="15" borderId="21" xfId="0" applyFont="1" applyFill="1" applyBorder="1" applyAlignment="1">
      <alignment horizontal="center" vertical="center" wrapText="1"/>
    </xf>
    <xf numFmtId="0" fontId="13" fillId="15" borderId="17" xfId="0" applyFont="1" applyFill="1" applyBorder="1" applyAlignment="1">
      <alignment horizontal="center" vertical="center" wrapText="1"/>
    </xf>
    <xf numFmtId="6" fontId="16" fillId="15" borderId="17" xfId="0" applyNumberFormat="1" applyFont="1" applyFill="1" applyBorder="1" applyAlignment="1">
      <alignment horizontal="center" vertical="center"/>
    </xf>
    <xf numFmtId="0" fontId="13" fillId="27" borderId="21" xfId="0" applyFont="1" applyFill="1" applyBorder="1" applyAlignment="1">
      <alignment horizontal="center" vertical="center" wrapText="1"/>
    </xf>
    <xf numFmtId="0" fontId="13" fillId="27" borderId="17" xfId="0" applyFont="1" applyFill="1" applyBorder="1" applyAlignment="1">
      <alignment horizontal="center" vertical="center" wrapText="1"/>
    </xf>
    <xf numFmtId="6" fontId="16" fillId="27" borderId="17" xfId="0" applyNumberFormat="1" applyFont="1" applyFill="1" applyBorder="1" applyAlignment="1">
      <alignment horizontal="center" vertical="center"/>
    </xf>
    <xf numFmtId="0" fontId="13" fillId="63" borderId="21" xfId="0" applyFont="1" applyFill="1" applyBorder="1" applyAlignment="1">
      <alignment horizontal="center" vertical="center" wrapText="1"/>
    </xf>
    <xf numFmtId="0" fontId="13" fillId="63" borderId="17" xfId="0" applyFont="1" applyFill="1" applyBorder="1" applyAlignment="1">
      <alignment horizontal="center" vertical="center" wrapText="1"/>
    </xf>
    <xf numFmtId="6" fontId="16" fillId="63" borderId="17" xfId="0" applyNumberFormat="1" applyFont="1" applyFill="1" applyBorder="1" applyAlignment="1">
      <alignment horizontal="center" vertical="center"/>
    </xf>
    <xf numFmtId="0" fontId="13" fillId="64" borderId="21" xfId="0" applyFont="1" applyFill="1" applyBorder="1" applyAlignment="1">
      <alignment horizontal="center" vertical="center" wrapText="1"/>
    </xf>
    <xf numFmtId="0" fontId="13" fillId="64" borderId="17" xfId="0" applyFont="1" applyFill="1" applyBorder="1" applyAlignment="1">
      <alignment horizontal="center" vertical="center" wrapText="1"/>
    </xf>
    <xf numFmtId="6" fontId="16" fillId="64" borderId="17" xfId="0" applyNumberFormat="1" applyFont="1" applyFill="1" applyBorder="1" applyAlignment="1">
      <alignment horizontal="center" vertical="center"/>
    </xf>
    <xf numFmtId="43" fontId="16" fillId="62" borderId="17" xfId="48" applyFont="1" applyFill="1" applyBorder="1" applyAlignment="1">
      <alignment horizontal="center"/>
    </xf>
    <xf numFmtId="43" fontId="16" fillId="15" borderId="17" xfId="48" applyFont="1" applyFill="1" applyBorder="1" applyAlignment="1">
      <alignment horizontal="center"/>
    </xf>
    <xf numFmtId="43" fontId="16" fillId="27" borderId="17" xfId="48" applyFont="1" applyFill="1" applyBorder="1" applyAlignment="1">
      <alignment horizontal="center"/>
    </xf>
    <xf numFmtId="0" fontId="13" fillId="62" borderId="21" xfId="0" applyFont="1" applyFill="1" applyBorder="1" applyAlignment="1">
      <alignment horizontal="center" wrapText="1"/>
    </xf>
    <xf numFmtId="0" fontId="13" fillId="62" borderId="17" xfId="0" applyFont="1" applyFill="1" applyBorder="1" applyAlignment="1">
      <alignment horizontal="center" wrapText="1"/>
    </xf>
    <xf numFmtId="43" fontId="16" fillId="63" borderId="17" xfId="48" applyFont="1" applyFill="1" applyBorder="1" applyAlignment="1">
      <alignment horizontal="center" vertical="center"/>
    </xf>
    <xf numFmtId="43" fontId="16" fillId="0" borderId="17" xfId="48" applyFont="1" applyFill="1" applyBorder="1" applyAlignment="1">
      <alignment horizontal="center"/>
    </xf>
    <xf numFmtId="0" fontId="13" fillId="0" borderId="21" xfId="0" applyFont="1" applyBorder="1" applyAlignment="1">
      <alignment horizontal="center" wrapText="1"/>
    </xf>
    <xf numFmtId="0" fontId="13" fillId="0" borderId="17" xfId="0" applyFont="1" applyBorder="1" applyAlignment="1">
      <alignment horizontal="center" wrapText="1"/>
    </xf>
    <xf numFmtId="0" fontId="13" fillId="13" borderId="21" xfId="0" applyFont="1" applyFill="1" applyBorder="1" applyAlignment="1">
      <alignment horizontal="center" wrapText="1"/>
    </xf>
    <xf numFmtId="0" fontId="13" fillId="13" borderId="17" xfId="0" applyFont="1" applyFill="1" applyBorder="1" applyAlignment="1">
      <alignment horizontal="center" wrapText="1"/>
    </xf>
    <xf numFmtId="0" fontId="13" fillId="13" borderId="17" xfId="0" applyFont="1" applyFill="1" applyBorder="1" applyAlignment="1">
      <alignment horizontal="center" vertical="center" wrapText="1"/>
    </xf>
    <xf numFmtId="43" fontId="16" fillId="13" borderId="17" xfId="48" applyFont="1" applyFill="1" applyBorder="1" applyAlignment="1">
      <alignment horizontal="center"/>
    </xf>
    <xf numFmtId="6" fontId="16" fillId="13" borderId="17" xfId="0" applyNumberFormat="1" applyFont="1" applyFill="1" applyBorder="1" applyAlignment="1">
      <alignment horizontal="center" vertical="center"/>
    </xf>
    <xf numFmtId="0" fontId="16" fillId="0" borderId="0" xfId="0" applyFont="1" applyAlignment="1">
      <alignment vertical="center" wrapText="1"/>
    </xf>
    <xf numFmtId="0" fontId="16" fillId="0" borderId="0" xfId="0" applyFont="1" applyAlignment="1">
      <alignment horizontal="center" vertical="center" wrapText="1"/>
    </xf>
    <xf numFmtId="8" fontId="16" fillId="0" borderId="0" xfId="0" applyNumberFormat="1" applyFont="1" applyAlignment="1">
      <alignment horizontal="center" vertical="center" wrapText="1"/>
    </xf>
    <xf numFmtId="6" fontId="16" fillId="0" borderId="0" xfId="0" applyNumberFormat="1" applyFont="1" applyAlignment="1">
      <alignment horizontal="center" vertical="center"/>
    </xf>
    <xf numFmtId="43" fontId="16" fillId="0" borderId="0" xfId="48" applyFont="1" applyFill="1" applyBorder="1" applyAlignment="1">
      <alignment horizontal="center"/>
    </xf>
    <xf numFmtId="43" fontId="16" fillId="0" borderId="0" xfId="48" applyFont="1" applyFill="1" applyBorder="1" applyAlignment="1">
      <alignment horizontal="center" vertical="center"/>
    </xf>
    <xf numFmtId="169" fontId="2" fillId="0" borderId="15" xfId="0" applyNumberFormat="1" applyFont="1" applyBorder="1" applyAlignment="1">
      <alignment horizontal="center"/>
    </xf>
    <xf numFmtId="169" fontId="2" fillId="0" borderId="16" xfId="0" applyNumberFormat="1" applyFont="1" applyBorder="1"/>
    <xf numFmtId="169" fontId="2" fillId="0" borderId="16" xfId="0" applyNumberFormat="1" applyFont="1" applyBorder="1" applyAlignment="1">
      <alignment horizontal="center"/>
    </xf>
    <xf numFmtId="0" fontId="2" fillId="0" borderId="16" xfId="0" applyFont="1" applyBorder="1"/>
    <xf numFmtId="10" fontId="2" fillId="0" borderId="17" xfId="1" applyNumberFormat="1" applyFont="1" applyBorder="1" applyAlignment="1">
      <alignment horizontal="center"/>
    </xf>
    <xf numFmtId="0" fontId="2" fillId="5" borderId="1" xfId="0" applyFont="1" applyFill="1" applyBorder="1" applyAlignment="1">
      <alignment horizontal="center" wrapText="1"/>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169" fontId="16" fillId="0" borderId="0" xfId="48" applyNumberFormat="1" applyFont="1" applyFill="1" applyBorder="1" applyAlignment="1">
      <alignment horizontal="center"/>
    </xf>
    <xf numFmtId="169" fontId="16" fillId="0" borderId="0" xfId="48" applyNumberFormat="1" applyFont="1" applyFill="1" applyBorder="1" applyAlignment="1">
      <alignment horizontal="center" vertical="center"/>
    </xf>
    <xf numFmtId="169" fontId="16" fillId="0" borderId="17" xfId="48" applyNumberFormat="1" applyFont="1" applyFill="1" applyBorder="1" applyAlignment="1">
      <alignment horizontal="center"/>
    </xf>
    <xf numFmtId="169" fontId="16" fillId="0" borderId="17" xfId="48" applyNumberFormat="1" applyFont="1" applyFill="1" applyBorder="1" applyAlignment="1">
      <alignment horizontal="center" vertical="center"/>
    </xf>
    <xf numFmtId="0" fontId="98" fillId="0" borderId="0" xfId="110" applyFont="1"/>
    <xf numFmtId="0" fontId="99" fillId="0" borderId="0" xfId="110" applyFont="1" applyAlignment="1">
      <alignment horizontal="center"/>
    </xf>
    <xf numFmtId="0" fontId="98" fillId="0" borderId="0" xfId="110" applyFont="1" applyAlignment="1">
      <alignment wrapText="1"/>
    </xf>
    <xf numFmtId="8" fontId="98" fillId="0" borderId="0" xfId="110" applyNumberFormat="1" applyFont="1"/>
    <xf numFmtId="17" fontId="100" fillId="0" borderId="0" xfId="110" applyNumberFormat="1" applyFont="1" applyAlignment="1">
      <alignment horizontal="center"/>
    </xf>
    <xf numFmtId="175" fontId="101" fillId="0" borderId="0" xfId="110" applyNumberFormat="1" applyFont="1" applyAlignment="1">
      <alignment horizontal="left" vertical="top"/>
    </xf>
    <xf numFmtId="0" fontId="101" fillId="0" borderId="0" xfId="110" applyFont="1" applyAlignment="1">
      <alignment horizontal="center"/>
    </xf>
    <xf numFmtId="0" fontId="101" fillId="0" borderId="0" xfId="110" applyFont="1"/>
    <xf numFmtId="9" fontId="101" fillId="0" borderId="0" xfId="110" applyNumberFormat="1" applyFont="1" applyAlignment="1">
      <alignment horizontal="center" wrapText="1"/>
    </xf>
    <xf numFmtId="0" fontId="101" fillId="0" borderId="0" xfId="110" applyFont="1" applyAlignment="1">
      <alignment horizontal="left" wrapText="1"/>
    </xf>
    <xf numFmtId="8" fontId="98" fillId="0" borderId="0" xfId="110" applyNumberFormat="1" applyFont="1" applyAlignment="1">
      <alignment horizontal="right"/>
    </xf>
    <xf numFmtId="0" fontId="102" fillId="0" borderId="19" xfId="110" applyFont="1" applyBorder="1"/>
    <xf numFmtId="168" fontId="98" fillId="0" borderId="102" xfId="110" applyNumberFormat="1" applyFont="1" applyBorder="1" applyAlignment="1">
      <alignment horizontal="center"/>
    </xf>
    <xf numFmtId="0" fontId="98" fillId="0" borderId="20" xfId="110" applyFont="1" applyBorder="1"/>
    <xf numFmtId="44" fontId="98" fillId="65" borderId="102" xfId="43" applyFont="1" applyFill="1" applyBorder="1" applyAlignment="1">
      <alignment horizontal="center"/>
    </xf>
    <xf numFmtId="8" fontId="98" fillId="0" borderId="21" xfId="110" applyNumberFormat="1" applyFont="1" applyBorder="1"/>
    <xf numFmtId="10" fontId="98" fillId="0" borderId="0" xfId="112" applyNumberFormat="1" applyFont="1"/>
    <xf numFmtId="0" fontId="102" fillId="0" borderId="15" xfId="110" applyFont="1" applyBorder="1"/>
    <xf numFmtId="169" fontId="98" fillId="0" borderId="16" xfId="110" applyNumberFormat="1" applyFont="1" applyBorder="1" applyAlignment="1">
      <alignment horizontal="center"/>
    </xf>
    <xf numFmtId="0" fontId="98" fillId="0" borderId="16" xfId="110" applyFont="1" applyBorder="1"/>
    <xf numFmtId="172" fontId="98" fillId="65" borderId="16" xfId="43" applyNumberFormat="1" applyFont="1" applyFill="1" applyBorder="1" applyAlignment="1">
      <alignment horizontal="center"/>
    </xf>
    <xf numFmtId="6" fontId="98" fillId="0" borderId="21" xfId="110" applyNumberFormat="1" applyFont="1" applyBorder="1"/>
    <xf numFmtId="0" fontId="98" fillId="0" borderId="19" xfId="110" applyFont="1" applyBorder="1"/>
    <xf numFmtId="0" fontId="98" fillId="0" borderId="4" xfId="110" applyFont="1" applyBorder="1"/>
    <xf numFmtId="169" fontId="98" fillId="0" borderId="0" xfId="110" applyNumberFormat="1" applyFont="1" applyAlignment="1">
      <alignment horizontal="center"/>
    </xf>
    <xf numFmtId="172" fontId="98" fillId="65" borderId="0" xfId="43" applyNumberFormat="1" applyFont="1" applyFill="1" applyAlignment="1">
      <alignment horizontal="center"/>
    </xf>
    <xf numFmtId="0" fontId="98" fillId="0" borderId="15" xfId="110" applyFont="1" applyBorder="1"/>
    <xf numFmtId="0" fontId="98" fillId="0" borderId="19" xfId="110" applyFont="1" applyBorder="1" applyAlignment="1">
      <alignment wrapText="1"/>
    </xf>
    <xf numFmtId="0" fontId="98" fillId="0" borderId="15" xfId="110" applyFont="1" applyBorder="1" applyAlignment="1">
      <alignment wrapText="1"/>
    </xf>
    <xf numFmtId="168" fontId="98" fillId="0" borderId="20" xfId="110" applyNumberFormat="1" applyFont="1" applyBorder="1" applyAlignment="1">
      <alignment horizontal="center"/>
    </xf>
    <xf numFmtId="44" fontId="98" fillId="65" borderId="20" xfId="43" applyFont="1" applyFill="1" applyBorder="1" applyAlignment="1">
      <alignment horizontal="center"/>
    </xf>
    <xf numFmtId="44" fontId="98" fillId="65" borderId="16" xfId="43" applyFont="1" applyFill="1" applyBorder="1" applyAlignment="1">
      <alignment horizontal="center"/>
    </xf>
    <xf numFmtId="168" fontId="98" fillId="0" borderId="0" xfId="110" applyNumberFormat="1" applyFont="1" applyAlignment="1">
      <alignment horizontal="center"/>
    </xf>
    <xf numFmtId="44" fontId="98" fillId="65" borderId="0" xfId="43" applyFont="1" applyFill="1" applyAlignment="1">
      <alignment horizontal="center"/>
    </xf>
    <xf numFmtId="0" fontId="102" fillId="0" borderId="4" xfId="110" applyFont="1" applyBorder="1"/>
    <xf numFmtId="10" fontId="100" fillId="0" borderId="0" xfId="110" applyNumberFormat="1" applyFont="1"/>
    <xf numFmtId="0" fontId="103" fillId="0" borderId="0" xfId="110" applyFont="1" applyAlignment="1">
      <alignment horizontal="right" wrapText="1"/>
    </xf>
    <xf numFmtId="0" fontId="98" fillId="0" borderId="0" xfId="110" applyFont="1" applyAlignment="1">
      <alignment horizontal="center"/>
    </xf>
    <xf numFmtId="0" fontId="98" fillId="0" borderId="0" xfId="110" applyFont="1" applyAlignment="1">
      <alignment horizontal="right"/>
    </xf>
    <xf numFmtId="10" fontId="98" fillId="0" borderId="0" xfId="112" applyNumberFormat="1" applyFont="1" applyAlignment="1">
      <alignment horizontal="center"/>
    </xf>
    <xf numFmtId="9" fontId="98" fillId="0" borderId="0" xfId="112" applyFont="1" applyAlignment="1">
      <alignment horizontal="center"/>
    </xf>
    <xf numFmtId="9" fontId="98" fillId="0" borderId="0" xfId="112" applyFont="1"/>
    <xf numFmtId="0" fontId="102" fillId="0" borderId="0" xfId="110" applyFont="1" applyAlignment="1">
      <alignment horizontal="right"/>
    </xf>
    <xf numFmtId="169" fontId="98" fillId="0" borderId="0" xfId="110" applyNumberFormat="1" applyFont="1"/>
    <xf numFmtId="6" fontId="98" fillId="0" borderId="0" xfId="110" applyNumberFormat="1" applyFont="1" applyAlignment="1">
      <alignment horizontal="center"/>
    </xf>
    <xf numFmtId="0" fontId="101" fillId="0" borderId="0" xfId="110" applyFont="1" applyAlignment="1">
      <alignment horizontal="right"/>
    </xf>
    <xf numFmtId="0" fontId="101" fillId="0" borderId="0" xfId="110" applyFont="1" applyAlignment="1">
      <alignment horizontal="right" vertical="top"/>
    </xf>
    <xf numFmtId="0" fontId="105" fillId="0" borderId="0" xfId="117"/>
    <xf numFmtId="0" fontId="8" fillId="6" borderId="0" xfId="0" applyFont="1" applyFill="1"/>
    <xf numFmtId="0" fontId="4" fillId="6" borderId="5" xfId="0" applyFont="1" applyFill="1" applyBorder="1"/>
    <xf numFmtId="0" fontId="26" fillId="6" borderId="16" xfId="0" applyFont="1" applyFill="1" applyBorder="1"/>
    <xf numFmtId="0" fontId="4" fillId="6" borderId="17" xfId="0" applyFont="1" applyFill="1" applyBorder="1"/>
    <xf numFmtId="0" fontId="7" fillId="66" borderId="0" xfId="0" applyFont="1" applyFill="1"/>
    <xf numFmtId="0" fontId="7" fillId="26" borderId="0" xfId="0" applyFont="1" applyFill="1"/>
    <xf numFmtId="0" fontId="7" fillId="32" borderId="0" xfId="0" applyFont="1" applyFill="1"/>
    <xf numFmtId="0" fontId="7" fillId="58" borderId="0" xfId="0" applyFont="1" applyFill="1"/>
    <xf numFmtId="14" fontId="4" fillId="0" borderId="0" xfId="0" applyNumberFormat="1" applyFont="1"/>
    <xf numFmtId="0" fontId="4" fillId="0" borderId="0" xfId="117" applyFont="1"/>
    <xf numFmtId="170" fontId="0" fillId="0" borderId="0" xfId="0" applyNumberFormat="1"/>
    <xf numFmtId="2" fontId="105" fillId="0" borderId="0" xfId="117" applyNumberFormat="1"/>
    <xf numFmtId="0" fontId="4" fillId="0" borderId="0" xfId="118" applyFont="1" applyAlignment="1"/>
    <xf numFmtId="0" fontId="17" fillId="0" borderId="0" xfId="118" applyAlignment="1"/>
    <xf numFmtId="0" fontId="28" fillId="0" borderId="0" xfId="118" applyFont="1" applyAlignment="1"/>
    <xf numFmtId="0" fontId="29" fillId="0" borderId="0" xfId="118" applyFont="1" applyAlignment="1"/>
    <xf numFmtId="170" fontId="105" fillId="0" borderId="0" xfId="117" applyNumberFormat="1"/>
    <xf numFmtId="0" fontId="17" fillId="0" borderId="23" xfId="118" applyBorder="1" applyAlignment="1"/>
    <xf numFmtId="0" fontId="17" fillId="0" borderId="25" xfId="118" applyBorder="1" applyAlignment="1"/>
    <xf numFmtId="0" fontId="17" fillId="0" borderId="26" xfId="118" applyBorder="1" applyAlignment="1"/>
    <xf numFmtId="0" fontId="17" fillId="0" borderId="27" xfId="118" applyBorder="1" applyAlignment="1"/>
    <xf numFmtId="0" fontId="17" fillId="0" borderId="0" xfId="118" applyAlignment="1">
      <alignment horizontal="right"/>
    </xf>
    <xf numFmtId="0" fontId="4" fillId="0" borderId="0" xfId="118" applyFont="1" applyAlignment="1">
      <alignment horizontal="center"/>
    </xf>
    <xf numFmtId="0" fontId="17" fillId="0" borderId="28" xfId="118" applyBorder="1" applyAlignment="1"/>
    <xf numFmtId="3" fontId="4" fillId="0" borderId="0" xfId="119" applyFont="1" applyAlignment="1"/>
    <xf numFmtId="0" fontId="30" fillId="0" borderId="28" xfId="118" applyFont="1" applyBorder="1" applyAlignment="1">
      <alignment horizontal="center"/>
    </xf>
    <xf numFmtId="165" fontId="105" fillId="0" borderId="0" xfId="117" applyNumberFormat="1"/>
    <xf numFmtId="170" fontId="7" fillId="0" borderId="59" xfId="119" applyNumberFormat="1" applyBorder="1" applyAlignment="1"/>
    <xf numFmtId="170" fontId="7" fillId="0" borderId="0" xfId="119" applyNumberFormat="1" applyAlignment="1"/>
    <xf numFmtId="170" fontId="17" fillId="0" borderId="28" xfId="118" applyNumberFormat="1" applyBorder="1" applyAlignment="1">
      <alignment horizontal="center"/>
    </xf>
    <xf numFmtId="0" fontId="17" fillId="0" borderId="28" xfId="118" applyBorder="1" applyAlignment="1">
      <alignment horizontal="center"/>
    </xf>
    <xf numFmtId="0" fontId="17" fillId="0" borderId="27" xfId="118" applyBorder="1" applyAlignment="1">
      <alignment horizontal="right"/>
    </xf>
    <xf numFmtId="0" fontId="4" fillId="5" borderId="0" xfId="118" applyFont="1" applyFill="1" applyAlignment="1">
      <alignment horizontal="right"/>
    </xf>
    <xf numFmtId="10" fontId="4" fillId="5" borderId="28" xfId="120" applyNumberFormat="1" applyFont="1" applyFill="1" applyBorder="1" applyAlignment="1">
      <alignment horizontal="center"/>
    </xf>
    <xf numFmtId="0" fontId="17" fillId="0" borderId="29" xfId="118" applyBorder="1" applyAlignment="1"/>
    <xf numFmtId="0" fontId="17" fillId="0" borderId="6" xfId="118" applyBorder="1" applyAlignment="1"/>
    <xf numFmtId="0" fontId="17" fillId="0" borderId="30" xfId="118" applyBorder="1" applyAlignment="1"/>
    <xf numFmtId="169" fontId="39" fillId="0" borderId="48" xfId="0" applyNumberFormat="1" applyFont="1" applyBorder="1" applyAlignment="1">
      <alignment horizontal="center" vertical="center"/>
    </xf>
    <xf numFmtId="9" fontId="18" fillId="0" borderId="0" xfId="1" applyFont="1" applyAlignment="1">
      <alignment vertical="center"/>
    </xf>
    <xf numFmtId="9" fontId="18" fillId="0" borderId="0" xfId="1" applyFont="1" applyAlignment="1">
      <alignment horizontal="center" vertical="center"/>
    </xf>
    <xf numFmtId="9" fontId="19" fillId="0" borderId="0" xfId="1" applyFont="1" applyAlignment="1">
      <alignment vertical="center"/>
    </xf>
    <xf numFmtId="0" fontId="8" fillId="6" borderId="0" xfId="117" applyFont="1" applyFill="1"/>
    <xf numFmtId="0" fontId="4" fillId="6" borderId="5" xfId="117" applyFont="1" applyFill="1" applyBorder="1"/>
    <xf numFmtId="0" fontId="26" fillId="6" borderId="16" xfId="117" applyFont="1" applyFill="1" applyBorder="1"/>
    <xf numFmtId="0" fontId="4" fillId="6" borderId="17" xfId="117" applyFont="1" applyFill="1" applyBorder="1"/>
    <xf numFmtId="0" fontId="7" fillId="66" borderId="0" xfId="117" applyFont="1" applyFill="1"/>
    <xf numFmtId="0" fontId="7" fillId="26" borderId="0" xfId="117" applyFont="1" applyFill="1"/>
    <xf numFmtId="0" fontId="7" fillId="32" borderId="0" xfId="117" applyFont="1" applyFill="1"/>
    <xf numFmtId="0" fontId="7" fillId="58" borderId="0" xfId="117" applyFont="1" applyFill="1"/>
    <xf numFmtId="14" fontId="4" fillId="0" borderId="0" xfId="117" applyNumberFormat="1" applyFont="1"/>
    <xf numFmtId="170" fontId="7" fillId="0" borderId="48" xfId="119" applyNumberFormat="1" applyBorder="1" applyAlignment="1"/>
    <xf numFmtId="0" fontId="0" fillId="0" borderId="123" xfId="0" applyBorder="1"/>
    <xf numFmtId="0" fontId="0" fillId="0" borderId="124" xfId="0" applyBorder="1"/>
    <xf numFmtId="0" fontId="0" fillId="0" borderId="124" xfId="0" applyBorder="1" applyAlignment="1">
      <alignment wrapText="1"/>
    </xf>
    <xf numFmtId="0" fontId="0" fillId="0" borderId="125" xfId="0" applyBorder="1"/>
    <xf numFmtId="7" fontId="0" fillId="0" borderId="124" xfId="0" applyNumberFormat="1" applyBorder="1"/>
    <xf numFmtId="7" fontId="0" fillId="0" borderId="125" xfId="0" applyNumberFormat="1" applyBorder="1"/>
    <xf numFmtId="7" fontId="0" fillId="0" borderId="126" xfId="0" applyNumberFormat="1" applyBorder="1"/>
    <xf numFmtId="0" fontId="0" fillId="57" borderId="124" xfId="0" applyFill="1" applyBorder="1"/>
    <xf numFmtId="0" fontId="0" fillId="0" borderId="126" xfId="0" applyBorder="1" applyAlignment="1">
      <alignment wrapText="1"/>
    </xf>
    <xf numFmtId="0" fontId="0" fillId="57" borderId="124" xfId="0" applyFill="1" applyBorder="1" applyAlignment="1">
      <alignment wrapText="1"/>
    </xf>
    <xf numFmtId="7" fontId="0" fillId="57" borderId="50" xfId="0" applyNumberFormat="1" applyFill="1" applyBorder="1"/>
    <xf numFmtId="168" fontId="0" fillId="0" borderId="0" xfId="1" applyNumberFormat="1" applyFont="1" applyFill="1" applyBorder="1" applyAlignment="1">
      <alignment horizontal="center" vertical="center"/>
    </xf>
    <xf numFmtId="6" fontId="0" fillId="5" borderId="0" xfId="0" applyNumberFormat="1" applyFill="1" applyAlignment="1">
      <alignment horizontal="center" vertical="center"/>
    </xf>
    <xf numFmtId="169" fontId="0" fillId="0" borderId="0" xfId="43" applyNumberFormat="1" applyFont="1" applyFill="1" applyAlignment="1">
      <alignment horizontal="center" vertical="center"/>
    </xf>
    <xf numFmtId="165" fontId="18" fillId="19" borderId="48" xfId="0" applyNumberFormat="1" applyFont="1" applyFill="1" applyBorder="1" applyAlignment="1">
      <alignment horizontal="right" wrapText="1"/>
    </xf>
    <xf numFmtId="0" fontId="39" fillId="0" borderId="62" xfId="0" applyFont="1" applyBorder="1" applyAlignment="1">
      <alignment vertical="center" wrapText="1"/>
    </xf>
    <xf numFmtId="0" fontId="20" fillId="0" borderId="48" xfId="0" applyFont="1" applyBorder="1" applyAlignment="1">
      <alignment horizontal="center"/>
    </xf>
    <xf numFmtId="6" fontId="16" fillId="0" borderId="17" xfId="0" applyNumberFormat="1" applyFont="1" applyBorder="1" applyAlignment="1">
      <alignment horizontal="center" vertical="center" wrapText="1"/>
    </xf>
    <xf numFmtId="0" fontId="16" fillId="0" borderId="53" xfId="0" applyFont="1" applyBorder="1" applyAlignment="1">
      <alignment vertical="center" wrapText="1"/>
    </xf>
    <xf numFmtId="8" fontId="16" fillId="0" borderId="3" xfId="0" applyNumberFormat="1" applyFont="1" applyBorder="1" applyAlignment="1">
      <alignment horizontal="center" vertical="center" wrapText="1"/>
    </xf>
    <xf numFmtId="6" fontId="16" fillId="0" borderId="3" xfId="0" applyNumberFormat="1" applyFont="1" applyBorder="1" applyAlignment="1">
      <alignment horizontal="center" vertical="center"/>
    </xf>
    <xf numFmtId="2" fontId="42" fillId="0" borderId="8" xfId="0" applyNumberFormat="1" applyFont="1" applyBorder="1" applyAlignment="1">
      <alignment horizontal="right" wrapText="1"/>
    </xf>
    <xf numFmtId="0" fontId="20" fillId="0" borderId="24" xfId="0" applyFont="1" applyBorder="1" applyAlignment="1">
      <alignment horizontal="center" vertical="center"/>
    </xf>
    <xf numFmtId="0" fontId="20" fillId="0" borderId="46" xfId="0" applyFont="1" applyBorder="1" applyAlignment="1">
      <alignment horizontal="center" vertical="center"/>
    </xf>
    <xf numFmtId="3" fontId="20" fillId="23" borderId="24" xfId="0" applyNumberFormat="1" applyFont="1" applyFill="1" applyBorder="1" applyAlignment="1">
      <alignment horizontal="center" vertical="center" wrapText="1"/>
    </xf>
    <xf numFmtId="3" fontId="20" fillId="23" borderId="46" xfId="0" applyNumberFormat="1" applyFont="1" applyFill="1" applyBorder="1" applyAlignment="1">
      <alignment horizontal="center" vertical="center"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24"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xf>
    <xf numFmtId="0" fontId="20" fillId="0" borderId="1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90" xfId="0" applyFont="1" applyBorder="1" applyAlignment="1">
      <alignment horizontal="center" vertical="center"/>
    </xf>
    <xf numFmtId="0" fontId="2" fillId="0" borderId="55" xfId="0" applyFont="1" applyBorder="1" applyAlignment="1">
      <alignment horizontal="center" vertical="center"/>
    </xf>
    <xf numFmtId="0" fontId="2" fillId="0" borderId="3" xfId="0" applyFont="1" applyBorder="1" applyAlignment="1">
      <alignment horizontal="center" vertical="center"/>
    </xf>
    <xf numFmtId="0" fontId="0" fillId="0" borderId="55"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7" fillId="0" borderId="27" xfId="31" applyBorder="1" applyAlignment="1">
      <alignment horizontal="right"/>
    </xf>
    <xf numFmtId="0" fontId="7" fillId="0" borderId="0" xfId="31" applyAlignment="1">
      <alignment horizontal="right"/>
    </xf>
    <xf numFmtId="0" fontId="2" fillId="0" borderId="24" xfId="0" applyFont="1" applyBorder="1" applyAlignment="1">
      <alignment horizontal="center" vertical="center"/>
    </xf>
    <xf numFmtId="0" fontId="2" fillId="0" borderId="18" xfId="0" applyFont="1" applyBorder="1" applyAlignment="1">
      <alignment horizontal="center" vertical="center"/>
    </xf>
    <xf numFmtId="0" fontId="2" fillId="0" borderId="46" xfId="0" applyFont="1" applyBorder="1" applyAlignment="1">
      <alignment horizontal="center" vertical="center"/>
    </xf>
    <xf numFmtId="0" fontId="2" fillId="0" borderId="24"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6" xfId="0" applyFont="1" applyBorder="1" applyAlignment="1">
      <alignment horizontal="center" vertical="center" wrapText="1"/>
    </xf>
    <xf numFmtId="0" fontId="20" fillId="0" borderId="10" xfId="0" applyFont="1" applyBorder="1" applyAlignment="1">
      <alignment horizontal="center" vertical="center"/>
    </xf>
    <xf numFmtId="0" fontId="20" fillId="0" borderId="20" xfId="0" applyFont="1" applyBorder="1" applyAlignment="1">
      <alignment horizontal="center"/>
    </xf>
    <xf numFmtId="0" fontId="20" fillId="0" borderId="6" xfId="0" applyFont="1" applyBorder="1" applyAlignment="1">
      <alignment horizontal="center"/>
    </xf>
    <xf numFmtId="0" fontId="20" fillId="0" borderId="46" xfId="0" applyFont="1" applyBorder="1" applyAlignment="1">
      <alignment horizontal="center" vertical="center" wrapText="1"/>
    </xf>
    <xf numFmtId="10" fontId="2" fillId="3" borderId="24" xfId="0" applyNumberFormat="1" applyFont="1" applyFill="1" applyBorder="1" applyAlignment="1">
      <alignment horizontal="center" vertical="center"/>
    </xf>
    <xf numFmtId="10" fontId="2" fillId="3" borderId="18" xfId="0" applyNumberFormat="1" applyFont="1" applyFill="1" applyBorder="1" applyAlignment="1">
      <alignment horizontal="center" vertical="center"/>
    </xf>
    <xf numFmtId="10" fontId="2" fillId="3" borderId="46" xfId="0" applyNumberFormat="1" applyFont="1" applyFill="1" applyBorder="1" applyAlignment="1">
      <alignment horizontal="center" vertical="center"/>
    </xf>
    <xf numFmtId="0" fontId="54" fillId="0" borderId="10" xfId="0" applyFont="1" applyBorder="1" applyAlignment="1">
      <alignment horizontal="left" vertical="center" wrapText="1" readingOrder="1"/>
    </xf>
    <xf numFmtId="0" fontId="54" fillId="0" borderId="6" xfId="0" applyFont="1" applyBorder="1" applyAlignment="1">
      <alignment horizontal="left" vertical="center" wrapText="1" readingOrder="1"/>
    </xf>
    <xf numFmtId="0" fontId="54" fillId="0" borderId="11" xfId="0" applyFont="1" applyBorder="1" applyAlignment="1">
      <alignment horizontal="left" vertical="center" wrapText="1" readingOrder="1"/>
    </xf>
    <xf numFmtId="8" fontId="2" fillId="0" borderId="24" xfId="0" applyNumberFormat="1" applyFont="1" applyBorder="1" applyAlignment="1">
      <alignment horizontal="center" vertical="center" wrapText="1"/>
    </xf>
    <xf numFmtId="8" fontId="2" fillId="0" borderId="18" xfId="0" applyNumberFormat="1" applyFont="1" applyBorder="1" applyAlignment="1">
      <alignment horizontal="center" vertical="center" wrapText="1"/>
    </xf>
    <xf numFmtId="8" fontId="2" fillId="0" borderId="46" xfId="0" applyNumberFormat="1" applyFont="1" applyBorder="1" applyAlignment="1">
      <alignment horizontal="center" vertical="center" wrapText="1"/>
    </xf>
    <xf numFmtId="0" fontId="39" fillId="0" borderId="24"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46" xfId="0" applyFont="1" applyBorder="1" applyAlignment="1">
      <alignment horizontal="center" vertical="center" wrapText="1"/>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54" fillId="0" borderId="94" xfId="0" applyFont="1" applyBorder="1" applyAlignment="1">
      <alignment horizontal="left" vertical="center" wrapText="1" readingOrder="1"/>
    </xf>
    <xf numFmtId="0" fontId="54" fillId="0" borderId="102" xfId="0" applyFont="1" applyBorder="1" applyAlignment="1">
      <alignment horizontal="left" vertical="center" wrapText="1" readingOrder="1"/>
    </xf>
    <xf numFmtId="0" fontId="54" fillId="0" borderId="61" xfId="0" applyFont="1" applyBorder="1" applyAlignment="1">
      <alignment horizontal="left" vertical="center" wrapText="1" readingOrder="1"/>
    </xf>
    <xf numFmtId="0" fontId="20" fillId="0" borderId="1" xfId="0" applyFont="1" applyBorder="1" applyAlignment="1">
      <alignment horizontal="left" wrapText="1"/>
    </xf>
    <xf numFmtId="0" fontId="20" fillId="0" borderId="2" xfId="0" applyFont="1" applyBorder="1" applyAlignment="1">
      <alignment horizontal="left" wrapText="1"/>
    </xf>
    <xf numFmtId="0" fontId="20" fillId="0" borderId="90" xfId="0" applyFont="1" applyBorder="1" applyAlignment="1">
      <alignment horizontal="left" wrapText="1"/>
    </xf>
    <xf numFmtId="0" fontId="54" fillId="0" borderId="15" xfId="0" applyFont="1" applyBorder="1" applyAlignment="1">
      <alignment horizontal="left" vertical="center" wrapText="1" readingOrder="1"/>
    </xf>
    <xf numFmtId="0" fontId="54" fillId="0" borderId="16" xfId="0" applyFont="1" applyBorder="1" applyAlignment="1">
      <alignment horizontal="left" vertical="center" wrapText="1" readingOrder="1"/>
    </xf>
    <xf numFmtId="0" fontId="54" fillId="0" borderId="17" xfId="0" applyFont="1" applyBorder="1" applyAlignment="1">
      <alignment horizontal="left" vertical="center" wrapText="1" readingOrder="1"/>
    </xf>
    <xf numFmtId="0" fontId="2" fillId="30" borderId="1" xfId="0" applyFont="1" applyFill="1" applyBorder="1" applyAlignment="1">
      <alignment horizontal="center" vertical="center"/>
    </xf>
    <xf numFmtId="0" fontId="2" fillId="30" borderId="2" xfId="0" applyFont="1" applyFill="1" applyBorder="1" applyAlignment="1">
      <alignment horizontal="center" vertical="center"/>
    </xf>
    <xf numFmtId="0" fontId="2" fillId="30" borderId="3" xfId="0" applyFont="1" applyFill="1" applyBorder="1" applyAlignment="1">
      <alignment horizontal="center" vertical="center"/>
    </xf>
    <xf numFmtId="0" fontId="39" fillId="8" borderId="15" xfId="0" applyFont="1" applyFill="1" applyBorder="1" applyAlignment="1">
      <alignment horizontal="center" vertical="center"/>
    </xf>
    <xf numFmtId="0" fontId="39" fillId="8" borderId="16" xfId="0" applyFont="1" applyFill="1" applyBorder="1" applyAlignment="1">
      <alignment horizontal="center" vertical="center"/>
    </xf>
    <xf numFmtId="0" fontId="18" fillId="0" borderId="94" xfId="0" applyFont="1" applyBorder="1" applyAlignment="1">
      <alignment horizontal="left" wrapText="1"/>
    </xf>
    <xf numFmtId="0" fontId="18" fillId="0" borderId="102" xfId="0" applyFont="1" applyBorder="1" applyAlignment="1">
      <alignment horizontal="left"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7" xfId="0" applyFont="1" applyBorder="1" applyAlignment="1">
      <alignment horizontal="left" wrapText="1"/>
    </xf>
    <xf numFmtId="0" fontId="18" fillId="0" borderId="8" xfId="0" applyFont="1" applyBorder="1" applyAlignment="1">
      <alignment horizontal="left" wrapText="1"/>
    </xf>
    <xf numFmtId="0" fontId="18" fillId="3" borderId="7" xfId="49" applyFont="1" applyFill="1" applyBorder="1" applyAlignment="1">
      <alignment horizontal="left"/>
    </xf>
    <xf numFmtId="0" fontId="18" fillId="3" borderId="8" xfId="49" applyFont="1" applyFill="1" applyBorder="1" applyAlignment="1">
      <alignment horizontal="left"/>
    </xf>
    <xf numFmtId="0" fontId="58" fillId="0" borderId="7" xfId="49" applyFont="1" applyBorder="1" applyAlignment="1">
      <alignment horizontal="left"/>
    </xf>
    <xf numFmtId="0" fontId="58" fillId="0" borderId="8" xfId="49" applyFont="1" applyBorder="1" applyAlignment="1">
      <alignment horizontal="left"/>
    </xf>
    <xf numFmtId="0" fontId="20" fillId="0" borderId="94" xfId="0" applyFont="1" applyBorder="1" applyAlignment="1">
      <alignment horizontal="left" wrapText="1"/>
    </xf>
    <xf numFmtId="0" fontId="20" fillId="0" borderId="102" xfId="0" applyFont="1" applyBorder="1" applyAlignment="1">
      <alignment horizontal="left" wrapText="1"/>
    </xf>
    <xf numFmtId="0" fontId="20" fillId="0" borderId="105" xfId="0" applyFont="1" applyBorder="1" applyAlignment="1">
      <alignment horizontal="left" wrapText="1"/>
    </xf>
    <xf numFmtId="0" fontId="18" fillId="0" borderId="81" xfId="0" applyFont="1" applyBorder="1" applyAlignment="1">
      <alignment horizontal="left" wrapText="1"/>
    </xf>
    <xf numFmtId="0" fontId="18" fillId="0" borderId="100" xfId="0" applyFont="1" applyBorder="1" applyAlignment="1">
      <alignment horizontal="left" wrapText="1"/>
    </xf>
    <xf numFmtId="0" fontId="18" fillId="0" borderId="104" xfId="0" applyFont="1" applyBorder="1" applyAlignment="1">
      <alignment horizontal="left" wrapText="1"/>
    </xf>
    <xf numFmtId="0" fontId="39" fillId="5" borderId="15" xfId="0" applyFont="1" applyFill="1" applyBorder="1" applyAlignment="1">
      <alignment horizontal="center" vertical="center"/>
    </xf>
    <xf numFmtId="0" fontId="39" fillId="5" borderId="16" xfId="0" applyFont="1" applyFill="1" applyBorder="1" applyAlignment="1">
      <alignment horizontal="center" vertical="center"/>
    </xf>
    <xf numFmtId="0" fontId="39" fillId="33" borderId="15" xfId="0" applyFont="1" applyFill="1" applyBorder="1" applyAlignment="1">
      <alignment horizontal="center" vertical="center"/>
    </xf>
    <xf numFmtId="0" fontId="39" fillId="33" borderId="16" xfId="0" applyFont="1" applyFill="1" applyBorder="1" applyAlignment="1">
      <alignment horizontal="center" vertical="center"/>
    </xf>
    <xf numFmtId="0" fontId="18" fillId="3" borderId="15" xfId="49" applyFont="1" applyFill="1" applyBorder="1" applyAlignment="1">
      <alignment horizontal="left"/>
    </xf>
    <xf numFmtId="0" fontId="18" fillId="3" borderId="16" xfId="49" applyFont="1" applyFill="1" applyBorder="1" applyAlignment="1">
      <alignment horizontal="left"/>
    </xf>
    <xf numFmtId="0" fontId="2" fillId="0" borderId="16" xfId="0" applyFont="1" applyBorder="1" applyAlignment="1">
      <alignment horizontal="center"/>
    </xf>
    <xf numFmtId="0" fontId="13" fillId="0" borderId="24" xfId="0" applyFont="1" applyBorder="1" applyAlignment="1">
      <alignment horizontal="center" vertical="center"/>
    </xf>
    <xf numFmtId="0" fontId="13" fillId="0" borderId="46" xfId="0" applyFont="1" applyBorder="1" applyAlignment="1">
      <alignment horizontal="center" vertical="center"/>
    </xf>
    <xf numFmtId="0" fontId="25" fillId="6" borderId="20" xfId="0" applyFont="1" applyFill="1" applyBorder="1" applyAlignment="1">
      <alignment horizontal="left"/>
    </xf>
    <xf numFmtId="0" fontId="25" fillId="6" borderId="21" xfId="0" applyFont="1" applyFill="1" applyBorder="1" applyAlignment="1">
      <alignment horizontal="left"/>
    </xf>
    <xf numFmtId="0" fontId="17" fillId="0" borderId="27" xfId="118" applyBorder="1" applyAlignment="1">
      <alignment horizontal="right"/>
    </xf>
    <xf numFmtId="0" fontId="17" fillId="0" borderId="0" xfId="118" applyAlignment="1">
      <alignment horizontal="right"/>
    </xf>
    <xf numFmtId="0" fontId="25" fillId="6" borderId="20" xfId="117" applyFont="1" applyFill="1" applyBorder="1" applyAlignment="1">
      <alignment horizontal="left"/>
    </xf>
    <xf numFmtId="0" fontId="25" fillId="6" borderId="21" xfId="117" applyFont="1" applyFill="1" applyBorder="1" applyAlignment="1">
      <alignment horizontal="left"/>
    </xf>
    <xf numFmtId="0" fontId="98" fillId="0" borderId="0" xfId="110" applyFont="1" applyAlignment="1">
      <alignment horizontal="left" vertical="top" wrapText="1"/>
    </xf>
    <xf numFmtId="0" fontId="98" fillId="0" borderId="0" xfId="110" applyFont="1" applyAlignment="1">
      <alignment horizontal="center"/>
    </xf>
    <xf numFmtId="0" fontId="100" fillId="0" borderId="0" xfId="110" applyFont="1" applyAlignment="1">
      <alignment horizontal="center"/>
    </xf>
    <xf numFmtId="0" fontId="98" fillId="0" borderId="21" xfId="110" applyFont="1" applyBorder="1" applyAlignment="1">
      <alignment horizontal="left" vertical="center" wrapText="1"/>
    </xf>
    <xf numFmtId="0" fontId="98" fillId="0" borderId="17" xfId="110" applyFont="1" applyBorder="1" applyAlignment="1">
      <alignment horizontal="left" vertical="center" wrapText="1"/>
    </xf>
    <xf numFmtId="0" fontId="98" fillId="0" borderId="20" xfId="110" applyFont="1" applyBorder="1" applyAlignment="1">
      <alignment vertical="top" wrapText="1"/>
    </xf>
    <xf numFmtId="0" fontId="98" fillId="0" borderId="16" xfId="110" applyFont="1" applyBorder="1" applyAlignment="1">
      <alignment vertical="top" wrapText="1"/>
    </xf>
    <xf numFmtId="49" fontId="98" fillId="0" borderId="21" xfId="110" applyNumberFormat="1" applyFont="1" applyBorder="1" applyAlignment="1">
      <alignment horizontal="left" vertical="center" wrapText="1"/>
    </xf>
    <xf numFmtId="49" fontId="98" fillId="0" borderId="17" xfId="110" applyNumberFormat="1" applyFont="1" applyBorder="1" applyAlignment="1">
      <alignment horizontal="left" vertical="center" wrapText="1"/>
    </xf>
    <xf numFmtId="0" fontId="98" fillId="0" borderId="5" xfId="110" applyFont="1" applyBorder="1" applyAlignment="1">
      <alignment horizontal="left" vertical="center" wrapText="1"/>
    </xf>
    <xf numFmtId="0" fontId="98" fillId="0" borderId="20" xfId="110" applyFont="1" applyBorder="1" applyAlignment="1">
      <alignment horizontal="left" vertical="top" wrapText="1"/>
    </xf>
    <xf numFmtId="0" fontId="98" fillId="0" borderId="16" xfId="110" applyFont="1" applyBorder="1" applyAlignment="1">
      <alignment horizontal="left" vertical="top" wrapText="1"/>
    </xf>
    <xf numFmtId="168" fontId="1" fillId="0" borderId="24" xfId="110" applyNumberFormat="1" applyBorder="1" applyAlignment="1">
      <alignment horizontal="right" vertical="center"/>
    </xf>
    <xf numFmtId="168" fontId="1" fillId="0" borderId="46" xfId="110" applyNumberFormat="1" applyBorder="1" applyAlignment="1">
      <alignment horizontal="right" vertical="center"/>
    </xf>
    <xf numFmtId="0" fontId="89" fillId="0" borderId="20" xfId="110" applyFont="1" applyBorder="1" applyAlignment="1">
      <alignment horizontal="left" vertical="top" wrapText="1"/>
    </xf>
    <xf numFmtId="0" fontId="89" fillId="0" borderId="16" xfId="110" applyFont="1" applyBorder="1" applyAlignment="1">
      <alignment horizontal="left" vertical="top" wrapText="1"/>
    </xf>
    <xf numFmtId="0" fontId="89" fillId="0" borderId="21" xfId="110" applyFont="1" applyBorder="1" applyAlignment="1">
      <alignment horizontal="left" vertical="center" wrapText="1"/>
    </xf>
    <xf numFmtId="0" fontId="89" fillId="0" borderId="17" xfId="110" applyFont="1" applyBorder="1" applyAlignment="1">
      <alignment horizontal="left" vertical="center" wrapText="1"/>
    </xf>
    <xf numFmtId="0" fontId="89" fillId="0" borderId="5" xfId="110" applyFont="1" applyBorder="1" applyAlignment="1">
      <alignment horizontal="left" vertical="center" wrapText="1"/>
    </xf>
    <xf numFmtId="0" fontId="89" fillId="0" borderId="20" xfId="110" applyFont="1" applyBorder="1" applyAlignment="1">
      <alignment vertical="top" wrapText="1"/>
    </xf>
    <xf numFmtId="0" fontId="89" fillId="0" borderId="16" xfId="110" applyFont="1" applyBorder="1" applyAlignment="1">
      <alignment vertical="top" wrapText="1"/>
    </xf>
    <xf numFmtId="0" fontId="2" fillId="0" borderId="0" xfId="0" applyFont="1" applyAlignment="1">
      <alignment horizontal="center" vertical="center"/>
    </xf>
    <xf numFmtId="0" fontId="39" fillId="8" borderId="1" xfId="0" applyFont="1" applyFill="1" applyBorder="1" applyAlignment="1">
      <alignment horizontal="center" vertical="center"/>
    </xf>
    <xf numFmtId="0" fontId="39" fillId="8" borderId="2" xfId="0" applyFont="1" applyFill="1" applyBorder="1" applyAlignment="1">
      <alignment horizontal="center" vertical="center"/>
    </xf>
    <xf numFmtId="0" fontId="39" fillId="8" borderId="3" xfId="0" applyFont="1" applyFill="1" applyBorder="1" applyAlignment="1">
      <alignment horizontal="center" vertical="center"/>
    </xf>
    <xf numFmtId="0" fontId="42" fillId="0" borderId="7" xfId="49" applyFont="1" applyBorder="1" applyAlignment="1">
      <alignment horizontal="left"/>
    </xf>
    <xf numFmtId="0" fontId="42" fillId="0" borderId="8" xfId="49" applyFont="1" applyBorder="1" applyAlignment="1">
      <alignment horizontal="left"/>
    </xf>
    <xf numFmtId="0" fontId="39" fillId="0" borderId="1" xfId="0" applyFont="1" applyBorder="1" applyAlignment="1">
      <alignment horizontal="left" wrapText="1"/>
    </xf>
    <xf numFmtId="0" fontId="39" fillId="0" borderId="2" xfId="0" applyFont="1" applyBorder="1" applyAlignment="1">
      <alignment horizontal="left" wrapText="1"/>
    </xf>
    <xf numFmtId="0" fontId="39" fillId="0" borderId="90" xfId="0" applyFont="1" applyBorder="1" applyAlignment="1">
      <alignment horizontal="left" wrapText="1"/>
    </xf>
    <xf numFmtId="0" fontId="42" fillId="0" borderId="81" xfId="0" applyFont="1" applyBorder="1" applyAlignment="1">
      <alignment horizontal="left" wrapText="1"/>
    </xf>
    <xf numFmtId="0" fontId="42" fillId="0" borderId="100" xfId="0" applyFont="1" applyBorder="1" applyAlignment="1">
      <alignment horizontal="left" wrapText="1"/>
    </xf>
    <xf numFmtId="0" fontId="42" fillId="0" borderId="104" xfId="0" applyFont="1" applyBorder="1" applyAlignment="1">
      <alignment horizontal="left" wrapText="1"/>
    </xf>
    <xf numFmtId="0" fontId="42" fillId="3" borderId="7" xfId="49" applyFont="1" applyFill="1" applyBorder="1" applyAlignment="1">
      <alignment horizontal="left"/>
    </xf>
    <xf numFmtId="0" fontId="42" fillId="3" borderId="8" xfId="49" applyFont="1" applyFill="1" applyBorder="1" applyAlignment="1">
      <alignment horizontal="left"/>
    </xf>
    <xf numFmtId="0" fontId="39" fillId="0" borderId="94" xfId="0" applyFont="1" applyBorder="1" applyAlignment="1">
      <alignment horizontal="left" wrapText="1"/>
    </xf>
    <xf numFmtId="0" fontId="39" fillId="0" borderId="102" xfId="0" applyFont="1" applyBorder="1" applyAlignment="1">
      <alignment horizontal="left" wrapText="1"/>
    </xf>
    <xf numFmtId="0" fontId="39" fillId="0" borderId="105" xfId="0" applyFont="1" applyBorder="1" applyAlignment="1">
      <alignment horizontal="left" wrapText="1"/>
    </xf>
    <xf numFmtId="49" fontId="39" fillId="0" borderId="24" xfId="0" applyNumberFormat="1" applyFont="1" applyBorder="1" applyAlignment="1">
      <alignment vertical="center"/>
    </xf>
    <xf numFmtId="49" fontId="39" fillId="0" borderId="18" xfId="0" applyNumberFormat="1" applyFont="1" applyBorder="1" applyAlignment="1">
      <alignment vertical="center"/>
    </xf>
    <xf numFmtId="49" fontId="39" fillId="0" borderId="46" xfId="0" applyNumberFormat="1" applyFont="1" applyBorder="1" applyAlignment="1">
      <alignment vertical="center"/>
    </xf>
    <xf numFmtId="0" fontId="20" fillId="0" borderId="0" xfId="0" applyFont="1" applyAlignment="1">
      <alignment horizontal="center"/>
    </xf>
    <xf numFmtId="0" fontId="2" fillId="5" borderId="16" xfId="0" applyFont="1" applyFill="1" applyBorder="1" applyAlignment="1">
      <alignment horizontal="center"/>
    </xf>
    <xf numFmtId="0" fontId="13" fillId="0" borderId="24" xfId="0" applyFont="1" applyBorder="1" applyAlignment="1">
      <alignment horizontal="center" vertical="center" wrapText="1"/>
    </xf>
    <xf numFmtId="0" fontId="13" fillId="0" borderId="46" xfId="0" applyFont="1" applyBorder="1" applyAlignment="1">
      <alignment horizontal="center" vertical="center" wrapText="1"/>
    </xf>
    <xf numFmtId="0" fontId="20" fillId="0" borderId="94" xfId="0" applyFont="1" applyBorder="1" applyAlignment="1">
      <alignment horizontal="center" vertical="center"/>
    </xf>
    <xf numFmtId="0" fontId="20" fillId="0" borderId="102" xfId="0" applyFont="1" applyBorder="1" applyAlignment="1">
      <alignment horizontal="center" vertical="center"/>
    </xf>
    <xf numFmtId="0" fontId="20" fillId="0" borderId="7" xfId="0" applyFont="1" applyBorder="1" applyAlignment="1">
      <alignment horizontal="center" vertical="center"/>
    </xf>
    <xf numFmtId="0" fontId="20" fillId="0" borderId="58" xfId="0" applyFont="1" applyBorder="1" applyAlignment="1">
      <alignment horizontal="center" vertical="center"/>
    </xf>
    <xf numFmtId="0" fontId="2" fillId="3" borderId="24" xfId="0" applyFont="1" applyFill="1" applyBorder="1" applyAlignment="1">
      <alignment horizontal="center" wrapText="1"/>
    </xf>
    <xf numFmtId="0" fontId="2" fillId="3" borderId="46" xfId="0" applyFont="1" applyFill="1" applyBorder="1" applyAlignment="1">
      <alignment horizontal="center" wrapText="1"/>
    </xf>
    <xf numFmtId="0" fontId="20" fillId="0" borderId="18" xfId="0" applyFont="1" applyBorder="1" applyAlignment="1">
      <alignment horizontal="center" vertical="center"/>
    </xf>
    <xf numFmtId="0" fontId="20" fillId="0" borderId="1" xfId="0" applyFont="1" applyBorder="1" applyAlignment="1">
      <alignment horizontal="center"/>
    </xf>
    <xf numFmtId="0" fontId="20" fillId="0" borderId="2" xfId="0" applyFont="1" applyBorder="1" applyAlignment="1">
      <alignment horizontal="center"/>
    </xf>
    <xf numFmtId="0" fontId="20" fillId="0" borderId="3" xfId="0" applyFont="1" applyBorder="1" applyAlignment="1">
      <alignment horizontal="center"/>
    </xf>
    <xf numFmtId="0" fontId="2" fillId="0" borderId="7" xfId="0" applyFont="1" applyBorder="1" applyAlignment="1">
      <alignment horizontal="center" vertical="center"/>
    </xf>
    <xf numFmtId="0" fontId="2" fillId="0" borderId="58" xfId="0" applyFont="1" applyBorder="1" applyAlignment="1">
      <alignment horizontal="center" vertical="center"/>
    </xf>
    <xf numFmtId="0" fontId="2" fillId="0" borderId="10"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0" fillId="15" borderId="24" xfId="0" applyFont="1" applyFill="1" applyBorder="1" applyAlignment="1">
      <alignment horizontal="center" vertical="center" wrapText="1"/>
    </xf>
    <xf numFmtId="0" fontId="20" fillId="15" borderId="18" xfId="0" applyFont="1" applyFill="1" applyBorder="1" applyAlignment="1">
      <alignment horizontal="center" vertical="center" wrapText="1"/>
    </xf>
    <xf numFmtId="0" fontId="20" fillId="15" borderId="46" xfId="0" applyFont="1" applyFill="1" applyBorder="1" applyAlignment="1">
      <alignment horizontal="center" vertical="center" wrapText="1"/>
    </xf>
    <xf numFmtId="6" fontId="20" fillId="0" borderId="1" xfId="0" applyNumberFormat="1" applyFont="1" applyBorder="1" applyAlignment="1">
      <alignment horizontal="center"/>
    </xf>
    <xf numFmtId="6" fontId="20" fillId="0" borderId="2" xfId="0" applyNumberFormat="1" applyFont="1" applyBorder="1" applyAlignment="1">
      <alignment horizontal="center"/>
    </xf>
    <xf numFmtId="6" fontId="20" fillId="0" borderId="3" xfId="0" applyNumberFormat="1" applyFont="1" applyBorder="1" applyAlignment="1">
      <alignment horizontal="center"/>
    </xf>
    <xf numFmtId="4" fontId="20" fillId="0" borderId="1" xfId="0" applyNumberFormat="1" applyFont="1" applyBorder="1" applyAlignment="1">
      <alignment horizontal="center"/>
    </xf>
    <xf numFmtId="4" fontId="20" fillId="0" borderId="2" xfId="0" applyNumberFormat="1" applyFont="1" applyBorder="1" applyAlignment="1">
      <alignment horizontal="center"/>
    </xf>
    <xf numFmtId="4" fontId="20" fillId="0" borderId="3" xfId="0" applyNumberFormat="1" applyFont="1" applyBorder="1" applyAlignment="1">
      <alignment horizontal="center"/>
    </xf>
    <xf numFmtId="4" fontId="20" fillId="22" borderId="19" xfId="0" applyNumberFormat="1" applyFont="1" applyFill="1" applyBorder="1" applyAlignment="1">
      <alignment horizontal="center" vertical="center" wrapText="1"/>
    </xf>
    <xf numFmtId="4" fontId="20" fillId="22" borderId="4" xfId="0" applyNumberFormat="1" applyFont="1" applyFill="1" applyBorder="1" applyAlignment="1">
      <alignment horizontal="center" vertical="center" wrapText="1"/>
    </xf>
    <xf numFmtId="4" fontId="20" fillId="22" borderId="15" xfId="0" applyNumberFormat="1" applyFont="1" applyFill="1" applyBorder="1" applyAlignment="1">
      <alignment horizontal="center" vertical="center" wrapText="1"/>
    </xf>
    <xf numFmtId="6" fontId="22" fillId="0" borderId="1" xfId="0" applyNumberFormat="1" applyFont="1" applyBorder="1" applyAlignment="1">
      <alignment horizontal="center"/>
    </xf>
    <xf numFmtId="6" fontId="22" fillId="0" borderId="2" xfId="0" applyNumberFormat="1" applyFont="1" applyBorder="1" applyAlignment="1">
      <alignment horizontal="center"/>
    </xf>
    <xf numFmtId="6" fontId="22" fillId="0" borderId="3" xfId="0" applyNumberFormat="1" applyFont="1" applyBorder="1" applyAlignment="1">
      <alignment horizontal="center"/>
    </xf>
    <xf numFmtId="6" fontId="2" fillId="5" borderId="1" xfId="0" applyNumberFormat="1" applyFont="1" applyFill="1" applyBorder="1" applyAlignment="1">
      <alignment horizontal="center"/>
    </xf>
    <xf numFmtId="6" fontId="2" fillId="5" borderId="2" xfId="0" applyNumberFormat="1" applyFont="1" applyFill="1" applyBorder="1" applyAlignment="1">
      <alignment horizontal="center"/>
    </xf>
    <xf numFmtId="6" fontId="2" fillId="5" borderId="3" xfId="0" applyNumberFormat="1"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2" fillId="0" borderId="1" xfId="0" applyFont="1" applyBorder="1" applyAlignment="1">
      <alignment horizontal="center"/>
    </xf>
    <xf numFmtId="0" fontId="22" fillId="0" borderId="2" xfId="0" applyFont="1" applyBorder="1" applyAlignment="1">
      <alignment horizontal="center"/>
    </xf>
    <xf numFmtId="0" fontId="22" fillId="0" borderId="3" xfId="0" applyFont="1" applyBorder="1" applyAlignment="1">
      <alignment horizontal="center"/>
    </xf>
    <xf numFmtId="0" fontId="22" fillId="0" borderId="15" xfId="0" applyFont="1" applyBorder="1" applyAlignment="1">
      <alignment horizontal="center"/>
    </xf>
    <xf numFmtId="0" fontId="22" fillId="0" borderId="16" xfId="0" applyFont="1" applyBorder="1" applyAlignment="1">
      <alignment horizontal="center"/>
    </xf>
    <xf numFmtId="0" fontId="22" fillId="0" borderId="17" xfId="0" applyFont="1" applyBorder="1" applyAlignment="1">
      <alignment horizontal="center"/>
    </xf>
    <xf numFmtId="0" fontId="65" fillId="0" borderId="0" xfId="0" applyFont="1" applyAlignment="1">
      <alignment wrapText="1"/>
    </xf>
    <xf numFmtId="43" fontId="22" fillId="0" borderId="24" xfId="48" applyFont="1" applyFill="1" applyBorder="1" applyAlignment="1">
      <alignment horizontal="center" vertical="center" wrapText="1"/>
    </xf>
    <xf numFmtId="43" fontId="22" fillId="0" borderId="18" xfId="48" applyFont="1" applyFill="1" applyBorder="1" applyAlignment="1">
      <alignment horizontal="center" vertical="center" wrapText="1"/>
    </xf>
    <xf numFmtId="6" fontId="22" fillId="5" borderId="1" xfId="0" applyNumberFormat="1" applyFont="1" applyFill="1" applyBorder="1" applyAlignment="1">
      <alignment horizontal="center"/>
    </xf>
    <xf numFmtId="6" fontId="22" fillId="5" borderId="2" xfId="0" applyNumberFormat="1" applyFont="1" applyFill="1" applyBorder="1" applyAlignment="1">
      <alignment horizontal="center"/>
    </xf>
    <xf numFmtId="6" fontId="22" fillId="5" borderId="3" xfId="0" applyNumberFormat="1" applyFont="1" applyFill="1" applyBorder="1" applyAlignment="1">
      <alignment horizontal="center"/>
    </xf>
    <xf numFmtId="0" fontId="22" fillId="5" borderId="80" xfId="0" applyFont="1" applyFill="1" applyBorder="1" applyAlignment="1">
      <alignment horizontal="center"/>
    </xf>
    <xf numFmtId="0" fontId="22" fillId="5" borderId="100" xfId="0" applyFont="1" applyFill="1" applyBorder="1" applyAlignment="1">
      <alignment horizontal="center"/>
    </xf>
    <xf numFmtId="0" fontId="22" fillId="5" borderId="104" xfId="0" applyFont="1" applyFill="1" applyBorder="1" applyAlignment="1">
      <alignment horizontal="center"/>
    </xf>
    <xf numFmtId="0" fontId="22" fillId="5" borderId="1" xfId="0" applyFont="1" applyFill="1" applyBorder="1" applyAlignment="1">
      <alignment horizontal="center"/>
    </xf>
    <xf numFmtId="0" fontId="22" fillId="5" borderId="2" xfId="0" applyFont="1" applyFill="1" applyBorder="1" applyAlignment="1">
      <alignment horizontal="center"/>
    </xf>
    <xf numFmtId="0" fontId="22" fillId="5" borderId="3" xfId="0" applyFont="1" applyFill="1" applyBorder="1" applyAlignment="1">
      <alignment horizontal="center"/>
    </xf>
    <xf numFmtId="6" fontId="22" fillId="0" borderId="19" xfId="0" applyNumberFormat="1" applyFont="1" applyBorder="1" applyAlignment="1">
      <alignment horizontal="center" vertical="center" wrapText="1"/>
    </xf>
    <xf numFmtId="6" fontId="22" fillId="0" borderId="4" xfId="0" applyNumberFormat="1" applyFont="1" applyBorder="1" applyAlignment="1">
      <alignment horizontal="center" vertical="center" wrapText="1"/>
    </xf>
    <xf numFmtId="6" fontId="22" fillId="0" borderId="15" xfId="0" applyNumberFormat="1" applyFont="1" applyBorder="1" applyAlignment="1">
      <alignment horizontal="center" vertical="center" wrapText="1"/>
    </xf>
    <xf numFmtId="6" fontId="22" fillId="58" borderId="19" xfId="0" applyNumberFormat="1" applyFont="1" applyFill="1" applyBorder="1" applyAlignment="1">
      <alignment horizontal="center" vertical="center" wrapText="1"/>
    </xf>
    <xf numFmtId="6" fontId="22" fillId="58" borderId="4" xfId="0" applyNumberFormat="1" applyFont="1" applyFill="1" applyBorder="1" applyAlignment="1">
      <alignment horizontal="center" vertical="center" wrapText="1"/>
    </xf>
    <xf numFmtId="6" fontId="22" fillId="58" borderId="15" xfId="0" applyNumberFormat="1" applyFont="1" applyFill="1" applyBorder="1" applyAlignment="1">
      <alignment horizontal="center" vertical="center" wrapText="1"/>
    </xf>
    <xf numFmtId="8" fontId="22" fillId="0" borderId="24" xfId="0" applyNumberFormat="1" applyFont="1" applyBorder="1" applyAlignment="1">
      <alignment horizontal="center" vertical="center" wrapText="1"/>
    </xf>
    <xf numFmtId="8" fontId="22" fillId="0" borderId="18" xfId="0" applyNumberFormat="1" applyFont="1" applyBorder="1" applyAlignment="1">
      <alignment horizontal="center" vertical="center" wrapText="1"/>
    </xf>
    <xf numFmtId="8" fontId="22" fillId="0" borderId="46" xfId="0" applyNumberFormat="1" applyFont="1" applyBorder="1" applyAlignment="1">
      <alignment horizontal="center" vertical="center" wrapText="1"/>
    </xf>
    <xf numFmtId="6" fontId="22" fillId="0" borderId="107" xfId="0" applyNumberFormat="1" applyFont="1" applyBorder="1" applyAlignment="1">
      <alignment horizontal="center" vertical="center" wrapText="1"/>
    </xf>
    <xf numFmtId="6" fontId="22" fillId="0" borderId="108" xfId="0" applyNumberFormat="1" applyFont="1" applyBorder="1" applyAlignment="1">
      <alignment horizontal="center" vertical="center" wrapText="1"/>
    </xf>
    <xf numFmtId="6" fontId="22" fillId="0" borderId="120" xfId="0" applyNumberFormat="1" applyFont="1" applyBorder="1" applyAlignment="1">
      <alignment horizontal="center" vertical="center" wrapText="1"/>
    </xf>
    <xf numFmtId="0" fontId="57" fillId="0" borderId="0" xfId="0" applyFont="1" applyAlignment="1">
      <alignment horizontal="center"/>
    </xf>
    <xf numFmtId="6" fontId="20" fillId="16" borderId="1" xfId="0" applyNumberFormat="1" applyFont="1" applyFill="1" applyBorder="1" applyAlignment="1">
      <alignment horizontal="center"/>
    </xf>
    <xf numFmtId="6" fontId="20" fillId="16" borderId="2" xfId="0" applyNumberFormat="1" applyFont="1" applyFill="1" applyBorder="1" applyAlignment="1">
      <alignment horizontal="center"/>
    </xf>
    <xf numFmtId="6" fontId="20" fillId="16" borderId="3" xfId="0" applyNumberFormat="1" applyFont="1" applyFill="1" applyBorder="1" applyAlignment="1">
      <alignment horizontal="center"/>
    </xf>
    <xf numFmtId="0" fontId="25" fillId="6" borderId="20" xfId="42" applyFont="1" applyFill="1" applyBorder="1" applyAlignment="1">
      <alignment horizontal="left"/>
    </xf>
    <xf numFmtId="0" fontId="25" fillId="6" borderId="21" xfId="42" applyFont="1" applyFill="1" applyBorder="1" applyAlignment="1">
      <alignment horizontal="left"/>
    </xf>
    <xf numFmtId="0" fontId="8" fillId="5" borderId="0" xfId="42" applyFont="1" applyFill="1" applyAlignment="1">
      <alignment horizontal="left"/>
    </xf>
    <xf numFmtId="0" fontId="8" fillId="5" borderId="5" xfId="42" applyFont="1" applyFill="1" applyBorder="1" applyAlignment="1">
      <alignment horizontal="left"/>
    </xf>
    <xf numFmtId="0" fontId="26" fillId="6" borderId="16" xfId="42" applyFont="1" applyFill="1" applyBorder="1" applyAlignment="1">
      <alignment horizontal="left"/>
    </xf>
    <xf numFmtId="0" fontId="26" fillId="6" borderId="17" xfId="42" applyFont="1" applyFill="1" applyBorder="1" applyAlignment="1">
      <alignment horizontal="left"/>
    </xf>
    <xf numFmtId="0" fontId="2" fillId="2" borderId="1" xfId="0" applyFont="1" applyFill="1" applyBorder="1" applyAlignment="1">
      <alignment horizontal="right"/>
    </xf>
    <xf numFmtId="0" fontId="2" fillId="2" borderId="2" xfId="0" applyFont="1" applyFill="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0" borderId="0" xfId="0" applyFont="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0" fillId="0" borderId="48"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47" xfId="0" applyBorder="1" applyAlignment="1">
      <alignment horizontal="center" vertical="center"/>
    </xf>
    <xf numFmtId="0" fontId="25" fillId="6" borderId="20" xfId="113" applyFont="1" applyFill="1" applyBorder="1" applyAlignment="1">
      <alignment horizontal="left"/>
    </xf>
    <xf numFmtId="0" fontId="25" fillId="6" borderId="21" xfId="113" applyFont="1" applyFill="1" applyBorder="1" applyAlignment="1">
      <alignment horizontal="left"/>
    </xf>
    <xf numFmtId="0" fontId="17" fillId="0" borderId="27" xfId="114" applyBorder="1" applyAlignment="1">
      <alignment horizontal="right"/>
    </xf>
    <xf numFmtId="0" fontId="17" fillId="0" borderId="0" xfId="114" applyAlignment="1">
      <alignment horizontal="right"/>
    </xf>
  </cellXfs>
  <cellStyles count="121">
    <cellStyle name="20% - Accent1 2" xfId="52" xr:uid="{00000000-0005-0000-0000-000000000000}"/>
    <cellStyle name="20% - Accent2 2" xfId="53" xr:uid="{00000000-0005-0000-0000-000001000000}"/>
    <cellStyle name="20% - Accent3 2" xfId="54" xr:uid="{00000000-0005-0000-0000-000002000000}"/>
    <cellStyle name="20% - Accent4 2" xfId="55" xr:uid="{00000000-0005-0000-0000-000003000000}"/>
    <cellStyle name="20% - Accent5 2" xfId="56" xr:uid="{00000000-0005-0000-0000-000004000000}"/>
    <cellStyle name="20% - Accent6 2" xfId="57" xr:uid="{00000000-0005-0000-0000-000005000000}"/>
    <cellStyle name="40% - Accent1 2" xfId="58" xr:uid="{00000000-0005-0000-0000-000006000000}"/>
    <cellStyle name="40% - Accent2 2" xfId="59" xr:uid="{00000000-0005-0000-0000-000007000000}"/>
    <cellStyle name="40% - Accent3 2" xfId="60" xr:uid="{00000000-0005-0000-0000-000008000000}"/>
    <cellStyle name="40% - Accent4 2" xfId="61" xr:uid="{00000000-0005-0000-0000-000009000000}"/>
    <cellStyle name="40% - Accent5 2" xfId="62" xr:uid="{00000000-0005-0000-0000-00000A000000}"/>
    <cellStyle name="40% - Accent6 2" xfId="63" xr:uid="{00000000-0005-0000-0000-00000B000000}"/>
    <cellStyle name="60% - Accent1 2" xfId="64" xr:uid="{00000000-0005-0000-0000-00000C000000}"/>
    <cellStyle name="60% - Accent2 2" xfId="65" xr:uid="{00000000-0005-0000-0000-00000D000000}"/>
    <cellStyle name="60% - Accent3 2" xfId="66" xr:uid="{00000000-0005-0000-0000-00000E000000}"/>
    <cellStyle name="60% - Accent4 2" xfId="67" xr:uid="{00000000-0005-0000-0000-00000F000000}"/>
    <cellStyle name="60% - Accent5 2" xfId="68" xr:uid="{00000000-0005-0000-0000-000010000000}"/>
    <cellStyle name="60% - Accent6 2" xfId="69" xr:uid="{00000000-0005-0000-0000-000011000000}"/>
    <cellStyle name="Accent1 2" xfId="70" xr:uid="{00000000-0005-0000-0000-000012000000}"/>
    <cellStyle name="Accent2 2" xfId="71" xr:uid="{00000000-0005-0000-0000-000013000000}"/>
    <cellStyle name="Accent3 2" xfId="72" xr:uid="{00000000-0005-0000-0000-000014000000}"/>
    <cellStyle name="Accent4 2" xfId="73" xr:uid="{00000000-0005-0000-0000-000015000000}"/>
    <cellStyle name="Accent5 2" xfId="74" xr:uid="{00000000-0005-0000-0000-000016000000}"/>
    <cellStyle name="Accent6 2" xfId="75" xr:uid="{00000000-0005-0000-0000-000017000000}"/>
    <cellStyle name="Bad 2" xfId="76" xr:uid="{00000000-0005-0000-0000-000018000000}"/>
    <cellStyle name="Calculation" xfId="116" builtinId="22"/>
    <cellStyle name="Calculation 2" xfId="77" xr:uid="{00000000-0005-0000-0000-000019000000}"/>
    <cellStyle name="Check Cell 2" xfId="78" xr:uid="{00000000-0005-0000-0000-00001A000000}"/>
    <cellStyle name="Comma" xfId="48" builtinId="3"/>
    <cellStyle name="Comma 2" xfId="11" xr:uid="{00000000-0005-0000-0000-00001C000000}"/>
    <cellStyle name="Comma 2 2" xfId="12" xr:uid="{00000000-0005-0000-0000-00001D000000}"/>
    <cellStyle name="Comma 3" xfId="13" xr:uid="{00000000-0005-0000-0000-00001E000000}"/>
    <cellStyle name="Comma 3 2" xfId="14" xr:uid="{00000000-0005-0000-0000-00001F000000}"/>
    <cellStyle name="Comma 4" xfId="15" xr:uid="{00000000-0005-0000-0000-000020000000}"/>
    <cellStyle name="Comma 5" xfId="16" xr:uid="{00000000-0005-0000-0000-000021000000}"/>
    <cellStyle name="Comma 6" xfId="17" xr:uid="{00000000-0005-0000-0000-000022000000}"/>
    <cellStyle name="Comma 7" xfId="45" xr:uid="{00000000-0005-0000-0000-000023000000}"/>
    <cellStyle name="Comma 9" xfId="79" xr:uid="{00000000-0005-0000-0000-000024000000}"/>
    <cellStyle name="Currency" xfId="43" builtinId="4"/>
    <cellStyle name="Currency 2" xfId="2" xr:uid="{00000000-0005-0000-0000-000026000000}"/>
    <cellStyle name="Currency 2 2" xfId="80" xr:uid="{00000000-0005-0000-0000-000027000000}"/>
    <cellStyle name="Currency 2 2 2" xfId="18" xr:uid="{00000000-0005-0000-0000-000028000000}"/>
    <cellStyle name="Currency 2 2 2 3" xfId="19" xr:uid="{00000000-0005-0000-0000-000029000000}"/>
    <cellStyle name="Currency 3" xfId="3" xr:uid="{00000000-0005-0000-0000-00002A000000}"/>
    <cellStyle name="Currency 3 2" xfId="20" xr:uid="{00000000-0005-0000-0000-00002B000000}"/>
    <cellStyle name="Currency 3 3" xfId="81" xr:uid="{00000000-0005-0000-0000-00002C000000}"/>
    <cellStyle name="Currency 4" xfId="21" xr:uid="{00000000-0005-0000-0000-00002D000000}"/>
    <cellStyle name="Currency 4 2" xfId="82" xr:uid="{00000000-0005-0000-0000-00002E000000}"/>
    <cellStyle name="Currency 4 3" xfId="22" xr:uid="{00000000-0005-0000-0000-00002F000000}"/>
    <cellStyle name="Currency 4 4" xfId="23" xr:uid="{00000000-0005-0000-0000-000030000000}"/>
    <cellStyle name="Currency 5" xfId="24" xr:uid="{00000000-0005-0000-0000-000031000000}"/>
    <cellStyle name="Currency 5 2" xfId="25" xr:uid="{00000000-0005-0000-0000-000032000000}"/>
    <cellStyle name="Currency 5 3 3" xfId="83" xr:uid="{00000000-0005-0000-0000-000033000000}"/>
    <cellStyle name="Currency 6" xfId="26" xr:uid="{00000000-0005-0000-0000-000034000000}"/>
    <cellStyle name="Currency 7" xfId="27" xr:uid="{00000000-0005-0000-0000-000035000000}"/>
    <cellStyle name="Currency 8" xfId="47" xr:uid="{00000000-0005-0000-0000-000036000000}"/>
    <cellStyle name="Explanatory Text 2" xfId="84" xr:uid="{00000000-0005-0000-0000-000037000000}"/>
    <cellStyle name="Good 2" xfId="85" xr:uid="{00000000-0005-0000-0000-000038000000}"/>
    <cellStyle name="Heading 1 2" xfId="86" xr:uid="{00000000-0005-0000-0000-000039000000}"/>
    <cellStyle name="Heading 2 2" xfId="87" xr:uid="{00000000-0005-0000-0000-00003A000000}"/>
    <cellStyle name="Heading 3 2" xfId="88" xr:uid="{00000000-0005-0000-0000-00003B000000}"/>
    <cellStyle name="Heading 4 2" xfId="89" xr:uid="{00000000-0005-0000-0000-00003C000000}"/>
    <cellStyle name="Input 2" xfId="90" xr:uid="{00000000-0005-0000-0000-00003D000000}"/>
    <cellStyle name="Linked Cell 2" xfId="91" xr:uid="{00000000-0005-0000-0000-00003E000000}"/>
    <cellStyle name="Neutral 2" xfId="92" xr:uid="{00000000-0005-0000-0000-00003F000000}"/>
    <cellStyle name="Normal" xfId="0" builtinId="0"/>
    <cellStyle name="Normal 12" xfId="93" xr:uid="{00000000-0005-0000-0000-000041000000}"/>
    <cellStyle name="Normal 132" xfId="113" xr:uid="{2679B25C-7CEB-470C-BBC8-FF285C04B839}"/>
    <cellStyle name="Normal 132 2" xfId="117" xr:uid="{9056033E-FEC1-45A3-AC13-6F85AA742BE8}"/>
    <cellStyle name="Normal 17" xfId="94" xr:uid="{00000000-0005-0000-0000-000042000000}"/>
    <cellStyle name="Normal 2" xfId="4" xr:uid="{00000000-0005-0000-0000-000043000000}"/>
    <cellStyle name="Normal 2 2" xfId="5" xr:uid="{00000000-0005-0000-0000-000044000000}"/>
    <cellStyle name="Normal 2 2 2" xfId="95" xr:uid="{00000000-0005-0000-0000-000045000000}"/>
    <cellStyle name="Normal 2 2 4" xfId="119" xr:uid="{A6BEF23D-237B-48B8-9F96-B78578BB3745}"/>
    <cellStyle name="Normal 2 3" xfId="96" xr:uid="{00000000-0005-0000-0000-000046000000}"/>
    <cellStyle name="Normal 2 4" xfId="28" xr:uid="{00000000-0005-0000-0000-000047000000}"/>
    <cellStyle name="Normal 23" xfId="50" xr:uid="{00000000-0005-0000-0000-000048000000}"/>
    <cellStyle name="Normal 3" xfId="6" xr:uid="{00000000-0005-0000-0000-000049000000}"/>
    <cellStyle name="Normal 3 2" xfId="29" xr:uid="{00000000-0005-0000-0000-00004A000000}"/>
    <cellStyle name="Normal 3 3" xfId="30" xr:uid="{00000000-0005-0000-0000-00004B000000}"/>
    <cellStyle name="Normal 3 9" xfId="97" xr:uid="{00000000-0005-0000-0000-00004C000000}"/>
    <cellStyle name="Normal 4" xfId="31" xr:uid="{00000000-0005-0000-0000-00004D000000}"/>
    <cellStyle name="Normal 4 10" xfId="114" xr:uid="{0E2B28B5-78AE-4139-94F6-9DBEF75D2F6F}"/>
    <cellStyle name="Normal 4 2" xfId="49" xr:uid="{00000000-0005-0000-0000-00004E000000}"/>
    <cellStyle name="Normal 4 2 2" xfId="98" xr:uid="{00000000-0005-0000-0000-00004F000000}"/>
    <cellStyle name="Normal 4 5 6" xfId="118" xr:uid="{B65DED80-1044-46B0-A215-83A98E0E1231}"/>
    <cellStyle name="Normal 5" xfId="7" xr:uid="{00000000-0005-0000-0000-000050000000}"/>
    <cellStyle name="Normal 5 2" xfId="99" xr:uid="{00000000-0005-0000-0000-000051000000}"/>
    <cellStyle name="Normal 5 3" xfId="110" xr:uid="{01F77C75-828C-4A39-8390-0D2E4BCA2624}"/>
    <cellStyle name="Normal 6" xfId="32" xr:uid="{00000000-0005-0000-0000-000052000000}"/>
    <cellStyle name="Normal 6 2" xfId="33" xr:uid="{00000000-0005-0000-0000-000053000000}"/>
    <cellStyle name="Normal 6 2 2" xfId="34" xr:uid="{00000000-0005-0000-0000-000054000000}"/>
    <cellStyle name="Normal 6 2 2 2" xfId="51" xr:uid="{00000000-0005-0000-0000-000055000000}"/>
    <cellStyle name="Normal 6 3" xfId="100" xr:uid="{00000000-0005-0000-0000-000056000000}"/>
    <cellStyle name="Normal 7" xfId="42" xr:uid="{00000000-0005-0000-0000-000057000000}"/>
    <cellStyle name="Normal 8" xfId="44" xr:uid="{00000000-0005-0000-0000-000058000000}"/>
    <cellStyle name="Normal 9 2" xfId="101" xr:uid="{00000000-0005-0000-0000-000059000000}"/>
    <cellStyle name="Note 2" xfId="35" xr:uid="{00000000-0005-0000-0000-00005A000000}"/>
    <cellStyle name="Note 2 2" xfId="102" xr:uid="{00000000-0005-0000-0000-00005B000000}"/>
    <cellStyle name="Output 2" xfId="103" xr:uid="{00000000-0005-0000-0000-00005C000000}"/>
    <cellStyle name="Percent" xfId="1" builtinId="5"/>
    <cellStyle name="Percent 10 5" xfId="115" xr:uid="{93FB63FA-579C-4018-A0F8-193020EBDB8F}"/>
    <cellStyle name="Percent 13 2" xfId="112" xr:uid="{F31DBFDE-05BD-425F-B474-58227B849FC2}"/>
    <cellStyle name="Percent 2" xfId="8" xr:uid="{00000000-0005-0000-0000-00005E000000}"/>
    <cellStyle name="Percent 2 2" xfId="9" xr:uid="{00000000-0005-0000-0000-00005F000000}"/>
    <cellStyle name="Percent 2 3" xfId="36" xr:uid="{00000000-0005-0000-0000-000060000000}"/>
    <cellStyle name="Percent 2 3 15" xfId="111" xr:uid="{29F9EAA0-8EAA-4016-BF2C-B61FFBC6AE88}"/>
    <cellStyle name="Percent 2 7" xfId="120" xr:uid="{F8D72625-D2BB-4335-B51C-86D20B819B55}"/>
    <cellStyle name="Percent 3" xfId="10" xr:uid="{00000000-0005-0000-0000-000061000000}"/>
    <cellStyle name="Percent 4" xfId="37" xr:uid="{00000000-0005-0000-0000-000062000000}"/>
    <cellStyle name="Percent 4 2" xfId="104" xr:uid="{00000000-0005-0000-0000-000063000000}"/>
    <cellStyle name="Percent 5" xfId="38" xr:uid="{00000000-0005-0000-0000-000064000000}"/>
    <cellStyle name="Percent 5 2" xfId="105" xr:uid="{00000000-0005-0000-0000-000065000000}"/>
    <cellStyle name="Percent 6" xfId="39" xr:uid="{00000000-0005-0000-0000-000066000000}"/>
    <cellStyle name="Percent 6 2" xfId="40" xr:uid="{00000000-0005-0000-0000-000067000000}"/>
    <cellStyle name="Percent 7" xfId="41" xr:uid="{00000000-0005-0000-0000-000068000000}"/>
    <cellStyle name="Percent 8" xfId="46" xr:uid="{00000000-0005-0000-0000-000069000000}"/>
    <cellStyle name="Title 2" xfId="106" xr:uid="{00000000-0005-0000-0000-00006A000000}"/>
    <cellStyle name="Title 2 2" xfId="107" xr:uid="{00000000-0005-0000-0000-00006B000000}"/>
    <cellStyle name="Total 2" xfId="108" xr:uid="{00000000-0005-0000-0000-00006C000000}"/>
    <cellStyle name="Warning Text 2" xfId="109" xr:uid="{00000000-0005-0000-0000-00006D000000}"/>
  </cellStyles>
  <dxfs count="16">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font>
        <sz val="9"/>
      </font>
    </dxf>
  </dxfs>
  <tableStyles count="0" defaultTableStyle="TableStyleMedium2" defaultPivotStyle="PivotStyleLight16"/>
  <colors>
    <mruColors>
      <color rgb="FFA2FA60"/>
      <color rgb="FFFFFFCC"/>
      <color rgb="FFAFFA6A"/>
      <color rgb="FFC7C7C7"/>
      <color rgb="FFF5F5F5"/>
      <color rgb="FFFFFF99"/>
      <color rgb="FF1DD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47" Type="http://schemas.openxmlformats.org/officeDocument/2006/relationships/externalLink" Target="externalLinks/externalLink12.xml"/><Relationship Id="rId50" Type="http://schemas.openxmlformats.org/officeDocument/2006/relationships/externalLink" Target="externalLinks/externalLink15.xml"/><Relationship Id="rId55" Type="http://schemas.openxmlformats.org/officeDocument/2006/relationships/externalLink" Target="externalLinks/externalLink20.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6.xml"/><Relationship Id="rId54" Type="http://schemas.openxmlformats.org/officeDocument/2006/relationships/externalLink" Target="externalLinks/externalLink19.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externalLink" Target="externalLinks/externalLink10.xml"/><Relationship Id="rId53" Type="http://schemas.openxmlformats.org/officeDocument/2006/relationships/externalLink" Target="externalLinks/externalLink18.xml"/><Relationship Id="rId58" Type="http://schemas.openxmlformats.org/officeDocument/2006/relationships/externalLink" Target="externalLinks/externalLink2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externalLink" Target="externalLinks/externalLink14.xml"/><Relationship Id="rId57" Type="http://schemas.openxmlformats.org/officeDocument/2006/relationships/externalLink" Target="externalLinks/externalLink22.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9.xml"/><Relationship Id="rId52" Type="http://schemas.openxmlformats.org/officeDocument/2006/relationships/externalLink" Target="externalLinks/externalLink17.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8.xml"/><Relationship Id="rId48" Type="http://schemas.openxmlformats.org/officeDocument/2006/relationships/externalLink" Target="externalLinks/externalLink13.xml"/><Relationship Id="rId56" Type="http://schemas.openxmlformats.org/officeDocument/2006/relationships/externalLink" Target="externalLinks/externalLink21.xml"/><Relationship Id="rId8" Type="http://schemas.openxmlformats.org/officeDocument/2006/relationships/worksheet" Target="worksheets/sheet8.xml"/><Relationship Id="rId51" Type="http://schemas.openxmlformats.org/officeDocument/2006/relationships/externalLink" Target="externalLinks/externalLink1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externalLink" Target="externalLinks/externalLink11.xml"/><Relationship Id="rId59" Type="http://schemas.openxmlformats.org/officeDocument/2006/relationships/pivotCacheDefinition" Target="pivotCache/pivotCacheDefinition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5</xdr:col>
      <xdr:colOff>321068</xdr:colOff>
      <xdr:row>34</xdr:row>
      <xdr:rowOff>21406</xdr:rowOff>
    </xdr:from>
    <xdr:to>
      <xdr:col>11</xdr:col>
      <xdr:colOff>620730</xdr:colOff>
      <xdr:row>40</xdr:row>
      <xdr:rowOff>85618</xdr:rowOff>
    </xdr:to>
    <xdr:sp macro="" textlink="">
      <xdr:nvSpPr>
        <xdr:cNvPr id="3" name="TextBox 2">
          <a:extLst>
            <a:ext uri="{FF2B5EF4-FFF2-40B4-BE49-F238E27FC236}">
              <a16:creationId xmlns:a16="http://schemas.microsoft.com/office/drawing/2014/main" id="{DF60DACB-D579-4B3F-ADE2-9056FB6231AA}"/>
            </a:ext>
          </a:extLst>
        </xdr:cNvPr>
        <xdr:cNvSpPr txBox="1"/>
      </xdr:nvSpPr>
      <xdr:spPr>
        <a:xfrm>
          <a:off x="5543765" y="8411968"/>
          <a:ext cx="4548454" cy="122005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 BENCHMARK</a:t>
          </a:r>
          <a:r>
            <a:rPr lang="en-US" sz="1100" baseline="0">
              <a:solidFill>
                <a:sysClr val="windowText" lastClr="000000"/>
              </a:solidFill>
            </a:rPr>
            <a:t> UPDATES: </a:t>
          </a:r>
          <a:endParaRPr lang="en-US" sz="1100">
            <a:solidFill>
              <a:sysClr val="windowText" lastClr="000000"/>
            </a:solidFill>
          </a:endParaRPr>
        </a:p>
        <a:p>
          <a:r>
            <a:rPr lang="en-US" sz="1100">
              <a:solidFill>
                <a:sysClr val="windowText" lastClr="000000"/>
              </a:solidFill>
            </a:rPr>
            <a:t>- CAF</a:t>
          </a:r>
          <a:r>
            <a:rPr lang="en-US" sz="1100" baseline="0">
              <a:solidFill>
                <a:sysClr val="windowText" lastClr="000000"/>
              </a:solidFill>
            </a:rPr>
            <a:t> to Spring 2024 Opt. Scen:  2.02%</a:t>
          </a:r>
        </a:p>
        <a:p>
          <a:r>
            <a:rPr lang="en-US" sz="1100" baseline="0">
              <a:solidFill>
                <a:sysClr val="windowText" lastClr="000000"/>
              </a:solidFill>
            </a:rPr>
            <a:t>- Tax &amp; Fringe to 24.97%</a:t>
          </a:r>
        </a:p>
        <a:p>
          <a:r>
            <a:rPr lang="en-US" sz="1100" baseline="0">
              <a:solidFill>
                <a:sysClr val="windowText" lastClr="000000"/>
              </a:solidFill>
            </a:rPr>
            <a:t>- Admin Allocation remained the same at 12% </a:t>
          </a:r>
        </a:p>
        <a:p>
          <a:r>
            <a:rPr lang="en-US" sz="1100" baseline="0">
              <a:solidFill>
                <a:sysClr val="windowText" lastClr="000000"/>
              </a:solidFill>
            </a:rPr>
            <a:t>- All salaries linked to M2023 BLS 53rd percentile</a:t>
          </a:r>
        </a:p>
        <a:p>
          <a:r>
            <a:rPr lang="en-US" sz="1100" baseline="0">
              <a:solidFill>
                <a:sysClr val="windowText" lastClr="000000"/>
              </a:solidFill>
            </a:rPr>
            <a:t>- Holiday weeks increased from 2 to 2.2 to reflect the additon of Juneteenth</a:t>
          </a:r>
        </a:p>
        <a:p>
          <a:endParaRPr lang="en-US" sz="1100" baseline="0">
            <a:solidFill>
              <a:sysClr val="windowText" lastClr="000000"/>
            </a:solidFill>
          </a:endParaRPr>
        </a:p>
        <a:p>
          <a:endParaRPr 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314325</xdr:colOff>
      <xdr:row>0</xdr:row>
      <xdr:rowOff>133350</xdr:rowOff>
    </xdr:from>
    <xdr:to>
      <xdr:col>15</xdr:col>
      <xdr:colOff>580153</xdr:colOff>
      <xdr:row>36</xdr:row>
      <xdr:rowOff>37255</xdr:rowOff>
    </xdr:to>
    <xdr:pic>
      <xdr:nvPicPr>
        <xdr:cNvPr id="2" name="Picture 1">
          <a:extLst>
            <a:ext uri="{FF2B5EF4-FFF2-40B4-BE49-F238E27FC236}">
              <a16:creationId xmlns:a16="http://schemas.microsoft.com/office/drawing/2014/main" id="{B69F0C56-E886-4070-BC9A-08F9931AD337}"/>
            </a:ext>
          </a:extLst>
        </xdr:cNvPr>
        <xdr:cNvPicPr>
          <a:picLocks noChangeAspect="1"/>
        </xdr:cNvPicPr>
      </xdr:nvPicPr>
      <xdr:blipFill>
        <a:blip xmlns:r="http://schemas.openxmlformats.org/officeDocument/2006/relationships" r:embed="rId1"/>
        <a:stretch>
          <a:fillRect/>
        </a:stretch>
      </xdr:blipFill>
      <xdr:spPr>
        <a:xfrm>
          <a:off x="2752725" y="133350"/>
          <a:ext cx="6971428" cy="6761905"/>
        </a:xfrm>
        <a:prstGeom prst="rect">
          <a:avLst/>
        </a:prstGeom>
      </xdr:spPr>
    </xdr:pic>
    <xdr:clientData/>
  </xdr:twoCellAnchor>
  <xdr:twoCellAnchor>
    <xdr:from>
      <xdr:col>8</xdr:col>
      <xdr:colOff>161925</xdr:colOff>
      <xdr:row>38</xdr:row>
      <xdr:rowOff>19050</xdr:rowOff>
    </xdr:from>
    <xdr:to>
      <xdr:col>13</xdr:col>
      <xdr:colOff>523875</xdr:colOff>
      <xdr:row>43</xdr:row>
      <xdr:rowOff>104775</xdr:rowOff>
    </xdr:to>
    <xdr:sp macro="" textlink="">
      <xdr:nvSpPr>
        <xdr:cNvPr id="3" name="TextBox 2">
          <a:extLst>
            <a:ext uri="{FF2B5EF4-FFF2-40B4-BE49-F238E27FC236}">
              <a16:creationId xmlns:a16="http://schemas.microsoft.com/office/drawing/2014/main" id="{603F774E-3373-4999-953C-658A1CF1C652}"/>
            </a:ext>
          </a:extLst>
        </xdr:cNvPr>
        <xdr:cNvSpPr txBox="1"/>
      </xdr:nvSpPr>
      <xdr:spPr>
        <a:xfrm>
          <a:off x="5038725" y="7258050"/>
          <a:ext cx="3409950" cy="10382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Hourly Rate for Peer Mentor/Therapeutic Supp Spec does</a:t>
          </a:r>
          <a:r>
            <a:rPr lang="en-US" sz="1100" baseline="0"/>
            <a:t> not match the model in this workbook.  See above rate sheet copied from online reg:</a:t>
          </a:r>
        </a:p>
        <a:p>
          <a:r>
            <a:rPr lang="en-US" sz="1100" baseline="0"/>
            <a:t>level 1 hourly in reg: 56.95, in model: 63.63</a:t>
          </a:r>
        </a:p>
        <a:p>
          <a:r>
            <a:rPr lang="en-US" sz="1100" baseline="0"/>
            <a:t>level 2 hourly in reg 61.60, in model 68.82</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409</xdr:col>
      <xdr:colOff>7620</xdr:colOff>
      <xdr:row>1364</xdr:row>
      <xdr:rowOff>30480</xdr:rowOff>
    </xdr:to>
    <xdr:pic>
      <xdr:nvPicPr>
        <xdr:cNvPr id="2" name="Picture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334020" cy="24947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Common\Administrative%20Services-POS%20Policy%20Office\Rate%20Setting\Rate%20Projects\DDS%20-%20Clinical%20Team\3.%20Proposal,%20Hearing,%20&amp;%20Sign%20Off\FOR%20WEBSITE\Clincial%20Team%20FO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M2023%20BLS.xlsx" TargetMode="External"/><Relationship Id="rId1" Type="http://schemas.openxmlformats.org/officeDocument/2006/relationships/externalLinkPath" Target="file:///X:\Administrative%20Services-POS%20Policy%20Office\Rate%20Setting\Implementation%20&amp;%20Benchmarks\C257%20M2023%20BLS.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20BLS%20M2022%2053rd.xlsx" TargetMode="External"/><Relationship Id="rId1" Type="http://schemas.openxmlformats.org/officeDocument/2006/relationships/externalLinkPath" Target="file:///X:\Administrative%20Services-POS%20Policy%20Office\Rate%20Setting\Implementation%20&amp;%20Benchmarks\C.257%20%20BLS%20M2022%2053rd.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Z:\Administrative%20Services-POS%20Policy%20Office\Rate%20Setting\Rate%20Projects\CMR%20414_Family%20Stab\2022%20&amp;%202023%20reviews\DMH%20FLex%20January%202023\1.%20Strategy%20Materials\DMH%20Flexible%20Support%20Services%208.29.22.xlsx" TargetMode="External"/><Relationship Id="rId1" Type="http://schemas.openxmlformats.org/officeDocument/2006/relationships/externalLinkPath" Target="file:///X:\Administrative%20Services-POS%20Policy%20Office\Rate%20Setting\Rate%20Projects\CMR%20414_Family%20Stab\2022%20&amp;%202023%20reviews\DMH%20FLex%20January%202023\1.%20Strategy%20Materials\DMH%20Flexible%20Support%20Services%208.29.2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KaSolimini\AppData\Local\Microsoft\Windows\Temporary%20Internet%20Files\Content.Outlook\VPTTPB14\Copy%20of%20IHT-IHBS-TM-MCIModelBudgets(7-1-15Chang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CONTRACT\Reports\Fiscal\Encumbs_FY22_2022_08_23_R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aryMenu"/>
      <sheetName val="BTL per FTE per Hour"/>
      <sheetName val="Raw Data Calcs"/>
      <sheetName val=" Spring 2016 CAF"/>
    </sheetNames>
    <sheetDataSet>
      <sheetData sheetId="0"/>
      <sheetData sheetId="1">
        <row r="32">
          <cell r="M32">
            <v>5.5100166450061501</v>
          </cell>
        </row>
      </sheetData>
      <sheetData sheetId="2">
        <row r="4">
          <cell r="BN4">
            <v>0.19366367444614391</v>
          </cell>
          <cell r="CX4">
            <v>0.11449843747967368</v>
          </cell>
        </row>
      </sheetData>
      <sheetData sheetId="3">
        <row r="26">
          <cell r="BD26">
            <v>2.731953847620849E-2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Percentile Scale"/>
      <sheetName val="Field Descriptions"/>
      <sheetName val="UpdateTime"/>
      <sheetName val="Filler"/>
    </sheetNames>
    <sheetDataSet>
      <sheetData sheetId="0"/>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sheetData sheetId="5"/>
      <sheetData sheetId="6"/>
      <sheetData sheetId="7"/>
      <sheetData sheetId="8"/>
      <sheetData sheetId="9"/>
      <sheetData sheetId="10">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linical Team"/>
      <sheetName val="Flex Team Menu (2)"/>
      <sheetName val="CAF Spring 2020 October RR"/>
      <sheetName val="Flex Team Menu. 2019"/>
      <sheetName val="FY23 Fiscal Impact (2)"/>
      <sheetName val="M2021 BLS Chart"/>
      <sheetName val="1. Flex Team Menu. 2023"/>
      <sheetName val="For Reg"/>
      <sheetName val="CAF Spring 2020 "/>
      <sheetName val="Rates in Current Reg"/>
      <sheetName val="Therapeutic Mentoring"/>
      <sheetName val="Flex Team MMT"/>
      <sheetName val="SalaryMenu "/>
      <sheetName val="Fiscal impact"/>
      <sheetName val="FY16 UFR Pivot"/>
      <sheetName val="FY16 PivotData"/>
      <sheetName val="SALARIES"/>
      <sheetName val="2018 Act code 3066"/>
      <sheetName val="EXPENSES 2021"/>
      <sheetName val="REG"/>
      <sheetName val="Flex Team Menu Enrollment Day"/>
      <sheetName val="T &amp; F - M&amp;G"/>
      <sheetName val="Staffing By Provider"/>
      <sheetName val="Sp2017 CAF"/>
      <sheetName val="DMH_DCF Models Comp"/>
      <sheetName val="Compare"/>
      <sheetName val="2019 menu"/>
      <sheetName val="Fiscal Impact FY20"/>
      <sheetName val="CAF"/>
      <sheetName val="FY23 Fiscal Impact"/>
      <sheetName val="Below the line"/>
    </sheetNames>
    <sheetDataSet>
      <sheetData sheetId="0"/>
      <sheetData sheetId="1"/>
      <sheetData sheetId="2"/>
      <sheetData sheetId="3"/>
      <sheetData sheetId="4"/>
      <sheetData sheetId="5"/>
      <sheetData sheetId="6">
        <row r="6">
          <cell r="O6">
            <v>6996.5762388823077</v>
          </cell>
        </row>
        <row r="7">
          <cell r="O7">
            <v>7065.1542804761284</v>
          </cell>
        </row>
        <row r="8">
          <cell r="O8">
            <v>6064.3814916046058</v>
          </cell>
        </row>
        <row r="9">
          <cell r="O9">
            <v>7130.2828217391016</v>
          </cell>
        </row>
        <row r="10">
          <cell r="O10">
            <v>4410.0948988584714</v>
          </cell>
        </row>
        <row r="11">
          <cell r="O11">
            <v>5273.442801583019</v>
          </cell>
        </row>
        <row r="12">
          <cell r="O12">
            <v>4276.3883160016776</v>
          </cell>
        </row>
        <row r="13">
          <cell r="O13">
            <v>5139.7362187262252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CI-BA"/>
      <sheetName val="MCI-MA"/>
      <sheetName val="Therapeutic Mentoring"/>
      <sheetName val="IHT-BA"/>
      <sheetName val="IHT-MA"/>
      <sheetName val="IHBS-BA"/>
      <sheetName val="IHBS-MA"/>
      <sheetName val="MACPI"/>
    </sheetNames>
    <sheetDataSet>
      <sheetData sheetId="0"/>
      <sheetData sheetId="1"/>
      <sheetData sheetId="2"/>
      <sheetData sheetId="3"/>
      <sheetData sheetId="4"/>
      <sheetData sheetId="5"/>
      <sheetData sheetId="6"/>
      <sheetData sheetId="7">
        <row r="21">
          <cell r="AF21">
            <v>8.7829489291598006E-2</v>
          </cell>
        </row>
        <row r="29">
          <cell r="AF29">
            <v>8.1132075471698397E-3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ncumb Summary"/>
      <sheetName val="Encumb Detail"/>
      <sheetName val="By Provider"/>
      <sheetName val="By Activity"/>
      <sheetName val="Count by Region"/>
      <sheetName val="View Reference"/>
      <sheetName val="Tech Stuff"/>
    </sheetNames>
    <sheetDataSet>
      <sheetData sheetId="0"/>
      <sheetData sheetId="1"/>
      <sheetData sheetId="2"/>
      <sheetData sheetId="3"/>
      <sheetData sheetId="4"/>
      <sheetData sheetId="5"/>
      <sheetData sheetId="6"/>
      <sheetData sheetId="7">
        <row r="5">
          <cell r="E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KaSolimini\AppData\Local\Microsoft\Windows\Temporary%20Internet%20Files\Content.Outlook\VPTTPB14\3066%20FY16%20UFR.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HS" refreshedDate="42891.551248495372" createdVersion="1" refreshedVersion="4" recordCount="1350" xr:uid="{00000000-000A-0000-FFFF-FFFF00000000}">
  <cacheSource type="worksheet">
    <worksheetSource ref="A1:L1351" sheet="PivotData" r:id="rId2"/>
  </cacheSource>
  <cacheFields count="12">
    <cacheField name="ContractorID" numFmtId="0">
      <sharedItems/>
    </cacheField>
    <cacheField name="OrganizationName" numFmtId="0">
      <sharedItems count="47">
        <s v="Pike School"/>
        <s v="The Brien Center for Mental Health and S"/>
        <s v="Harrington Memorial Hospital, Inc."/>
        <s v="BEHAVIORAL HEALTH NETWORK"/>
        <s v="Italian Home for Children, Inc."/>
        <s v="Child &amp; Family Services, Inc."/>
        <s v="The Home for Little Wanderers"/>
        <s v="St. Ann's Home, Inc"/>
        <s v="Old Colony Y"/>
        <s v="Brookline Community Mental Health Center, Inc."/>
        <s v="Martha's Vineyard Community Services, Inc."/>
        <s v="North Suffolk Mental Health Assoc. Inc."/>
        <s v="South End Community Health Center, Inc."/>
        <s v="Bay State Community Services, Inc."/>
        <s v="L.U.K. Crisis Center, Inc."/>
        <s v="ServiceNet, Inc."/>
        <s v="Justice Resource Institute, Inc."/>
        <s v="Brockton Area Multi-Services, Inc."/>
        <s v="GANDARA MENTAL HEALTH CTR. INC"/>
        <s v="Wayside Youth &amp; Family Support Network, Inc."/>
        <s v="The Bridge of Central Massachusetts, Inc."/>
        <s v="Northeast Behavioral Health"/>
        <s v="Family Continuity Program, Inc. dba FCP, Inc"/>
        <s v="Community Counseling of Bristol County, Inc."/>
        <s v="Riverside Community Care Inc."/>
        <s v="NFI Massachusetts, Inc"/>
        <s v="Massachusetts Society for Prevention of Cruelty to Children" u="1"/>
        <s v="Comprehensive Outpatient Services, Inc." u="1"/>
        <s v="South Cove Community Health Center, Inc." u="1"/>
        <s v="The Guidance Center, Inc." u="1"/>
        <s v="Community Healthlink, Inc." u="1"/>
        <s v="Family and Community Solutions, Inc." u="1"/>
        <s v="Community Action of the Franklin, Hampsh" u="1"/>
        <s v="Clinical &amp; Support Options Inc." u="1"/>
        <s v="South Shore Mental Health Center, Inc." u="1"/>
        <s v="Vinfen Corporation" u="1"/>
        <s v="Tri-City Mental Health Center, Inc." u="1"/>
        <s v="Northeast Center for Youth and Families" u="1"/>
        <s v="Centro Las Americas" u="1"/>
        <s v="Somerville Mental Health Association, Inc." u="1"/>
        <s v="Center for Human Development" u="1"/>
        <s v="Dimock Community Foundation, Inc." u="1"/>
        <s v="Children's Friend and Family Services, Inc." u="1"/>
        <s v="River Valley Counseling Center, Inc." u="1"/>
        <s v="May Institute, Inc." u="1"/>
        <s v="Carson Center for Human Services, Inc." u="1"/>
        <s v="Boston Medical Center Corporation" u="1"/>
      </sharedItems>
    </cacheField>
    <cacheField name="UFRFilingPeriod" numFmtId="0">
      <sharedItems containsSemiMixedTypes="0" containsString="0" containsNumber="1" containsInteger="1" minValue="2002" maxValue="2016" count="15">
        <n v="2016"/>
        <n v="2003" u="1"/>
        <n v="2015" u="1"/>
        <n v="2008" u="1"/>
        <n v="2013" u="1"/>
        <n v="2006" u="1"/>
        <n v="2011" u="1"/>
        <n v="2004" u="1"/>
        <n v="2009" u="1"/>
        <n v="2002" u="1"/>
        <n v="2014" u="1"/>
        <n v="2007" u="1"/>
        <n v="2012" u="1"/>
        <n v="2005" u="1"/>
        <n v="2010" u="1"/>
      </sharedItems>
    </cacheField>
    <cacheField name="UFRProgramNumber" numFmtId="0">
      <sharedItems count="102">
        <s v="1"/>
        <s v="3"/>
        <s v="14"/>
        <s v="368"/>
        <s v="15"/>
        <s v="16"/>
        <s v="31"/>
        <s v="14A"/>
        <s v="03G"/>
        <s v="119"/>
        <s v="071"/>
        <s v="81DMH"/>
        <s v="1DMH"/>
        <s v="25"/>
        <s v="07"/>
        <s v="18"/>
        <s v="13"/>
        <s v="022"/>
        <s v="77"/>
        <s v="91"/>
        <s v="118"/>
        <s v="103"/>
        <s v="41.0"/>
        <s v="47.4"/>
        <s v="37.0"/>
        <s v="800"/>
        <s v="121"/>
        <s v="2A"/>
        <s v="4"/>
        <s v="5"/>
        <s v="57"/>
        <s v="53" u="1"/>
        <s v="48A" u="1"/>
        <s v="9" u="1"/>
        <s v="1B" u="1"/>
        <s v="2" u="1"/>
        <s v="46" u="1"/>
        <s v="101" u="1"/>
        <s v="33" u="1"/>
        <s v="56.0" u="1"/>
        <s v="92" u="1"/>
        <s v="72A" u="1"/>
        <s v="48" u="1"/>
        <s v="031.1" u="1"/>
        <s v="22" u="1"/>
        <s v="45.0" u="1"/>
        <s v="81" u="1"/>
        <s v="104" u="1"/>
        <s v="37" u="1"/>
        <s v="7" u="1"/>
        <s v="24" u="1"/>
        <s v="96" u="1"/>
        <s v="105" u="1"/>
        <s v="11" u="1"/>
        <s v="83" u="1"/>
        <s v="031" u="1"/>
        <s v="106" u="1"/>
        <s v="04C" u="1"/>
        <s v="031.0" u="1"/>
        <s v="02" u="1"/>
        <s v="133A" u="1"/>
        <s v="61" u="1"/>
        <s v="17" u="1"/>
        <s v="63" u="1"/>
        <s v="19" u="1"/>
        <s v="50" u="1"/>
        <s v="54 " u="1"/>
        <s v="45A" u="1"/>
        <s v="08" u="1"/>
        <s v="54" u="1"/>
        <s v="2B" u="1"/>
        <s v="56" u="1"/>
        <s v="30" u="1"/>
        <s v="202" u="1"/>
        <s v="1B-1" u="1"/>
        <s v="45" u="1"/>
        <s v="55.0" u="1"/>
        <s v="38-A" u="1"/>
        <s v="80" u="1"/>
        <s v="48 A" u="1"/>
        <s v="150" u="1"/>
        <s v="23" u="1"/>
        <s v="10" u="1"/>
        <s v="38" u="1"/>
        <s v="133" u="1"/>
        <s v="227" u="1"/>
        <s v="48.0" u="1"/>
        <s v="84" u="1"/>
        <s v="5b" u="1"/>
        <s v="6" u="1"/>
        <s v="18 " u="1"/>
        <s v="01" u="1"/>
        <s v="60" u="1"/>
        <s v="062" u="1"/>
        <s v="03" u="1"/>
        <s v="62" u="1"/>
        <s v="4C" u="1"/>
        <s v="05" u="1"/>
        <s v="51" u="1"/>
        <s v="31A" u="1"/>
        <s v="07-01" u="1"/>
        <s v="48-B" u="1"/>
      </sharedItems>
    </cacheField>
    <cacheField name="ProgramName" numFmtId="0">
      <sharedItems/>
    </cacheField>
    <cacheField name="ProgramDescription" numFmtId="0">
      <sharedItems/>
    </cacheField>
    <cacheField name="MMARSCode" numFmtId="0">
      <sharedItems count="3">
        <s v="3066"/>
        <s v="3064/3066" u="1"/>
        <s v="3066/3064" u="1"/>
      </sharedItems>
    </cacheField>
    <cacheField name="ScheduleBExpLineNumber" numFmtId="0">
      <sharedItems count="131">
        <s v="1E"/>
        <s v="8E"/>
        <s v="9E"/>
        <s v="10E"/>
        <s v="11E"/>
        <s v="12E"/>
        <s v="13E"/>
        <s v="14E"/>
        <s v="15E"/>
        <s v="16E"/>
        <s v="17E"/>
        <s v="18E"/>
        <s v="22E"/>
        <s v="23E"/>
        <s v="24E"/>
        <s v="26E"/>
        <s v="57E"/>
        <s v="58E"/>
        <s v="29E"/>
        <s v="33E"/>
        <s v="36E"/>
        <s v="52E"/>
        <s v="53E"/>
        <s v="56E"/>
        <s v="27E"/>
        <s v="28E"/>
        <s v="35E"/>
        <s v="42E"/>
        <s v="51E"/>
        <s v="54E"/>
        <s v="43E"/>
        <s v="48E"/>
        <s v="19E"/>
        <s v="30E"/>
        <s v="44E"/>
        <s v="49E"/>
        <s v="55E"/>
        <s v="25E"/>
        <s v="CRE"/>
        <s v="5E"/>
        <s v="6E"/>
        <s v="20E"/>
        <s v="4E"/>
        <s v="11R"/>
        <s v="38R"/>
        <s v="43R"/>
        <s v="53R"/>
        <s v="8R"/>
        <s v="9R"/>
        <s v="34R"/>
        <s v="35R"/>
        <s v="3R"/>
        <s v="41R"/>
        <s v="42R"/>
        <s v="4R"/>
        <s v="49R"/>
        <s v="1R"/>
        <s v="26R"/>
        <s v="29R"/>
        <s v="31R"/>
        <s v="48R"/>
        <s v="30R"/>
        <s v="36R"/>
        <s v="6R"/>
        <s v="7R"/>
        <s v="28R"/>
        <s v="50R"/>
        <s v="5R"/>
        <s v="39R"/>
        <s v="44R"/>
        <s v="6N"/>
        <s v="8N"/>
        <s v="9N"/>
        <s v="12N"/>
        <s v="3N"/>
        <s v="10N"/>
        <s v="1N"/>
        <s v="2N"/>
        <s v="5N"/>
        <s v="1S"/>
        <s v="2S"/>
        <s v="3S"/>
        <s v="4S"/>
        <s v="8S"/>
        <s v="9S"/>
        <s v="24S"/>
        <s v="25S"/>
        <s v="28S"/>
        <s v="31S"/>
        <s v="33S"/>
        <s v="34S"/>
        <s v="36S"/>
        <s v="39S"/>
        <s v="35S"/>
        <s v="38S"/>
        <s v="22S"/>
        <s v="30S"/>
        <s v="32S"/>
        <s v="21S"/>
        <s v="23S"/>
        <s v="29S"/>
        <s v="17S"/>
        <s v="5S"/>
        <s v="7S"/>
        <s v="10R" u="1"/>
        <s v="31E" u="1"/>
        <s v="2E" u="1"/>
        <s v="12S" u="1"/>
        <s v="14S" u="1"/>
        <s v="7E" u="1"/>
        <s v="16S" u="1"/>
        <s v="18S" u="1"/>
        <s v="40R" u="1"/>
        <s v="50E" u="1"/>
        <s v="11N" u="1"/>
        <s v="20S" u="1"/>
        <s v="3E" u="1"/>
        <s v="22R" u="1"/>
        <s v="37R" u="1"/>
        <s v="32E" u="1"/>
        <s v="37S" u="1"/>
        <s v="11S" u="1"/>
        <s v="34E" u="1"/>
        <s v="4N" u="1"/>
        <s v="21E" u="1"/>
        <s v="15S" u="1"/>
        <s v="2R" u="1"/>
        <s v="7N" u="1"/>
        <s v="45R" u="1"/>
        <s v="32R" u="1"/>
        <s v="47R" u="1"/>
      </sharedItems>
    </cacheField>
    <cacheField name="LineDescription" numFmtId="0">
      <sharedItems count="138">
        <s v="Total Direct Program Staff = 39S"/>
        <s v="Total FTE/Salary/Wages"/>
        <s v="Payroll Taxes 150"/>
        <s v="Fringe Benefits 151"/>
        <s v="Accrual Adjustments"/>
        <s v="Total Employee Compensation &amp; Rel. Exp."/>
        <s v="Facility and Prog. Equip.Expenses 301,390"/>
        <s v="Facility &amp; Prog. Equip. Depreciation 301"/>
        <s v="Facility Operation/Maint./Furn.390"/>
        <s v="Facility General Liability Insurance 390"/>
        <s v="Total Occupancy"/>
        <s v="Direct Care Consultant 201"/>
        <s v="Staff Training 204"/>
        <s v="Staff Mileage / Travel 205"/>
        <s v="Meals 207"/>
        <s v="Vehicle Expenses 208"/>
        <s v="TOTAL REVENUE = 53R"/>
        <s v="OPERATING RESULTS"/>
        <s v="Client Personal Allowances 211"/>
        <s v="Program Supplies &amp; Materials 215"/>
        <s v="Total Other Program Expense"/>
        <s v="Admin (M&amp;G) Reporting Center Allocation"/>
        <s v="Total Reimbursable Expense"/>
        <s v="TOTAL EXPENSE"/>
        <s v="Vehicle Depreciation 208"/>
        <s v="Incidental Medical /Medicine/Pharmacy 209"/>
        <s v="Other Expense"/>
        <s v="Other Professional Fees &amp; Other Admin. Exp. 410"/>
        <s v="Total Direct Administrative Expense"/>
        <s v="Direct State/Federal Non-Reimbursable Expense"/>
        <s v="Leased Office/Program Office Equip.410,390"/>
        <s v="Program Support 216"/>
        <s v="Temporary Help 202"/>
        <s v="Provision Material Goods/Svs./Benefits 212"/>
        <s v="Facility and Prog. Equip.Expenses 301, 390"/>
        <s v="Office Equipment Depreciation 410"/>
        <s v="Professional Insurance 410"/>
        <s v="Allocation of State/Fed Non-Reimbursable Expense"/>
        <s v="Client Transportation 208"/>
        <s v="Preliminary Calculation of Cost Reimb. Excess Rev. * "/>
        <s v="Admin Maint/House-Grndskeeping"/>
        <s v="Total Admin Employee"/>
        <s v="Clients and Caregivers Reimb./Stipends 203"/>
        <s v="Accting/Clerical Support"/>
        <s v="Dept.of Children and Families (DCF/DSS)"/>
        <s v="Client Resources"/>
        <s v="Total Assistance and Fees"/>
        <s v="Total Revenue = 57E"/>
        <s v="Dept. of Mental Health (DMH)"/>
        <s v="Dept.of Developmental Services(DDS/DMR)"/>
        <s v="Medicaid - Direct Payments"/>
        <s v="Medicaid - MBHP Subcontract"/>
        <s v="Private IN-Kind"/>
        <s v="Private Client Fees (excluding 3rd Pty)"/>
        <s v="Private Client 3rd Pty/other offsets"/>
        <s v="Total Contribution and In-Kind"/>
        <s v="Allocated Admin (M&amp;G) Revenue"/>
        <s v="Contrib., Gifts, Leg., Bequests, Spec. Ev."/>
        <s v="Ex. Off. of Elder Affairs (ELD)"/>
        <s v="Other Mass. State Agency POS"/>
        <s v="Mass. Local Govt/Quasi-Govt. Entities"/>
        <s v="Other Revenue"/>
        <s v="Mass State Agency Non - POS"/>
        <s v="Medicare"/>
        <s v="Other Grant (exclud. Fed.Direct)"/>
        <s v="Total Grants"/>
        <s v="POS Subcontract"/>
        <s v="Released Net Assets-Program"/>
        <s v="Mass Gov. Grant"/>
        <s v="Mass. spon.client SF/3rd Pty offsets"/>
        <s v="Federated Fundraising"/>
        <s v="Direct Other Expense"/>
        <s v="Total Direct Non-Reimbursable (Tie to 54E)"/>
        <s v="Total Direct and Allocated Non-Reimb. (54E+55E)"/>
        <s v="Excess of Non-Reimbursable Expense Over Offsets"/>
        <s v="Direct Other Program/Operating"/>
        <s v="Eligible Non-Reimbursable Exp. Revenue Offsets "/>
        <s v="Direct Employee Compensation &amp; Related Exp."/>
        <s v="Direct Occupancy"/>
        <s v="Direct Administrative Expense"/>
        <s v="Program Director (UFR Title 102)"/>
        <s v="Program Function Manager (UFR Title 101)"/>
        <s v="Asst. Program Director (UFR Title 103)"/>
        <s v="Supervising Professional (UFR Title 104) "/>
        <s v="R.N. - Non Masters (UFR Title 108)"/>
        <s v="L.P.N. (UFR Title 109) "/>
        <s v="Social Worker - L.C.S.W., L.S.W (UFR Title 125 &amp; 126)"/>
        <s v="Licensed Counselor (UFR Title 127)"/>
        <s v="Counselor (UFR Title 130)"/>
        <s v="Direct Care / Prog. Staff Superv. (UFR Title 133)"/>
        <s v="Direct Care / Prog. Staff II (UFR Title 135)"/>
        <s v="Direct Care / Prog. Staff I (UFR Title 136)"/>
        <s v="Maintainence, House/Groundskeeping, Cook 138"/>
        <s v="Total Direct Program Staff = 1E"/>
        <s v="Prog. Secretarial / Clerical Staff (UFR Title 137)"/>
        <s v="Direct Care Overtime, Shift Differential and Relief "/>
        <s v="Clinician-(formerly Psych.Masters)(UFR Title 123)"/>
        <s v="Case Worker / Manager (UFR Title 132)"/>
        <s v="Direct Care / Prog. Staff III (UFR Title 134)"/>
        <s v="Psychologist - Doctorate (UFR Title 122)"/>
        <s v="Social Worker - L.I.C.S.W. (UFR Title 124)"/>
        <s v="Case Worker / Manager - Masters (UFR Title 131)"/>
        <s v="Day Care Director (UFR Title 117)"/>
        <s v="Physician &amp; Psychiatrist  (UFR Title 105 &amp; 121)"/>
        <s v="N. Midwife, N.P., Psych N.,N.A., R.N.- MA (Title 107)"/>
        <s v="Clinician (formerly Psych. Masters)(UFR title 123)"/>
        <s v="Occupational Therapist (UFR Title 111)" u="1"/>
        <s v="Other Professional Fees 410" u="1"/>
        <s v="Direct Subcontract Expense" u="1"/>
        <s v="Subcontracted Direct Care 206" u="1"/>
        <s v="Direct Care / Driver Staff (UFR Title 138)" u="1"/>
        <s v="Dept. of Public Health (DPH)" u="1"/>
        <s v="Teacher (UFR Title 116)" u="1"/>
        <s v="Dietician / Nutritionist (UFR Title 114)" u="1"/>
        <s v="Spec. Education Teacher (UFR Title 115)" u="1"/>
        <s v="Investment Revenue" u="1"/>
        <s v="Direct Client Wages 214" u="1"/>
        <s v="Day Care Asst. Teacher / Aide (UFR Title 120)" u="1"/>
        <s v="Day Care Lead Teacher (UFR Title 118)" u="1"/>
        <s v="Other Commercial Prod. &amp; Svs. 214" u="1"/>
        <s v="Non Charitable Expenses" u="1"/>
        <s v="Dept. of Social Services (DSS)" u="1"/>
        <s v="Mass. Govt. Client Stipends" u="1"/>
        <s v="Commerical products &amp; Svs/Mkting" u="1"/>
        <s v="Behavioral Clinician-(formerly Psych.Masters)(UFR Title 123)" u="1"/>
        <s v="Chief Financial Officer" u="1"/>
        <s v="Physical Therapist (UFR Title 112)" u="1"/>
        <s v="Direct Depreciation" u="1"/>
        <s v="Working Capital Interest 410" u="1"/>
        <s v="Dept of Correction (DOC)" u="1"/>
        <s v="Commercial Activities" u="1"/>
        <s v="Capital Budget Revenue Adjustment" u="1"/>
        <s v="Non-Mass. State/Local Government" u="1"/>
        <s v="Gov. In-Kind/Capital Budget" u="1"/>
        <s v="Facility and Prog. Equip.Expenses 390" u="1"/>
        <s v="Other Publicly sponsored client offsets" u="1"/>
        <s v="Psychologist - Masters (UFR Title 123)" u="1"/>
        <s v="Chief Executive Officer" u="1"/>
      </sharedItems>
    </cacheField>
    <cacheField name="FTE" numFmtId="0">
      <sharedItems containsSemiMixedTypes="0" containsString="0" containsNumber="1" minValue="0" maxValue="130.77000000000001"/>
    </cacheField>
    <cacheField name="Actual" numFmtId="0">
      <sharedItems containsSemiMixedTypes="0" containsString="0" containsNumber="1" minValue="-805219" maxValue="8005559"/>
    </cacheField>
    <cacheField name="Sort" numFmtId="0">
      <sharedItems containsSemiMixedTypes="0" containsString="0" containsNumber="1" containsInteger="1" minValue="1" maxValue="253" count="131">
        <n v="101"/>
        <n v="108"/>
        <n v="109"/>
        <n v="110"/>
        <n v="111"/>
        <n v="112"/>
        <n v="113"/>
        <n v="114"/>
        <n v="115"/>
        <n v="116"/>
        <n v="117"/>
        <n v="118"/>
        <n v="122"/>
        <n v="123"/>
        <n v="124"/>
        <n v="126"/>
        <n v="157"/>
        <n v="158"/>
        <n v="129"/>
        <n v="133"/>
        <n v="136"/>
        <n v="152"/>
        <n v="153"/>
        <n v="156"/>
        <n v="127"/>
        <n v="128"/>
        <n v="135"/>
        <n v="142"/>
        <n v="151"/>
        <n v="154"/>
        <n v="143"/>
        <n v="148"/>
        <n v="119"/>
        <n v="130"/>
        <n v="144"/>
        <n v="149"/>
        <n v="155"/>
        <n v="125"/>
        <n v="160"/>
        <n v="105"/>
        <n v="106"/>
        <n v="120"/>
        <n v="104"/>
        <n v="11"/>
        <n v="38"/>
        <n v="43"/>
        <n v="53"/>
        <n v="8"/>
        <n v="9"/>
        <n v="34"/>
        <n v="35"/>
        <n v="3"/>
        <n v="41"/>
        <n v="42"/>
        <n v="4"/>
        <n v="49"/>
        <n v="1"/>
        <n v="26"/>
        <n v="29"/>
        <n v="31"/>
        <n v="48"/>
        <n v="30"/>
        <n v="36"/>
        <n v="6"/>
        <n v="7"/>
        <n v="28"/>
        <n v="50"/>
        <n v="5"/>
        <n v="39"/>
        <n v="44"/>
        <n v="206"/>
        <n v="208"/>
        <n v="209"/>
        <n v="212"/>
        <n v="203"/>
        <n v="210"/>
        <n v="201"/>
        <n v="202"/>
        <n v="205"/>
        <n v="215"/>
        <n v="216"/>
        <n v="217"/>
        <n v="218"/>
        <n v="222"/>
        <n v="223"/>
        <n v="238"/>
        <n v="239"/>
        <n v="242"/>
        <n v="245"/>
        <n v="247"/>
        <n v="248"/>
        <n v="250"/>
        <n v="253"/>
        <n v="249"/>
        <n v="252"/>
        <n v="236"/>
        <n v="244"/>
        <n v="246"/>
        <n v="235"/>
        <n v="237"/>
        <n v="243"/>
        <n v="231"/>
        <n v="219"/>
        <n v="221"/>
        <n v="121" u="1"/>
        <n v="251" u="1"/>
        <n v="230" u="1"/>
        <n v="40" u="1"/>
        <n v="225" u="1"/>
        <n v="204" u="1"/>
        <n v="2" u="1"/>
        <n v="103" u="1"/>
        <n v="107" u="1"/>
        <n v="228" u="1"/>
        <n v="207" u="1"/>
        <n v="131" u="1"/>
        <n v="22" u="1"/>
        <n v="102" u="1"/>
        <n v="37" u="1"/>
        <n v="226" u="1"/>
        <n v="134" u="1"/>
        <n v="234" u="1"/>
        <n v="150" u="1"/>
        <n v="229" u="1"/>
        <n v="45" u="1"/>
        <n v="10" u="1"/>
        <n v="47" u="1"/>
        <n v="132" u="1"/>
        <n v="232" u="1"/>
        <n v="211" u="1"/>
        <n v="32"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350">
  <r>
    <s v="020433265"/>
    <x v="0"/>
    <x v="0"/>
    <x v="0"/>
    <s v="Adult Residential"/>
    <s v="Intensive residential treatment"/>
    <x v="0"/>
    <x v="0"/>
    <x v="0"/>
    <n v="0"/>
    <n v="4308570"/>
    <x v="0"/>
  </r>
  <r>
    <s v="020433265"/>
    <x v="0"/>
    <x v="0"/>
    <x v="0"/>
    <s v="Adult Residential"/>
    <s v="Intensive residential treatment"/>
    <x v="0"/>
    <x v="1"/>
    <x v="1"/>
    <n v="0"/>
    <n v="4308570"/>
    <x v="1"/>
  </r>
  <r>
    <s v="020433265"/>
    <x v="0"/>
    <x v="0"/>
    <x v="0"/>
    <s v="Adult Residential"/>
    <s v="Intensive residential treatment"/>
    <x v="0"/>
    <x v="2"/>
    <x v="2"/>
    <n v="0"/>
    <n v="397468"/>
    <x v="2"/>
  </r>
  <r>
    <s v="020433265"/>
    <x v="0"/>
    <x v="0"/>
    <x v="0"/>
    <s v="Adult Residential"/>
    <s v="Intensive residential treatment"/>
    <x v="0"/>
    <x v="3"/>
    <x v="3"/>
    <n v="0"/>
    <n v="39423"/>
    <x v="3"/>
  </r>
  <r>
    <s v="020433265"/>
    <x v="0"/>
    <x v="0"/>
    <x v="0"/>
    <s v="Adult Residential"/>
    <s v="Intensive residential treatment"/>
    <x v="0"/>
    <x v="4"/>
    <x v="4"/>
    <n v="0"/>
    <n v="158458"/>
    <x v="4"/>
  </r>
  <r>
    <s v="020433265"/>
    <x v="0"/>
    <x v="0"/>
    <x v="0"/>
    <s v="Adult Residential"/>
    <s v="Intensive residential treatment"/>
    <x v="0"/>
    <x v="5"/>
    <x v="5"/>
    <n v="0"/>
    <n v="4903919"/>
    <x v="5"/>
  </r>
  <r>
    <s v="020433265"/>
    <x v="0"/>
    <x v="0"/>
    <x v="0"/>
    <s v="Adult Residential"/>
    <s v="Intensive residential treatment"/>
    <x v="0"/>
    <x v="6"/>
    <x v="6"/>
    <n v="0"/>
    <n v="468909"/>
    <x v="6"/>
  </r>
  <r>
    <s v="020433265"/>
    <x v="0"/>
    <x v="0"/>
    <x v="0"/>
    <s v="Adult Residential"/>
    <s v="Intensive residential treatment"/>
    <x v="0"/>
    <x v="7"/>
    <x v="7"/>
    <n v="0"/>
    <n v="97156"/>
    <x v="7"/>
  </r>
  <r>
    <s v="020433265"/>
    <x v="0"/>
    <x v="0"/>
    <x v="0"/>
    <s v="Adult Residential"/>
    <s v="Intensive residential treatment"/>
    <x v="0"/>
    <x v="8"/>
    <x v="8"/>
    <n v="0"/>
    <n v="339468"/>
    <x v="8"/>
  </r>
  <r>
    <s v="020433265"/>
    <x v="0"/>
    <x v="0"/>
    <x v="0"/>
    <s v="Adult Residential"/>
    <s v="Intensive residential treatment"/>
    <x v="0"/>
    <x v="9"/>
    <x v="9"/>
    <n v="0"/>
    <n v="93944"/>
    <x v="9"/>
  </r>
  <r>
    <s v="020433265"/>
    <x v="0"/>
    <x v="0"/>
    <x v="0"/>
    <s v="Adult Residential"/>
    <s v="Intensive residential treatment"/>
    <x v="0"/>
    <x v="10"/>
    <x v="10"/>
    <n v="0"/>
    <n v="999477"/>
    <x v="10"/>
  </r>
  <r>
    <s v="020433265"/>
    <x v="0"/>
    <x v="0"/>
    <x v="0"/>
    <s v="Adult Residential"/>
    <s v="Intensive residential treatment"/>
    <x v="0"/>
    <x v="11"/>
    <x v="11"/>
    <n v="0"/>
    <n v="103754"/>
    <x v="11"/>
  </r>
  <r>
    <s v="020433265"/>
    <x v="0"/>
    <x v="0"/>
    <x v="0"/>
    <s v="Adult Residential"/>
    <s v="Intensive residential treatment"/>
    <x v="0"/>
    <x v="12"/>
    <x v="12"/>
    <n v="0"/>
    <n v="17607"/>
    <x v="12"/>
  </r>
  <r>
    <s v="020433265"/>
    <x v="0"/>
    <x v="0"/>
    <x v="0"/>
    <s v="Adult Residential"/>
    <s v="Intensive residential treatment"/>
    <x v="0"/>
    <x v="13"/>
    <x v="13"/>
    <n v="0"/>
    <n v="187882"/>
    <x v="13"/>
  </r>
  <r>
    <s v="020433265"/>
    <x v="0"/>
    <x v="0"/>
    <x v="0"/>
    <s v="Adult Residential"/>
    <s v="Intensive residential treatment"/>
    <x v="0"/>
    <x v="14"/>
    <x v="14"/>
    <n v="0"/>
    <n v="179891"/>
    <x v="14"/>
  </r>
  <r>
    <s v="020433265"/>
    <x v="0"/>
    <x v="0"/>
    <x v="0"/>
    <s v="Adult Residential"/>
    <s v="Intensive residential treatment"/>
    <x v="0"/>
    <x v="15"/>
    <x v="15"/>
    <n v="0"/>
    <n v="143211"/>
    <x v="15"/>
  </r>
  <r>
    <s v="042081870"/>
    <x v="1"/>
    <x v="0"/>
    <x v="1"/>
    <s v="CHILD RESIDENTIAL"/>
    <s v="CHILD/ADOLESCENT RESIDENTIAL SERVICES"/>
    <x v="0"/>
    <x v="16"/>
    <x v="16"/>
    <n v="0"/>
    <n v="52237"/>
    <x v="16"/>
  </r>
  <r>
    <s v="042081870"/>
    <x v="1"/>
    <x v="0"/>
    <x v="1"/>
    <s v="CHILD RESIDENTIAL"/>
    <s v="CHILD/ADOLESCENT RESIDENTIAL SERVICES"/>
    <x v="0"/>
    <x v="17"/>
    <x v="17"/>
    <n v="0"/>
    <n v="-6585.8861999999999"/>
    <x v="17"/>
  </r>
  <r>
    <s v="042103577"/>
    <x v="2"/>
    <x v="0"/>
    <x v="0"/>
    <s v="Individual and Program Support"/>
    <s v="Flexible Support Services"/>
    <x v="0"/>
    <x v="0"/>
    <x v="0"/>
    <n v="0"/>
    <n v="270061"/>
    <x v="0"/>
  </r>
  <r>
    <s v="042103577"/>
    <x v="2"/>
    <x v="0"/>
    <x v="0"/>
    <s v="Individual and Program Support"/>
    <s v="Flexible Support Services"/>
    <x v="0"/>
    <x v="1"/>
    <x v="1"/>
    <n v="0"/>
    <n v="270061"/>
    <x v="1"/>
  </r>
  <r>
    <s v="042103577"/>
    <x v="2"/>
    <x v="0"/>
    <x v="0"/>
    <s v="Individual and Program Support"/>
    <s v="Flexible Support Services"/>
    <x v="0"/>
    <x v="2"/>
    <x v="2"/>
    <n v="0"/>
    <n v="32677"/>
    <x v="2"/>
  </r>
  <r>
    <s v="042103577"/>
    <x v="2"/>
    <x v="0"/>
    <x v="0"/>
    <s v="Individual and Program Support"/>
    <s v="Flexible Support Services"/>
    <x v="0"/>
    <x v="3"/>
    <x v="3"/>
    <n v="0"/>
    <n v="26250"/>
    <x v="3"/>
  </r>
  <r>
    <s v="042103577"/>
    <x v="2"/>
    <x v="0"/>
    <x v="0"/>
    <s v="Individual and Program Support"/>
    <s v="Flexible Support Services"/>
    <x v="0"/>
    <x v="5"/>
    <x v="5"/>
    <n v="0"/>
    <n v="328988"/>
    <x v="5"/>
  </r>
  <r>
    <s v="042103577"/>
    <x v="2"/>
    <x v="0"/>
    <x v="0"/>
    <s v="Individual and Program Support"/>
    <s v="Flexible Support Services"/>
    <x v="0"/>
    <x v="13"/>
    <x v="13"/>
    <n v="0"/>
    <n v="18546"/>
    <x v="13"/>
  </r>
  <r>
    <s v="042103577"/>
    <x v="2"/>
    <x v="0"/>
    <x v="0"/>
    <s v="Individual and Program Support"/>
    <s v="Flexible Support Services"/>
    <x v="0"/>
    <x v="18"/>
    <x v="18"/>
    <n v="0"/>
    <n v="923"/>
    <x v="18"/>
  </r>
  <r>
    <s v="042103577"/>
    <x v="2"/>
    <x v="0"/>
    <x v="0"/>
    <s v="Individual and Program Support"/>
    <s v="Flexible Support Services"/>
    <x v="0"/>
    <x v="19"/>
    <x v="19"/>
    <n v="0"/>
    <n v="23750"/>
    <x v="19"/>
  </r>
  <r>
    <s v="042103577"/>
    <x v="2"/>
    <x v="0"/>
    <x v="0"/>
    <s v="Individual and Program Support"/>
    <s v="Flexible Support Services"/>
    <x v="0"/>
    <x v="20"/>
    <x v="20"/>
    <n v="0"/>
    <n v="43219"/>
    <x v="20"/>
  </r>
  <r>
    <s v="042103577"/>
    <x v="2"/>
    <x v="0"/>
    <x v="0"/>
    <s v="Individual and Program Support"/>
    <s v="Flexible Support Services"/>
    <x v="0"/>
    <x v="21"/>
    <x v="21"/>
    <n v="0"/>
    <n v="119694.056"/>
    <x v="21"/>
  </r>
  <r>
    <s v="042103577"/>
    <x v="2"/>
    <x v="0"/>
    <x v="0"/>
    <s v="Individual and Program Support"/>
    <s v="Flexible Support Services"/>
    <x v="0"/>
    <x v="22"/>
    <x v="22"/>
    <n v="0"/>
    <n v="491901.05599999998"/>
    <x v="22"/>
  </r>
  <r>
    <s v="042103577"/>
    <x v="2"/>
    <x v="0"/>
    <x v="0"/>
    <s v="Individual and Program Support"/>
    <s v="Flexible Support Services"/>
    <x v="0"/>
    <x v="23"/>
    <x v="23"/>
    <n v="0"/>
    <n v="491901.05599999998"/>
    <x v="23"/>
  </r>
  <r>
    <s v="020433265"/>
    <x v="0"/>
    <x v="0"/>
    <x v="0"/>
    <s v="Adult Residential"/>
    <s v="Intensive residential treatment"/>
    <x v="0"/>
    <x v="24"/>
    <x v="24"/>
    <n v="0"/>
    <n v="75608"/>
    <x v="24"/>
  </r>
  <r>
    <s v="020433265"/>
    <x v="0"/>
    <x v="0"/>
    <x v="0"/>
    <s v="Adult Residential"/>
    <s v="Intensive residential treatment"/>
    <x v="0"/>
    <x v="25"/>
    <x v="25"/>
    <n v="0"/>
    <n v="2929"/>
    <x v="25"/>
  </r>
  <r>
    <s v="020433265"/>
    <x v="0"/>
    <x v="0"/>
    <x v="0"/>
    <s v="Adult Residential"/>
    <s v="Intensive residential treatment"/>
    <x v="0"/>
    <x v="18"/>
    <x v="18"/>
    <n v="0"/>
    <n v="7992"/>
    <x v="18"/>
  </r>
  <r>
    <s v="020433265"/>
    <x v="0"/>
    <x v="0"/>
    <x v="0"/>
    <s v="Adult Residential"/>
    <s v="Intensive residential treatment"/>
    <x v="0"/>
    <x v="19"/>
    <x v="19"/>
    <n v="0"/>
    <n v="29993"/>
    <x v="19"/>
  </r>
  <r>
    <s v="020433265"/>
    <x v="0"/>
    <x v="0"/>
    <x v="0"/>
    <s v="Adult Residential"/>
    <s v="Intensive residential treatment"/>
    <x v="0"/>
    <x v="26"/>
    <x v="26"/>
    <n v="0"/>
    <n v="9822"/>
    <x v="26"/>
  </r>
  <r>
    <s v="020433265"/>
    <x v="0"/>
    <x v="0"/>
    <x v="0"/>
    <s v="Adult Residential"/>
    <s v="Intensive residential treatment"/>
    <x v="0"/>
    <x v="20"/>
    <x v="20"/>
    <n v="0"/>
    <n v="758689"/>
    <x v="20"/>
  </r>
  <r>
    <s v="020433265"/>
    <x v="0"/>
    <x v="0"/>
    <x v="0"/>
    <s v="Adult Residential"/>
    <s v="Intensive residential treatment"/>
    <x v="0"/>
    <x v="27"/>
    <x v="27"/>
    <n v="0"/>
    <n v="172133"/>
    <x v="27"/>
  </r>
  <r>
    <s v="020433265"/>
    <x v="0"/>
    <x v="0"/>
    <x v="0"/>
    <s v="Adult Residential"/>
    <s v="Intensive residential treatment"/>
    <x v="0"/>
    <x v="28"/>
    <x v="28"/>
    <n v="0"/>
    <n v="172133"/>
    <x v="28"/>
  </r>
  <r>
    <s v="020433265"/>
    <x v="0"/>
    <x v="0"/>
    <x v="0"/>
    <s v="Adult Residential"/>
    <s v="Intensive residential treatment"/>
    <x v="0"/>
    <x v="21"/>
    <x v="21"/>
    <n v="0"/>
    <n v="562758.2084"/>
    <x v="21"/>
  </r>
  <r>
    <s v="020433265"/>
    <x v="0"/>
    <x v="0"/>
    <x v="0"/>
    <s v="Adult Residential"/>
    <s v="Intensive residential treatment"/>
    <x v="0"/>
    <x v="22"/>
    <x v="22"/>
    <n v="0"/>
    <n v="7396976.2083999999"/>
    <x v="22"/>
  </r>
  <r>
    <s v="020433265"/>
    <x v="0"/>
    <x v="0"/>
    <x v="0"/>
    <s v="Adult Residential"/>
    <s v="Intensive residential treatment"/>
    <x v="0"/>
    <x v="29"/>
    <x v="29"/>
    <n v="0"/>
    <n v="74"/>
    <x v="29"/>
  </r>
  <r>
    <s v="020433265"/>
    <x v="0"/>
    <x v="0"/>
    <x v="0"/>
    <s v="Adult Residential"/>
    <s v="Intensive residential treatment"/>
    <x v="0"/>
    <x v="23"/>
    <x v="23"/>
    <n v="0"/>
    <n v="7397050.2083999999"/>
    <x v="23"/>
  </r>
  <r>
    <s v="020433265"/>
    <x v="0"/>
    <x v="0"/>
    <x v="0"/>
    <s v="Adult Residential"/>
    <s v="Intensive residential treatment"/>
    <x v="0"/>
    <x v="16"/>
    <x v="16"/>
    <n v="0"/>
    <n v="8005559"/>
    <x v="16"/>
  </r>
  <r>
    <s v="020433265"/>
    <x v="0"/>
    <x v="0"/>
    <x v="0"/>
    <s v="Adult Residential"/>
    <s v="Intensive residential treatment"/>
    <x v="0"/>
    <x v="17"/>
    <x v="17"/>
    <n v="0"/>
    <n v="608508.7916"/>
    <x v="17"/>
  </r>
  <r>
    <s v="042081870"/>
    <x v="1"/>
    <x v="0"/>
    <x v="2"/>
    <s v="CHILD ACUTE RESIDENTIAL SERVICES"/>
    <s v="ACUTE RESIDENTIAL SERVICES"/>
    <x v="0"/>
    <x v="19"/>
    <x v="19"/>
    <n v="0"/>
    <n v="2976"/>
    <x v="19"/>
  </r>
  <r>
    <s v="042081870"/>
    <x v="1"/>
    <x v="0"/>
    <x v="2"/>
    <s v="CHILD ACUTE RESIDENTIAL SERVICES"/>
    <s v="ACUTE RESIDENTIAL SERVICES"/>
    <x v="0"/>
    <x v="20"/>
    <x v="20"/>
    <n v="0"/>
    <n v="150017"/>
    <x v="20"/>
  </r>
  <r>
    <s v="042081870"/>
    <x v="1"/>
    <x v="0"/>
    <x v="2"/>
    <s v="CHILD ACUTE RESIDENTIAL SERVICES"/>
    <s v="ACUTE RESIDENTIAL SERVICES"/>
    <x v="0"/>
    <x v="30"/>
    <x v="30"/>
    <n v="0"/>
    <n v="5"/>
    <x v="30"/>
  </r>
  <r>
    <s v="042081870"/>
    <x v="1"/>
    <x v="0"/>
    <x v="2"/>
    <s v="CHILD ACUTE RESIDENTIAL SERVICES"/>
    <s v="ACUTE RESIDENTIAL SERVICES"/>
    <x v="0"/>
    <x v="31"/>
    <x v="31"/>
    <n v="0"/>
    <n v="5215"/>
    <x v="31"/>
  </r>
  <r>
    <s v="042081870"/>
    <x v="1"/>
    <x v="0"/>
    <x v="2"/>
    <s v="CHILD ACUTE RESIDENTIAL SERVICES"/>
    <s v="ACUTE RESIDENTIAL SERVICES"/>
    <x v="0"/>
    <x v="28"/>
    <x v="28"/>
    <n v="0"/>
    <n v="5220"/>
    <x v="28"/>
  </r>
  <r>
    <s v="042081870"/>
    <x v="1"/>
    <x v="0"/>
    <x v="2"/>
    <s v="CHILD ACUTE RESIDENTIAL SERVICES"/>
    <s v="ACUTE RESIDENTIAL SERVICES"/>
    <x v="0"/>
    <x v="21"/>
    <x v="21"/>
    <n v="0"/>
    <n v="142406.53469999999"/>
    <x v="21"/>
  </r>
  <r>
    <s v="042081870"/>
    <x v="1"/>
    <x v="0"/>
    <x v="2"/>
    <s v="CHILD ACUTE RESIDENTIAL SERVICES"/>
    <s v="ACUTE RESIDENTIAL SERVICES"/>
    <x v="0"/>
    <x v="22"/>
    <x v="22"/>
    <n v="0"/>
    <n v="995249.53469999996"/>
    <x v="22"/>
  </r>
  <r>
    <s v="042081870"/>
    <x v="1"/>
    <x v="0"/>
    <x v="2"/>
    <s v="CHILD ACUTE RESIDENTIAL SERVICES"/>
    <s v="ACUTE RESIDENTIAL SERVICES"/>
    <x v="0"/>
    <x v="29"/>
    <x v="29"/>
    <n v="0"/>
    <n v="119113"/>
    <x v="29"/>
  </r>
  <r>
    <s v="042081870"/>
    <x v="1"/>
    <x v="0"/>
    <x v="2"/>
    <s v="CHILD ACUTE RESIDENTIAL SERVICES"/>
    <s v="ACUTE RESIDENTIAL SERVICES"/>
    <x v="0"/>
    <x v="23"/>
    <x v="23"/>
    <n v="0"/>
    <n v="1114362.5347"/>
    <x v="23"/>
  </r>
  <r>
    <s v="042081870"/>
    <x v="1"/>
    <x v="0"/>
    <x v="2"/>
    <s v="CHILD ACUTE RESIDENTIAL SERVICES"/>
    <s v="ACUTE RESIDENTIAL SERVICES"/>
    <x v="0"/>
    <x v="16"/>
    <x v="16"/>
    <n v="0"/>
    <n v="1088413"/>
    <x v="16"/>
  </r>
  <r>
    <s v="042081870"/>
    <x v="1"/>
    <x v="0"/>
    <x v="2"/>
    <s v="CHILD ACUTE RESIDENTIAL SERVICES"/>
    <s v="ACUTE RESIDENTIAL SERVICES"/>
    <x v="0"/>
    <x v="17"/>
    <x v="17"/>
    <n v="0"/>
    <n v="-25949.5347"/>
    <x v="17"/>
  </r>
  <r>
    <s v="042081870"/>
    <x v="1"/>
    <x v="0"/>
    <x v="2"/>
    <s v="CHILD ACUTE RESIDENTIAL SERVICES"/>
    <s v="ACUTE RESIDENTIAL SERVICES"/>
    <x v="0"/>
    <x v="0"/>
    <x v="0"/>
    <n v="0"/>
    <n v="577534"/>
    <x v="0"/>
  </r>
  <r>
    <s v="042081870"/>
    <x v="1"/>
    <x v="0"/>
    <x v="2"/>
    <s v="CHILD ACUTE RESIDENTIAL SERVICES"/>
    <s v="ACUTE RESIDENTIAL SERVICES"/>
    <x v="0"/>
    <x v="1"/>
    <x v="1"/>
    <n v="0"/>
    <n v="577534"/>
    <x v="1"/>
  </r>
  <r>
    <s v="042081870"/>
    <x v="1"/>
    <x v="0"/>
    <x v="2"/>
    <s v="CHILD ACUTE RESIDENTIAL SERVICES"/>
    <s v="ACUTE RESIDENTIAL SERVICES"/>
    <x v="0"/>
    <x v="2"/>
    <x v="2"/>
    <n v="0"/>
    <n v="42942"/>
    <x v="2"/>
  </r>
  <r>
    <s v="042081870"/>
    <x v="1"/>
    <x v="0"/>
    <x v="2"/>
    <s v="CHILD ACUTE RESIDENTIAL SERVICES"/>
    <s v="ACUTE RESIDENTIAL SERVICES"/>
    <x v="0"/>
    <x v="3"/>
    <x v="3"/>
    <n v="0"/>
    <n v="35670"/>
    <x v="3"/>
  </r>
  <r>
    <s v="042081870"/>
    <x v="1"/>
    <x v="0"/>
    <x v="2"/>
    <s v="CHILD ACUTE RESIDENTIAL SERVICES"/>
    <s v="ACUTE RESIDENTIAL SERVICES"/>
    <x v="0"/>
    <x v="5"/>
    <x v="5"/>
    <n v="0"/>
    <n v="656146"/>
    <x v="5"/>
  </r>
  <r>
    <s v="042081870"/>
    <x v="1"/>
    <x v="0"/>
    <x v="2"/>
    <s v="CHILD ACUTE RESIDENTIAL SERVICES"/>
    <s v="ACUTE RESIDENTIAL SERVICES"/>
    <x v="0"/>
    <x v="6"/>
    <x v="6"/>
    <n v="0"/>
    <n v="3603"/>
    <x v="6"/>
  </r>
  <r>
    <s v="042081870"/>
    <x v="1"/>
    <x v="0"/>
    <x v="2"/>
    <s v="CHILD ACUTE RESIDENTIAL SERVICES"/>
    <s v="ACUTE RESIDENTIAL SERVICES"/>
    <x v="0"/>
    <x v="7"/>
    <x v="7"/>
    <n v="0"/>
    <n v="9563"/>
    <x v="7"/>
  </r>
  <r>
    <s v="042081870"/>
    <x v="1"/>
    <x v="0"/>
    <x v="2"/>
    <s v="CHILD ACUTE RESIDENTIAL SERVICES"/>
    <s v="ACUTE RESIDENTIAL SERVICES"/>
    <x v="0"/>
    <x v="8"/>
    <x v="8"/>
    <n v="0"/>
    <n v="28294"/>
    <x v="8"/>
  </r>
  <r>
    <s v="042081870"/>
    <x v="1"/>
    <x v="0"/>
    <x v="2"/>
    <s v="CHILD ACUTE RESIDENTIAL SERVICES"/>
    <s v="ACUTE RESIDENTIAL SERVICES"/>
    <x v="0"/>
    <x v="10"/>
    <x v="10"/>
    <n v="0"/>
    <n v="41460"/>
    <x v="10"/>
  </r>
  <r>
    <s v="042081870"/>
    <x v="1"/>
    <x v="0"/>
    <x v="2"/>
    <s v="CHILD ACUTE RESIDENTIAL SERVICES"/>
    <s v="ACUTE RESIDENTIAL SERVICES"/>
    <x v="0"/>
    <x v="11"/>
    <x v="11"/>
    <n v="0"/>
    <n v="111524"/>
    <x v="11"/>
  </r>
  <r>
    <s v="042081870"/>
    <x v="1"/>
    <x v="0"/>
    <x v="2"/>
    <s v="CHILD ACUTE RESIDENTIAL SERVICES"/>
    <s v="ACUTE RESIDENTIAL SERVICES"/>
    <x v="0"/>
    <x v="32"/>
    <x v="32"/>
    <n v="0"/>
    <n v="245"/>
    <x v="32"/>
  </r>
  <r>
    <s v="042081870"/>
    <x v="1"/>
    <x v="0"/>
    <x v="2"/>
    <s v="CHILD ACUTE RESIDENTIAL SERVICES"/>
    <s v="ACUTE RESIDENTIAL SERVICES"/>
    <x v="0"/>
    <x v="12"/>
    <x v="12"/>
    <n v="0"/>
    <n v="6558"/>
    <x v="12"/>
  </r>
  <r>
    <s v="042081870"/>
    <x v="1"/>
    <x v="0"/>
    <x v="2"/>
    <s v="CHILD ACUTE RESIDENTIAL SERVICES"/>
    <s v="ACUTE RESIDENTIAL SERVICES"/>
    <x v="0"/>
    <x v="13"/>
    <x v="13"/>
    <n v="0"/>
    <n v="2478"/>
    <x v="13"/>
  </r>
  <r>
    <s v="042081870"/>
    <x v="1"/>
    <x v="0"/>
    <x v="2"/>
    <s v="CHILD ACUTE RESIDENTIAL SERVICES"/>
    <s v="ACUTE RESIDENTIAL SERVICES"/>
    <x v="0"/>
    <x v="14"/>
    <x v="14"/>
    <n v="0"/>
    <n v="26225"/>
    <x v="14"/>
  </r>
  <r>
    <s v="042081870"/>
    <x v="1"/>
    <x v="0"/>
    <x v="2"/>
    <s v="CHILD ACUTE RESIDENTIAL SERVICES"/>
    <s v="ACUTE RESIDENTIAL SERVICES"/>
    <x v="0"/>
    <x v="15"/>
    <x v="15"/>
    <n v="0"/>
    <n v="11"/>
    <x v="15"/>
  </r>
  <r>
    <s v="042081870"/>
    <x v="1"/>
    <x v="0"/>
    <x v="1"/>
    <s v="CHILD RESIDENTIAL"/>
    <s v="CHILD/ADOLESCENT RESIDENTIAL SERVICES"/>
    <x v="0"/>
    <x v="0"/>
    <x v="0"/>
    <n v="0"/>
    <n v="37161"/>
    <x v="0"/>
  </r>
  <r>
    <s v="042081870"/>
    <x v="1"/>
    <x v="0"/>
    <x v="1"/>
    <s v="CHILD RESIDENTIAL"/>
    <s v="CHILD/ADOLESCENT RESIDENTIAL SERVICES"/>
    <x v="0"/>
    <x v="1"/>
    <x v="1"/>
    <n v="0"/>
    <n v="37161"/>
    <x v="1"/>
  </r>
  <r>
    <s v="042081870"/>
    <x v="1"/>
    <x v="0"/>
    <x v="1"/>
    <s v="CHILD RESIDENTIAL"/>
    <s v="CHILD/ADOLESCENT RESIDENTIAL SERVICES"/>
    <x v="0"/>
    <x v="2"/>
    <x v="2"/>
    <n v="0"/>
    <n v="2821"/>
    <x v="2"/>
  </r>
  <r>
    <s v="042081870"/>
    <x v="1"/>
    <x v="0"/>
    <x v="1"/>
    <s v="CHILD RESIDENTIAL"/>
    <s v="CHILD/ADOLESCENT RESIDENTIAL SERVICES"/>
    <x v="0"/>
    <x v="3"/>
    <x v="3"/>
    <n v="0"/>
    <n v="2172"/>
    <x v="3"/>
  </r>
  <r>
    <s v="042081870"/>
    <x v="1"/>
    <x v="0"/>
    <x v="1"/>
    <s v="CHILD RESIDENTIAL"/>
    <s v="CHILD/ADOLESCENT RESIDENTIAL SERVICES"/>
    <x v="0"/>
    <x v="5"/>
    <x v="5"/>
    <n v="0"/>
    <n v="42154"/>
    <x v="5"/>
  </r>
  <r>
    <s v="042081870"/>
    <x v="1"/>
    <x v="0"/>
    <x v="1"/>
    <s v="CHILD RESIDENTIAL"/>
    <s v="CHILD/ADOLESCENT RESIDENTIAL SERVICES"/>
    <x v="0"/>
    <x v="13"/>
    <x v="13"/>
    <n v="0"/>
    <n v="2096"/>
    <x v="13"/>
  </r>
  <r>
    <s v="042081870"/>
    <x v="1"/>
    <x v="0"/>
    <x v="1"/>
    <s v="CHILD RESIDENTIAL"/>
    <s v="CHILD/ADOLESCENT RESIDENTIAL SERVICES"/>
    <x v="0"/>
    <x v="14"/>
    <x v="14"/>
    <n v="0"/>
    <n v="4049"/>
    <x v="14"/>
  </r>
  <r>
    <s v="042081870"/>
    <x v="1"/>
    <x v="0"/>
    <x v="1"/>
    <s v="CHILD RESIDENTIAL"/>
    <s v="CHILD/ADOLESCENT RESIDENTIAL SERVICES"/>
    <x v="0"/>
    <x v="33"/>
    <x v="33"/>
    <n v="0"/>
    <n v="1262"/>
    <x v="33"/>
  </r>
  <r>
    <s v="042081870"/>
    <x v="1"/>
    <x v="0"/>
    <x v="1"/>
    <s v="CHILD RESIDENTIAL"/>
    <s v="CHILD/ADOLESCENT RESIDENTIAL SERVICES"/>
    <x v="0"/>
    <x v="19"/>
    <x v="19"/>
    <n v="0"/>
    <n v="113"/>
    <x v="19"/>
  </r>
  <r>
    <s v="042081870"/>
    <x v="1"/>
    <x v="0"/>
    <x v="1"/>
    <s v="CHILD RESIDENTIAL"/>
    <s v="CHILD/ADOLESCENT RESIDENTIAL SERVICES"/>
    <x v="0"/>
    <x v="20"/>
    <x v="20"/>
    <n v="0"/>
    <n v="7520"/>
    <x v="20"/>
  </r>
  <r>
    <s v="042081870"/>
    <x v="1"/>
    <x v="0"/>
    <x v="1"/>
    <s v="CHILD RESIDENTIAL"/>
    <s v="CHILD/ADOLESCENT RESIDENTIAL SERVICES"/>
    <x v="0"/>
    <x v="21"/>
    <x v="21"/>
    <n v="0"/>
    <n v="9148.8862000000008"/>
    <x v="21"/>
  </r>
  <r>
    <s v="042081870"/>
    <x v="1"/>
    <x v="0"/>
    <x v="1"/>
    <s v="CHILD RESIDENTIAL"/>
    <s v="CHILD/ADOLESCENT RESIDENTIAL SERVICES"/>
    <x v="0"/>
    <x v="22"/>
    <x v="22"/>
    <n v="0"/>
    <n v="58822.886200000001"/>
    <x v="22"/>
  </r>
  <r>
    <s v="042081870"/>
    <x v="1"/>
    <x v="0"/>
    <x v="1"/>
    <s v="CHILD RESIDENTIAL"/>
    <s v="CHILD/ADOLESCENT RESIDENTIAL SERVICES"/>
    <x v="0"/>
    <x v="23"/>
    <x v="23"/>
    <n v="0"/>
    <n v="58822.886200000001"/>
    <x v="23"/>
  </r>
  <r>
    <s v="042103577"/>
    <x v="2"/>
    <x v="0"/>
    <x v="0"/>
    <s v="Individual and Program Support"/>
    <s v="Flexible Support Services"/>
    <x v="0"/>
    <x v="16"/>
    <x v="16"/>
    <n v="0"/>
    <n v="386165"/>
    <x v="16"/>
  </r>
  <r>
    <s v="042103577"/>
    <x v="2"/>
    <x v="0"/>
    <x v="0"/>
    <s v="Individual and Program Support"/>
    <s v="Flexible Support Services"/>
    <x v="0"/>
    <x v="17"/>
    <x v="17"/>
    <n v="0"/>
    <n v="-105736.056"/>
    <x v="17"/>
  </r>
  <r>
    <s v="042103756"/>
    <x v="3"/>
    <x v="0"/>
    <x v="3"/>
    <s v="INDIVIDUAL AND FAMILY FLEX SUPPORT"/>
    <s v="INDIVIDUAL AND FAMILY FLEX SUPORT"/>
    <x v="0"/>
    <x v="0"/>
    <x v="0"/>
    <n v="0"/>
    <n v="50631"/>
    <x v="0"/>
  </r>
  <r>
    <s v="042103756"/>
    <x v="3"/>
    <x v="0"/>
    <x v="3"/>
    <s v="INDIVIDUAL AND FAMILY FLEX SUPPORT"/>
    <s v="INDIVIDUAL AND FAMILY FLEX SUPORT"/>
    <x v="0"/>
    <x v="1"/>
    <x v="1"/>
    <n v="0"/>
    <n v="50631"/>
    <x v="1"/>
  </r>
  <r>
    <s v="042103756"/>
    <x v="3"/>
    <x v="0"/>
    <x v="3"/>
    <s v="INDIVIDUAL AND FAMILY FLEX SUPPORT"/>
    <s v="INDIVIDUAL AND FAMILY FLEX SUPORT"/>
    <x v="0"/>
    <x v="2"/>
    <x v="2"/>
    <n v="0"/>
    <n v="4132"/>
    <x v="2"/>
  </r>
  <r>
    <s v="042103756"/>
    <x v="3"/>
    <x v="0"/>
    <x v="3"/>
    <s v="INDIVIDUAL AND FAMILY FLEX SUPPORT"/>
    <s v="INDIVIDUAL AND FAMILY FLEX SUPORT"/>
    <x v="0"/>
    <x v="3"/>
    <x v="3"/>
    <n v="0"/>
    <n v="5036"/>
    <x v="3"/>
  </r>
  <r>
    <s v="042103756"/>
    <x v="3"/>
    <x v="0"/>
    <x v="3"/>
    <s v="INDIVIDUAL AND FAMILY FLEX SUPPORT"/>
    <s v="INDIVIDUAL AND FAMILY FLEX SUPORT"/>
    <x v="0"/>
    <x v="4"/>
    <x v="4"/>
    <n v="0"/>
    <n v="1944"/>
    <x v="4"/>
  </r>
  <r>
    <s v="042103756"/>
    <x v="3"/>
    <x v="0"/>
    <x v="3"/>
    <s v="INDIVIDUAL AND FAMILY FLEX SUPPORT"/>
    <s v="INDIVIDUAL AND FAMILY FLEX SUPORT"/>
    <x v="0"/>
    <x v="5"/>
    <x v="5"/>
    <n v="0"/>
    <n v="61743"/>
    <x v="5"/>
  </r>
  <r>
    <s v="042103756"/>
    <x v="3"/>
    <x v="0"/>
    <x v="3"/>
    <s v="INDIVIDUAL AND FAMILY FLEX SUPPORT"/>
    <s v="INDIVIDUAL AND FAMILY FLEX SUPORT"/>
    <x v="0"/>
    <x v="6"/>
    <x v="34"/>
    <n v="0"/>
    <n v="1746"/>
    <x v="6"/>
  </r>
  <r>
    <s v="042103756"/>
    <x v="3"/>
    <x v="0"/>
    <x v="3"/>
    <s v="INDIVIDUAL AND FAMILY FLEX SUPPORT"/>
    <s v="INDIVIDUAL AND FAMILY FLEX SUPORT"/>
    <x v="0"/>
    <x v="7"/>
    <x v="7"/>
    <n v="0"/>
    <n v="-77"/>
    <x v="7"/>
  </r>
  <r>
    <s v="042103756"/>
    <x v="3"/>
    <x v="0"/>
    <x v="3"/>
    <s v="INDIVIDUAL AND FAMILY FLEX SUPPORT"/>
    <s v="INDIVIDUAL AND FAMILY FLEX SUPORT"/>
    <x v="0"/>
    <x v="8"/>
    <x v="8"/>
    <n v="0"/>
    <n v="1076"/>
    <x v="8"/>
  </r>
  <r>
    <s v="042103756"/>
    <x v="3"/>
    <x v="0"/>
    <x v="3"/>
    <s v="INDIVIDUAL AND FAMILY FLEX SUPPORT"/>
    <s v="INDIVIDUAL AND FAMILY FLEX SUPORT"/>
    <x v="0"/>
    <x v="9"/>
    <x v="9"/>
    <n v="0"/>
    <n v="53"/>
    <x v="9"/>
  </r>
  <r>
    <s v="042103756"/>
    <x v="3"/>
    <x v="0"/>
    <x v="3"/>
    <s v="INDIVIDUAL AND FAMILY FLEX SUPPORT"/>
    <s v="INDIVIDUAL AND FAMILY FLEX SUPORT"/>
    <x v="0"/>
    <x v="10"/>
    <x v="10"/>
    <n v="0"/>
    <n v="2798"/>
    <x v="10"/>
  </r>
  <r>
    <s v="042103756"/>
    <x v="3"/>
    <x v="0"/>
    <x v="3"/>
    <s v="INDIVIDUAL AND FAMILY FLEX SUPPORT"/>
    <s v="INDIVIDUAL AND FAMILY FLEX SUPORT"/>
    <x v="0"/>
    <x v="13"/>
    <x v="13"/>
    <n v="0"/>
    <n v="1136"/>
    <x v="13"/>
  </r>
  <r>
    <s v="042103756"/>
    <x v="3"/>
    <x v="0"/>
    <x v="3"/>
    <s v="INDIVIDUAL AND FAMILY FLEX SUPPORT"/>
    <s v="INDIVIDUAL AND FAMILY FLEX SUPORT"/>
    <x v="0"/>
    <x v="33"/>
    <x v="33"/>
    <n v="0"/>
    <n v="1307"/>
    <x v="33"/>
  </r>
  <r>
    <s v="042103756"/>
    <x v="3"/>
    <x v="0"/>
    <x v="3"/>
    <s v="INDIVIDUAL AND FAMILY FLEX SUPPORT"/>
    <s v="INDIVIDUAL AND FAMILY FLEX SUPORT"/>
    <x v="0"/>
    <x v="20"/>
    <x v="20"/>
    <n v="0"/>
    <n v="2443"/>
    <x v="20"/>
  </r>
  <r>
    <s v="042103756"/>
    <x v="3"/>
    <x v="0"/>
    <x v="3"/>
    <s v="INDIVIDUAL AND FAMILY FLEX SUPPORT"/>
    <s v="INDIVIDUAL AND FAMILY FLEX SUPORT"/>
    <x v="0"/>
    <x v="34"/>
    <x v="35"/>
    <n v="0"/>
    <n v="132"/>
    <x v="34"/>
  </r>
  <r>
    <s v="042103756"/>
    <x v="3"/>
    <x v="0"/>
    <x v="3"/>
    <s v="INDIVIDUAL AND FAMILY FLEX SUPPORT"/>
    <s v="INDIVIDUAL AND FAMILY FLEX SUPORT"/>
    <x v="0"/>
    <x v="31"/>
    <x v="31"/>
    <n v="0"/>
    <n v="1233"/>
    <x v="31"/>
  </r>
  <r>
    <s v="042103756"/>
    <x v="3"/>
    <x v="0"/>
    <x v="3"/>
    <s v="INDIVIDUAL AND FAMILY FLEX SUPPORT"/>
    <s v="INDIVIDUAL AND FAMILY FLEX SUPORT"/>
    <x v="0"/>
    <x v="35"/>
    <x v="36"/>
    <n v="0"/>
    <n v="172"/>
    <x v="35"/>
  </r>
  <r>
    <s v="042103756"/>
    <x v="3"/>
    <x v="0"/>
    <x v="3"/>
    <s v="INDIVIDUAL AND FAMILY FLEX SUPPORT"/>
    <s v="INDIVIDUAL AND FAMILY FLEX SUPORT"/>
    <x v="0"/>
    <x v="28"/>
    <x v="28"/>
    <n v="0"/>
    <n v="1537"/>
    <x v="28"/>
  </r>
  <r>
    <s v="042103756"/>
    <x v="3"/>
    <x v="0"/>
    <x v="3"/>
    <s v="INDIVIDUAL AND FAMILY FLEX SUPPORT"/>
    <s v="INDIVIDUAL AND FAMILY FLEX SUPORT"/>
    <x v="0"/>
    <x v="21"/>
    <x v="21"/>
    <n v="0"/>
    <n v="7406.2509"/>
    <x v="21"/>
  </r>
  <r>
    <s v="042103756"/>
    <x v="3"/>
    <x v="0"/>
    <x v="3"/>
    <s v="INDIVIDUAL AND FAMILY FLEX SUPPORT"/>
    <s v="INDIVIDUAL AND FAMILY FLEX SUPORT"/>
    <x v="0"/>
    <x v="22"/>
    <x v="22"/>
    <n v="0"/>
    <n v="75927.250899999999"/>
    <x v="22"/>
  </r>
  <r>
    <s v="042103756"/>
    <x v="3"/>
    <x v="0"/>
    <x v="3"/>
    <s v="INDIVIDUAL AND FAMILY FLEX SUPPORT"/>
    <s v="INDIVIDUAL AND FAMILY FLEX SUPORT"/>
    <x v="0"/>
    <x v="29"/>
    <x v="29"/>
    <n v="0"/>
    <n v="99"/>
    <x v="29"/>
  </r>
  <r>
    <s v="042103756"/>
    <x v="3"/>
    <x v="0"/>
    <x v="3"/>
    <s v="INDIVIDUAL AND FAMILY FLEX SUPPORT"/>
    <s v="INDIVIDUAL AND FAMILY FLEX SUPORT"/>
    <x v="0"/>
    <x v="23"/>
    <x v="23"/>
    <n v="0"/>
    <n v="76026.250899999999"/>
    <x v="23"/>
  </r>
  <r>
    <s v="042103756"/>
    <x v="3"/>
    <x v="0"/>
    <x v="3"/>
    <s v="INDIVIDUAL AND FAMILY FLEX SUPPORT"/>
    <s v="INDIVIDUAL AND FAMILY FLEX SUPORT"/>
    <x v="0"/>
    <x v="16"/>
    <x v="16"/>
    <n v="0"/>
    <n v="171242"/>
    <x v="16"/>
  </r>
  <r>
    <s v="042103756"/>
    <x v="3"/>
    <x v="0"/>
    <x v="3"/>
    <s v="INDIVIDUAL AND FAMILY FLEX SUPPORT"/>
    <s v="INDIVIDUAL AND FAMILY FLEX SUPORT"/>
    <x v="0"/>
    <x v="17"/>
    <x v="17"/>
    <n v="0"/>
    <n v="95215.749100000001"/>
    <x v="17"/>
  </r>
  <r>
    <s v="042103799"/>
    <x v="4"/>
    <x v="0"/>
    <x v="4"/>
    <s v="Community Based Health Initiative"/>
    <s v="Children's Behavioral Health Initiative"/>
    <x v="0"/>
    <x v="1"/>
    <x v="1"/>
    <n v="0"/>
    <n v="543518"/>
    <x v="1"/>
  </r>
  <r>
    <s v="042103799"/>
    <x v="4"/>
    <x v="0"/>
    <x v="4"/>
    <s v="Community Based Health Initiative"/>
    <s v="Children's Behavioral Health Initiative"/>
    <x v="0"/>
    <x v="2"/>
    <x v="2"/>
    <n v="0"/>
    <n v="57093"/>
    <x v="2"/>
  </r>
  <r>
    <s v="042103799"/>
    <x v="4"/>
    <x v="0"/>
    <x v="4"/>
    <s v="Community Based Health Initiative"/>
    <s v="Children's Behavioral Health Initiative"/>
    <x v="0"/>
    <x v="3"/>
    <x v="3"/>
    <n v="0"/>
    <n v="49831"/>
    <x v="3"/>
  </r>
  <r>
    <s v="042103799"/>
    <x v="4"/>
    <x v="0"/>
    <x v="4"/>
    <s v="Community Based Health Initiative"/>
    <s v="Children's Behavioral Health Initiative"/>
    <x v="0"/>
    <x v="4"/>
    <x v="4"/>
    <n v="0"/>
    <n v="-1863"/>
    <x v="4"/>
  </r>
  <r>
    <s v="042103799"/>
    <x v="4"/>
    <x v="0"/>
    <x v="4"/>
    <s v="Community Based Health Initiative"/>
    <s v="Children's Behavioral Health Initiative"/>
    <x v="0"/>
    <x v="5"/>
    <x v="5"/>
    <n v="0"/>
    <n v="648579"/>
    <x v="5"/>
  </r>
  <r>
    <s v="042103799"/>
    <x v="4"/>
    <x v="0"/>
    <x v="4"/>
    <s v="Community Based Health Initiative"/>
    <s v="Children's Behavioral Health Initiative"/>
    <x v="0"/>
    <x v="6"/>
    <x v="6"/>
    <n v="0"/>
    <n v="11839"/>
    <x v="6"/>
  </r>
  <r>
    <s v="042103799"/>
    <x v="4"/>
    <x v="0"/>
    <x v="4"/>
    <s v="Community Based Health Initiative"/>
    <s v="Children's Behavioral Health Initiative"/>
    <x v="0"/>
    <x v="8"/>
    <x v="8"/>
    <n v="0"/>
    <n v="23321"/>
    <x v="8"/>
  </r>
  <r>
    <s v="042103799"/>
    <x v="4"/>
    <x v="0"/>
    <x v="4"/>
    <s v="Community Based Health Initiative"/>
    <s v="Children's Behavioral Health Initiative"/>
    <x v="0"/>
    <x v="9"/>
    <x v="9"/>
    <n v="0"/>
    <n v="1529"/>
    <x v="9"/>
  </r>
  <r>
    <s v="042103799"/>
    <x v="4"/>
    <x v="0"/>
    <x v="4"/>
    <s v="Community Based Health Initiative"/>
    <s v="Children's Behavioral Health Initiative"/>
    <x v="0"/>
    <x v="10"/>
    <x v="10"/>
    <n v="0"/>
    <n v="36689"/>
    <x v="10"/>
  </r>
  <r>
    <s v="042103799"/>
    <x v="4"/>
    <x v="0"/>
    <x v="4"/>
    <s v="Community Based Health Initiative"/>
    <s v="Children's Behavioral Health Initiative"/>
    <x v="0"/>
    <x v="13"/>
    <x v="13"/>
    <n v="0"/>
    <n v="18348"/>
    <x v="13"/>
  </r>
  <r>
    <s v="042103799"/>
    <x v="4"/>
    <x v="0"/>
    <x v="4"/>
    <s v="Community Based Health Initiative"/>
    <s v="Children's Behavioral Health Initiative"/>
    <x v="0"/>
    <x v="14"/>
    <x v="14"/>
    <n v="0"/>
    <n v="991"/>
    <x v="14"/>
  </r>
  <r>
    <s v="042103799"/>
    <x v="4"/>
    <x v="0"/>
    <x v="4"/>
    <s v="Community Based Health Initiative"/>
    <s v="Children's Behavioral Health Initiative"/>
    <x v="0"/>
    <x v="19"/>
    <x v="19"/>
    <n v="0"/>
    <n v="2658"/>
    <x v="19"/>
  </r>
  <r>
    <s v="042103799"/>
    <x v="4"/>
    <x v="0"/>
    <x v="4"/>
    <s v="Community Based Health Initiative"/>
    <s v="Children's Behavioral Health Initiative"/>
    <x v="0"/>
    <x v="26"/>
    <x v="26"/>
    <n v="0"/>
    <n v="89947"/>
    <x v="26"/>
  </r>
  <r>
    <s v="042103799"/>
    <x v="4"/>
    <x v="0"/>
    <x v="4"/>
    <s v="Community Based Health Initiative"/>
    <s v="Children's Behavioral Health Initiative"/>
    <x v="0"/>
    <x v="20"/>
    <x v="20"/>
    <n v="0"/>
    <n v="111944"/>
    <x v="20"/>
  </r>
  <r>
    <s v="042103799"/>
    <x v="4"/>
    <x v="0"/>
    <x v="4"/>
    <s v="Community Based Health Initiative"/>
    <s v="Children's Behavioral Health Initiative"/>
    <x v="0"/>
    <x v="35"/>
    <x v="36"/>
    <n v="0"/>
    <n v="986"/>
    <x v="35"/>
  </r>
  <r>
    <s v="042103799"/>
    <x v="4"/>
    <x v="0"/>
    <x v="4"/>
    <s v="Community Based Health Initiative"/>
    <s v="Children's Behavioral Health Initiative"/>
    <x v="0"/>
    <x v="28"/>
    <x v="28"/>
    <n v="0"/>
    <n v="986"/>
    <x v="28"/>
  </r>
  <r>
    <s v="042103799"/>
    <x v="4"/>
    <x v="0"/>
    <x v="4"/>
    <s v="Community Based Health Initiative"/>
    <s v="Children's Behavioral Health Initiative"/>
    <x v="0"/>
    <x v="21"/>
    <x v="21"/>
    <n v="0"/>
    <n v="112957.1455"/>
    <x v="21"/>
  </r>
  <r>
    <s v="042103799"/>
    <x v="4"/>
    <x v="0"/>
    <x v="4"/>
    <s v="Community Based Health Initiative"/>
    <s v="Children's Behavioral Health Initiative"/>
    <x v="0"/>
    <x v="22"/>
    <x v="22"/>
    <n v="0"/>
    <n v="911155.14549999998"/>
    <x v="22"/>
  </r>
  <r>
    <s v="042103799"/>
    <x v="4"/>
    <x v="0"/>
    <x v="4"/>
    <s v="Community Based Health Initiative"/>
    <s v="Children's Behavioral Health Initiative"/>
    <x v="0"/>
    <x v="36"/>
    <x v="37"/>
    <n v="0"/>
    <n v="147"/>
    <x v="36"/>
  </r>
  <r>
    <s v="042103799"/>
    <x v="4"/>
    <x v="0"/>
    <x v="4"/>
    <s v="Community Based Health Initiative"/>
    <s v="Children's Behavioral Health Initiative"/>
    <x v="0"/>
    <x v="23"/>
    <x v="23"/>
    <n v="0"/>
    <n v="911302.14549999998"/>
    <x v="23"/>
  </r>
  <r>
    <s v="042103799"/>
    <x v="4"/>
    <x v="0"/>
    <x v="4"/>
    <s v="Community Based Health Initiative"/>
    <s v="Children's Behavioral Health Initiative"/>
    <x v="0"/>
    <x v="16"/>
    <x v="16"/>
    <n v="0"/>
    <n v="854566"/>
    <x v="16"/>
  </r>
  <r>
    <s v="042103799"/>
    <x v="4"/>
    <x v="0"/>
    <x v="4"/>
    <s v="Community Based Health Initiative"/>
    <s v="Children's Behavioral Health Initiative"/>
    <x v="0"/>
    <x v="17"/>
    <x v="17"/>
    <n v="0"/>
    <n v="-56736.145499999999"/>
    <x v="17"/>
  </r>
  <r>
    <s v="042103799"/>
    <x v="4"/>
    <x v="0"/>
    <x v="4"/>
    <s v="Community Based Health Initiative"/>
    <s v="Children's Behavioral Health Initiative"/>
    <x v="0"/>
    <x v="0"/>
    <x v="0"/>
    <n v="0"/>
    <n v="543518"/>
    <x v="0"/>
  </r>
  <r>
    <s v="042103799"/>
    <x v="4"/>
    <x v="0"/>
    <x v="5"/>
    <s v="Clinical Services"/>
    <s v="Clinical Services"/>
    <x v="0"/>
    <x v="35"/>
    <x v="36"/>
    <n v="0"/>
    <n v="5917"/>
    <x v="35"/>
  </r>
  <r>
    <s v="042103799"/>
    <x v="4"/>
    <x v="0"/>
    <x v="5"/>
    <s v="Clinical Services"/>
    <s v="Clinical Services"/>
    <x v="0"/>
    <x v="28"/>
    <x v="28"/>
    <n v="0"/>
    <n v="16884"/>
    <x v="28"/>
  </r>
  <r>
    <s v="042103799"/>
    <x v="4"/>
    <x v="0"/>
    <x v="5"/>
    <s v="Clinical Services"/>
    <s v="Clinical Services"/>
    <x v="0"/>
    <x v="21"/>
    <x v="21"/>
    <n v="0"/>
    <n v="269551.36619999999"/>
    <x v="21"/>
  </r>
  <r>
    <s v="042103799"/>
    <x v="4"/>
    <x v="0"/>
    <x v="5"/>
    <s v="Clinical Services"/>
    <s v="Clinical Services"/>
    <x v="0"/>
    <x v="22"/>
    <x v="22"/>
    <n v="0"/>
    <n v="2381567.3662"/>
    <x v="22"/>
  </r>
  <r>
    <s v="042103799"/>
    <x v="4"/>
    <x v="0"/>
    <x v="5"/>
    <s v="Clinical Services"/>
    <s v="Clinical Services"/>
    <x v="0"/>
    <x v="29"/>
    <x v="29"/>
    <n v="0"/>
    <n v="175"/>
    <x v="29"/>
  </r>
  <r>
    <s v="042103799"/>
    <x v="4"/>
    <x v="0"/>
    <x v="5"/>
    <s v="Clinical Services"/>
    <s v="Clinical Services"/>
    <x v="0"/>
    <x v="36"/>
    <x v="37"/>
    <n v="0"/>
    <n v="351"/>
    <x v="36"/>
  </r>
  <r>
    <s v="042103799"/>
    <x v="4"/>
    <x v="0"/>
    <x v="5"/>
    <s v="Clinical Services"/>
    <s v="Clinical Services"/>
    <x v="0"/>
    <x v="23"/>
    <x v="23"/>
    <n v="0"/>
    <n v="2382093.3662"/>
    <x v="23"/>
  </r>
  <r>
    <s v="042103799"/>
    <x v="4"/>
    <x v="0"/>
    <x v="5"/>
    <s v="Clinical Services"/>
    <s v="Clinical Services"/>
    <x v="0"/>
    <x v="16"/>
    <x v="16"/>
    <n v="0"/>
    <n v="1650909"/>
    <x v="16"/>
  </r>
  <r>
    <s v="042103799"/>
    <x v="4"/>
    <x v="0"/>
    <x v="5"/>
    <s v="Clinical Services"/>
    <s v="Clinical Services"/>
    <x v="0"/>
    <x v="17"/>
    <x v="17"/>
    <n v="0"/>
    <n v="-731184.36620000005"/>
    <x v="17"/>
  </r>
  <r>
    <s v="042103799"/>
    <x v="4"/>
    <x v="0"/>
    <x v="5"/>
    <s v="Clinical Services"/>
    <s v="Clinical Services"/>
    <x v="0"/>
    <x v="0"/>
    <x v="0"/>
    <n v="0"/>
    <n v="1295729"/>
    <x v="0"/>
  </r>
  <r>
    <s v="042103799"/>
    <x v="4"/>
    <x v="0"/>
    <x v="5"/>
    <s v="Clinical Services"/>
    <s v="Clinical Services"/>
    <x v="0"/>
    <x v="1"/>
    <x v="1"/>
    <n v="0"/>
    <n v="1295729"/>
    <x v="1"/>
  </r>
  <r>
    <s v="042103799"/>
    <x v="4"/>
    <x v="0"/>
    <x v="5"/>
    <s v="Clinical Services"/>
    <s v="Clinical Services"/>
    <x v="0"/>
    <x v="2"/>
    <x v="2"/>
    <n v="0"/>
    <n v="136935"/>
    <x v="2"/>
  </r>
  <r>
    <s v="042103799"/>
    <x v="4"/>
    <x v="0"/>
    <x v="5"/>
    <s v="Clinical Services"/>
    <s v="Clinical Services"/>
    <x v="0"/>
    <x v="3"/>
    <x v="3"/>
    <n v="0"/>
    <n v="119518"/>
    <x v="3"/>
  </r>
  <r>
    <s v="042103799"/>
    <x v="4"/>
    <x v="0"/>
    <x v="5"/>
    <s v="Clinical Services"/>
    <s v="Clinical Services"/>
    <x v="0"/>
    <x v="4"/>
    <x v="4"/>
    <n v="0"/>
    <n v="-4468"/>
    <x v="4"/>
  </r>
  <r>
    <s v="042103799"/>
    <x v="4"/>
    <x v="0"/>
    <x v="5"/>
    <s v="Clinical Services"/>
    <s v="Clinical Services"/>
    <x v="0"/>
    <x v="5"/>
    <x v="5"/>
    <n v="0"/>
    <n v="1547714"/>
    <x v="5"/>
  </r>
  <r>
    <s v="042103799"/>
    <x v="4"/>
    <x v="0"/>
    <x v="5"/>
    <s v="Clinical Services"/>
    <s v="Clinical Services"/>
    <x v="0"/>
    <x v="6"/>
    <x v="6"/>
    <n v="0"/>
    <n v="169684"/>
    <x v="6"/>
  </r>
  <r>
    <s v="042103799"/>
    <x v="4"/>
    <x v="0"/>
    <x v="5"/>
    <s v="Clinical Services"/>
    <s v="Clinical Services"/>
    <x v="0"/>
    <x v="7"/>
    <x v="7"/>
    <n v="0"/>
    <n v="-1879"/>
    <x v="7"/>
  </r>
  <r>
    <s v="042103799"/>
    <x v="4"/>
    <x v="0"/>
    <x v="5"/>
    <s v="Clinical Services"/>
    <s v="Clinical Services"/>
    <x v="0"/>
    <x v="8"/>
    <x v="8"/>
    <n v="0"/>
    <n v="3655"/>
    <x v="8"/>
  </r>
  <r>
    <s v="042103799"/>
    <x v="4"/>
    <x v="0"/>
    <x v="5"/>
    <s v="Clinical Services"/>
    <s v="Clinical Services"/>
    <x v="0"/>
    <x v="9"/>
    <x v="9"/>
    <n v="0"/>
    <n v="9171"/>
    <x v="9"/>
  </r>
  <r>
    <s v="042103799"/>
    <x v="4"/>
    <x v="0"/>
    <x v="5"/>
    <s v="Clinical Services"/>
    <s v="Clinical Services"/>
    <x v="0"/>
    <x v="10"/>
    <x v="10"/>
    <n v="0"/>
    <n v="180631"/>
    <x v="10"/>
  </r>
  <r>
    <s v="042103799"/>
    <x v="4"/>
    <x v="0"/>
    <x v="5"/>
    <s v="Clinical Services"/>
    <s v="Clinical Services"/>
    <x v="0"/>
    <x v="32"/>
    <x v="32"/>
    <n v="0"/>
    <n v="150218"/>
    <x v="32"/>
  </r>
  <r>
    <s v="042103799"/>
    <x v="4"/>
    <x v="0"/>
    <x v="5"/>
    <s v="Clinical Services"/>
    <s v="Clinical Services"/>
    <x v="0"/>
    <x v="12"/>
    <x v="12"/>
    <n v="0"/>
    <n v="490"/>
    <x v="12"/>
  </r>
  <r>
    <s v="042103799"/>
    <x v="4"/>
    <x v="0"/>
    <x v="5"/>
    <s v="Clinical Services"/>
    <s v="Clinical Services"/>
    <x v="0"/>
    <x v="13"/>
    <x v="13"/>
    <n v="0"/>
    <n v="1792"/>
    <x v="13"/>
  </r>
  <r>
    <s v="042103799"/>
    <x v="4"/>
    <x v="0"/>
    <x v="5"/>
    <s v="Clinical Services"/>
    <s v="Clinical Services"/>
    <x v="0"/>
    <x v="14"/>
    <x v="14"/>
    <n v="0"/>
    <n v="3169"/>
    <x v="14"/>
  </r>
  <r>
    <s v="042103799"/>
    <x v="4"/>
    <x v="0"/>
    <x v="5"/>
    <s v="Clinical Services"/>
    <s v="Clinical Services"/>
    <x v="0"/>
    <x v="18"/>
    <x v="18"/>
    <n v="0"/>
    <n v="123"/>
    <x v="18"/>
  </r>
  <r>
    <s v="042103799"/>
    <x v="4"/>
    <x v="0"/>
    <x v="5"/>
    <s v="Clinical Services"/>
    <s v="Clinical Services"/>
    <x v="0"/>
    <x v="19"/>
    <x v="19"/>
    <n v="0"/>
    <n v="35138"/>
    <x v="19"/>
  </r>
  <r>
    <s v="042103799"/>
    <x v="4"/>
    <x v="0"/>
    <x v="5"/>
    <s v="Clinical Services"/>
    <s v="Clinical Services"/>
    <x v="0"/>
    <x v="26"/>
    <x v="26"/>
    <n v="0"/>
    <n v="175857"/>
    <x v="26"/>
  </r>
  <r>
    <s v="042103799"/>
    <x v="4"/>
    <x v="0"/>
    <x v="5"/>
    <s v="Clinical Services"/>
    <s v="Clinical Services"/>
    <x v="0"/>
    <x v="20"/>
    <x v="20"/>
    <n v="0"/>
    <n v="366787"/>
    <x v="20"/>
  </r>
  <r>
    <s v="042103799"/>
    <x v="4"/>
    <x v="0"/>
    <x v="5"/>
    <s v="Clinical Services"/>
    <s v="Clinical Services"/>
    <x v="0"/>
    <x v="30"/>
    <x v="30"/>
    <n v="0"/>
    <n v="615"/>
    <x v="30"/>
  </r>
  <r>
    <s v="042103799"/>
    <x v="4"/>
    <x v="0"/>
    <x v="5"/>
    <s v="Clinical Services"/>
    <s v="Clinical Services"/>
    <x v="0"/>
    <x v="34"/>
    <x v="35"/>
    <n v="0"/>
    <n v="10352"/>
    <x v="34"/>
  </r>
  <r>
    <s v="042104754"/>
    <x v="5"/>
    <x v="0"/>
    <x v="6"/>
    <s v="Empowering Families for Success"/>
    <s v="Case Management"/>
    <x v="0"/>
    <x v="0"/>
    <x v="0"/>
    <n v="0"/>
    <n v="189303"/>
    <x v="0"/>
  </r>
  <r>
    <s v="042104754"/>
    <x v="5"/>
    <x v="0"/>
    <x v="6"/>
    <s v="Empowering Families for Success"/>
    <s v="Case Management"/>
    <x v="0"/>
    <x v="1"/>
    <x v="1"/>
    <n v="0"/>
    <n v="189303"/>
    <x v="1"/>
  </r>
  <r>
    <s v="042104754"/>
    <x v="5"/>
    <x v="0"/>
    <x v="6"/>
    <s v="Empowering Families for Success"/>
    <s v="Case Management"/>
    <x v="0"/>
    <x v="2"/>
    <x v="2"/>
    <n v="0"/>
    <n v="14474"/>
    <x v="2"/>
  </r>
  <r>
    <s v="042104754"/>
    <x v="5"/>
    <x v="0"/>
    <x v="6"/>
    <s v="Empowering Families for Success"/>
    <s v="Case Management"/>
    <x v="0"/>
    <x v="3"/>
    <x v="3"/>
    <n v="0"/>
    <n v="23726"/>
    <x v="3"/>
  </r>
  <r>
    <s v="042104754"/>
    <x v="5"/>
    <x v="0"/>
    <x v="6"/>
    <s v="Empowering Families for Success"/>
    <s v="Case Management"/>
    <x v="0"/>
    <x v="5"/>
    <x v="5"/>
    <n v="0"/>
    <n v="227503"/>
    <x v="5"/>
  </r>
  <r>
    <s v="042104754"/>
    <x v="5"/>
    <x v="0"/>
    <x v="6"/>
    <s v="Empowering Families for Success"/>
    <s v="Case Management"/>
    <x v="0"/>
    <x v="8"/>
    <x v="8"/>
    <n v="0"/>
    <n v="2948"/>
    <x v="8"/>
  </r>
  <r>
    <s v="042104754"/>
    <x v="5"/>
    <x v="0"/>
    <x v="6"/>
    <s v="Empowering Families for Success"/>
    <s v="Case Management"/>
    <x v="0"/>
    <x v="9"/>
    <x v="9"/>
    <n v="0"/>
    <n v="589"/>
    <x v="9"/>
  </r>
  <r>
    <s v="042104754"/>
    <x v="5"/>
    <x v="0"/>
    <x v="6"/>
    <s v="Empowering Families for Success"/>
    <s v="Case Management"/>
    <x v="0"/>
    <x v="10"/>
    <x v="10"/>
    <n v="0"/>
    <n v="3537"/>
    <x v="10"/>
  </r>
  <r>
    <s v="042104754"/>
    <x v="5"/>
    <x v="0"/>
    <x v="6"/>
    <s v="Empowering Families for Success"/>
    <s v="Case Management"/>
    <x v="0"/>
    <x v="11"/>
    <x v="11"/>
    <n v="0"/>
    <n v="38088"/>
    <x v="11"/>
  </r>
  <r>
    <s v="042104754"/>
    <x v="5"/>
    <x v="0"/>
    <x v="6"/>
    <s v="Empowering Families for Success"/>
    <s v="Case Management"/>
    <x v="0"/>
    <x v="13"/>
    <x v="13"/>
    <n v="0"/>
    <n v="7324"/>
    <x v="13"/>
  </r>
  <r>
    <s v="042104754"/>
    <x v="5"/>
    <x v="0"/>
    <x v="6"/>
    <s v="Empowering Families for Success"/>
    <s v="Case Management"/>
    <x v="0"/>
    <x v="14"/>
    <x v="14"/>
    <n v="0"/>
    <n v="315"/>
    <x v="14"/>
  </r>
  <r>
    <s v="042104754"/>
    <x v="5"/>
    <x v="0"/>
    <x v="6"/>
    <s v="Empowering Families for Success"/>
    <s v="Case Management"/>
    <x v="0"/>
    <x v="28"/>
    <x v="28"/>
    <n v="0"/>
    <n v="4286"/>
    <x v="28"/>
  </r>
  <r>
    <s v="042104754"/>
    <x v="5"/>
    <x v="0"/>
    <x v="6"/>
    <s v="Empowering Families for Success"/>
    <s v="Case Management"/>
    <x v="0"/>
    <x v="21"/>
    <x v="21"/>
    <n v="0"/>
    <n v="35899.058700000001"/>
    <x v="21"/>
  </r>
  <r>
    <s v="042104754"/>
    <x v="5"/>
    <x v="0"/>
    <x v="6"/>
    <s v="Empowering Families for Success"/>
    <s v="Case Management"/>
    <x v="0"/>
    <x v="22"/>
    <x v="22"/>
    <n v="0"/>
    <n v="365344.05869999999"/>
    <x v="22"/>
  </r>
  <r>
    <s v="042104754"/>
    <x v="5"/>
    <x v="0"/>
    <x v="6"/>
    <s v="Empowering Families for Success"/>
    <s v="Case Management"/>
    <x v="0"/>
    <x v="23"/>
    <x v="23"/>
    <n v="0"/>
    <n v="365344.05869999999"/>
    <x v="23"/>
  </r>
  <r>
    <s v="042104754"/>
    <x v="5"/>
    <x v="0"/>
    <x v="6"/>
    <s v="Empowering Families for Success"/>
    <s v="Case Management"/>
    <x v="0"/>
    <x v="16"/>
    <x v="16"/>
    <n v="0"/>
    <n v="410031"/>
    <x v="16"/>
  </r>
  <r>
    <s v="042104754"/>
    <x v="5"/>
    <x v="0"/>
    <x v="6"/>
    <s v="Empowering Families for Success"/>
    <s v="Case Management"/>
    <x v="0"/>
    <x v="17"/>
    <x v="17"/>
    <n v="0"/>
    <n v="44686.941299999999"/>
    <x v="17"/>
  </r>
  <r>
    <s v="042104754"/>
    <x v="5"/>
    <x v="0"/>
    <x v="6"/>
    <s v="Empowering Families for Success"/>
    <s v="Case Management"/>
    <x v="0"/>
    <x v="33"/>
    <x v="33"/>
    <n v="0"/>
    <n v="20109"/>
    <x v="33"/>
  </r>
  <r>
    <s v="042104754"/>
    <x v="5"/>
    <x v="0"/>
    <x v="6"/>
    <s v="Empowering Families for Success"/>
    <s v="Case Management"/>
    <x v="0"/>
    <x v="19"/>
    <x v="19"/>
    <n v="0"/>
    <n v="28283"/>
    <x v="19"/>
  </r>
  <r>
    <s v="042104754"/>
    <x v="5"/>
    <x v="0"/>
    <x v="6"/>
    <s v="Empowering Families for Success"/>
    <s v="Case Management"/>
    <x v="0"/>
    <x v="20"/>
    <x v="20"/>
    <n v="0"/>
    <n v="94119"/>
    <x v="20"/>
  </r>
  <r>
    <s v="042104754"/>
    <x v="5"/>
    <x v="0"/>
    <x v="6"/>
    <s v="Empowering Families for Success"/>
    <s v="Case Management"/>
    <x v="0"/>
    <x v="31"/>
    <x v="31"/>
    <n v="0"/>
    <n v="3106"/>
    <x v="31"/>
  </r>
  <r>
    <s v="042104754"/>
    <x v="5"/>
    <x v="0"/>
    <x v="6"/>
    <s v="Empowering Families for Success"/>
    <s v="Case Management"/>
    <x v="0"/>
    <x v="35"/>
    <x v="36"/>
    <n v="0"/>
    <n v="1180"/>
    <x v="35"/>
  </r>
  <r>
    <s v="042104764"/>
    <x v="6"/>
    <x v="0"/>
    <x v="7"/>
    <s v="Child &amp; Family Counseling Center"/>
    <s v="Outpatient Mental Health Services-CR"/>
    <x v="0"/>
    <x v="37"/>
    <x v="38"/>
    <n v="0"/>
    <n v="200"/>
    <x v="37"/>
  </r>
  <r>
    <s v="042104764"/>
    <x v="6"/>
    <x v="0"/>
    <x v="7"/>
    <s v="Child &amp; Family Counseling Center"/>
    <s v="Outpatient Mental Health Services-CR"/>
    <x v="0"/>
    <x v="33"/>
    <x v="33"/>
    <n v="0"/>
    <n v="202688"/>
    <x v="33"/>
  </r>
  <r>
    <s v="042104764"/>
    <x v="6"/>
    <x v="0"/>
    <x v="7"/>
    <s v="Child &amp; Family Counseling Center"/>
    <s v="Outpatient Mental Health Services-CR"/>
    <x v="0"/>
    <x v="19"/>
    <x v="19"/>
    <n v="0"/>
    <n v="1834"/>
    <x v="19"/>
  </r>
  <r>
    <s v="042104764"/>
    <x v="6"/>
    <x v="0"/>
    <x v="7"/>
    <s v="Child &amp; Family Counseling Center"/>
    <s v="Outpatient Mental Health Services-CR"/>
    <x v="0"/>
    <x v="20"/>
    <x v="20"/>
    <n v="0"/>
    <n v="204722"/>
    <x v="20"/>
  </r>
  <r>
    <s v="042104764"/>
    <x v="6"/>
    <x v="0"/>
    <x v="7"/>
    <s v="Child &amp; Family Counseling Center"/>
    <s v="Outpatient Mental Health Services-CR"/>
    <x v="0"/>
    <x v="21"/>
    <x v="21"/>
    <n v="0"/>
    <n v="336.56939999999997"/>
    <x v="21"/>
  </r>
  <r>
    <s v="042104764"/>
    <x v="6"/>
    <x v="0"/>
    <x v="7"/>
    <s v="Child &amp; Family Counseling Center"/>
    <s v="Outpatient Mental Health Services-CR"/>
    <x v="0"/>
    <x v="22"/>
    <x v="22"/>
    <n v="0"/>
    <n v="205058.56940000001"/>
    <x v="22"/>
  </r>
  <r>
    <s v="042104764"/>
    <x v="6"/>
    <x v="0"/>
    <x v="7"/>
    <s v="Child &amp; Family Counseling Center"/>
    <s v="Outpatient Mental Health Services-CR"/>
    <x v="0"/>
    <x v="36"/>
    <x v="37"/>
    <n v="0"/>
    <n v="15"/>
    <x v="36"/>
  </r>
  <r>
    <s v="042104764"/>
    <x v="6"/>
    <x v="0"/>
    <x v="7"/>
    <s v="Child &amp; Family Counseling Center"/>
    <s v="Outpatient Mental Health Services-CR"/>
    <x v="0"/>
    <x v="23"/>
    <x v="23"/>
    <n v="0"/>
    <n v="205073.56940000001"/>
    <x v="23"/>
  </r>
  <r>
    <s v="042104764"/>
    <x v="6"/>
    <x v="0"/>
    <x v="7"/>
    <s v="Child &amp; Family Counseling Center"/>
    <s v="Outpatient Mental Health Services-CR"/>
    <x v="0"/>
    <x v="16"/>
    <x v="16"/>
    <n v="0"/>
    <n v="226123"/>
    <x v="16"/>
  </r>
  <r>
    <s v="042104764"/>
    <x v="6"/>
    <x v="0"/>
    <x v="7"/>
    <s v="Child &amp; Family Counseling Center"/>
    <s v="Outpatient Mental Health Services-CR"/>
    <x v="0"/>
    <x v="17"/>
    <x v="17"/>
    <n v="0"/>
    <n v="21049.4306"/>
    <x v="17"/>
  </r>
  <r>
    <s v="042104764"/>
    <x v="6"/>
    <x v="0"/>
    <x v="7"/>
    <s v="Child &amp; Family Counseling Center"/>
    <s v="Outpatient Mental Health Services-CR"/>
    <x v="0"/>
    <x v="38"/>
    <x v="39"/>
    <n v="0"/>
    <n v="21049.4306"/>
    <x v="38"/>
  </r>
  <r>
    <s v="042104866"/>
    <x v="7"/>
    <x v="0"/>
    <x v="8"/>
    <s v="Family Services Intervention"/>
    <s v="Family Services Intervention"/>
    <x v="0"/>
    <x v="0"/>
    <x v="0"/>
    <n v="0"/>
    <n v="1801"/>
    <x v="0"/>
  </r>
  <r>
    <s v="042104866"/>
    <x v="7"/>
    <x v="0"/>
    <x v="8"/>
    <s v="Family Services Intervention"/>
    <s v="Family Services Intervention"/>
    <x v="0"/>
    <x v="1"/>
    <x v="1"/>
    <n v="0"/>
    <n v="1801"/>
    <x v="1"/>
  </r>
  <r>
    <s v="042104866"/>
    <x v="7"/>
    <x v="0"/>
    <x v="8"/>
    <s v="Family Services Intervention"/>
    <s v="Family Services Intervention"/>
    <x v="0"/>
    <x v="2"/>
    <x v="2"/>
    <n v="0"/>
    <n v="156"/>
    <x v="2"/>
  </r>
  <r>
    <s v="042104866"/>
    <x v="7"/>
    <x v="0"/>
    <x v="8"/>
    <s v="Family Services Intervention"/>
    <s v="Family Services Intervention"/>
    <x v="0"/>
    <x v="3"/>
    <x v="3"/>
    <n v="0"/>
    <n v="244"/>
    <x v="3"/>
  </r>
  <r>
    <s v="042104866"/>
    <x v="7"/>
    <x v="0"/>
    <x v="8"/>
    <s v="Family Services Intervention"/>
    <s v="Family Services Intervention"/>
    <x v="0"/>
    <x v="5"/>
    <x v="5"/>
    <n v="0"/>
    <n v="2201"/>
    <x v="5"/>
  </r>
  <r>
    <s v="042104866"/>
    <x v="7"/>
    <x v="0"/>
    <x v="8"/>
    <s v="Family Services Intervention"/>
    <s v="Family Services Intervention"/>
    <x v="0"/>
    <x v="21"/>
    <x v="21"/>
    <n v="0"/>
    <n v="130.941"/>
    <x v="21"/>
  </r>
  <r>
    <s v="042104866"/>
    <x v="7"/>
    <x v="0"/>
    <x v="8"/>
    <s v="Family Services Intervention"/>
    <s v="Family Services Intervention"/>
    <x v="0"/>
    <x v="22"/>
    <x v="22"/>
    <n v="0"/>
    <n v="2331.9409999999998"/>
    <x v="22"/>
  </r>
  <r>
    <s v="042104866"/>
    <x v="7"/>
    <x v="0"/>
    <x v="8"/>
    <s v="Family Services Intervention"/>
    <s v="Family Services Intervention"/>
    <x v="0"/>
    <x v="23"/>
    <x v="23"/>
    <n v="0"/>
    <n v="2331.9409999999998"/>
    <x v="23"/>
  </r>
  <r>
    <s v="042104866"/>
    <x v="7"/>
    <x v="0"/>
    <x v="8"/>
    <s v="Family Services Intervention"/>
    <s v="Family Services Intervention"/>
    <x v="0"/>
    <x v="16"/>
    <x v="16"/>
    <n v="0"/>
    <n v="1561"/>
    <x v="16"/>
  </r>
  <r>
    <s v="042104866"/>
    <x v="7"/>
    <x v="0"/>
    <x v="8"/>
    <s v="Family Services Intervention"/>
    <s v="Family Services Intervention"/>
    <x v="0"/>
    <x v="17"/>
    <x v="17"/>
    <n v="0"/>
    <n v="-770.94100000000003"/>
    <x v="17"/>
  </r>
  <r>
    <s v="042125014"/>
    <x v="8"/>
    <x v="0"/>
    <x v="9"/>
    <s v="Transition House"/>
    <s v="STARR"/>
    <x v="0"/>
    <x v="0"/>
    <x v="0"/>
    <n v="0"/>
    <n v="763265"/>
    <x v="0"/>
  </r>
  <r>
    <s v="042125014"/>
    <x v="8"/>
    <x v="0"/>
    <x v="9"/>
    <s v="Transition House"/>
    <s v="STARR"/>
    <x v="0"/>
    <x v="1"/>
    <x v="1"/>
    <n v="0"/>
    <n v="763265"/>
    <x v="1"/>
  </r>
  <r>
    <s v="042125014"/>
    <x v="8"/>
    <x v="0"/>
    <x v="9"/>
    <s v="Transition House"/>
    <s v="STARR"/>
    <x v="0"/>
    <x v="2"/>
    <x v="2"/>
    <n v="0"/>
    <n v="82087"/>
    <x v="2"/>
  </r>
  <r>
    <s v="042125014"/>
    <x v="8"/>
    <x v="0"/>
    <x v="9"/>
    <s v="Transition House"/>
    <s v="STARR"/>
    <x v="0"/>
    <x v="3"/>
    <x v="3"/>
    <n v="0"/>
    <n v="86056"/>
    <x v="3"/>
  </r>
  <r>
    <s v="042125014"/>
    <x v="8"/>
    <x v="0"/>
    <x v="9"/>
    <s v="Transition House"/>
    <s v="STARR"/>
    <x v="0"/>
    <x v="5"/>
    <x v="5"/>
    <n v="0"/>
    <n v="931408"/>
    <x v="5"/>
  </r>
  <r>
    <s v="042125014"/>
    <x v="8"/>
    <x v="0"/>
    <x v="9"/>
    <s v="Transition House"/>
    <s v="STARR"/>
    <x v="0"/>
    <x v="6"/>
    <x v="34"/>
    <n v="0"/>
    <n v="63814"/>
    <x v="6"/>
  </r>
  <r>
    <s v="042125014"/>
    <x v="8"/>
    <x v="0"/>
    <x v="9"/>
    <s v="Transition House"/>
    <s v="STARR"/>
    <x v="0"/>
    <x v="7"/>
    <x v="7"/>
    <n v="0"/>
    <n v="7203"/>
    <x v="7"/>
  </r>
  <r>
    <s v="042125014"/>
    <x v="8"/>
    <x v="0"/>
    <x v="9"/>
    <s v="Transition House"/>
    <s v="STARR"/>
    <x v="0"/>
    <x v="8"/>
    <x v="8"/>
    <n v="0"/>
    <n v="50117"/>
    <x v="8"/>
  </r>
  <r>
    <s v="042125014"/>
    <x v="8"/>
    <x v="0"/>
    <x v="9"/>
    <s v="Transition House"/>
    <s v="STARR"/>
    <x v="0"/>
    <x v="10"/>
    <x v="10"/>
    <n v="0"/>
    <n v="121134"/>
    <x v="10"/>
  </r>
  <r>
    <s v="042125014"/>
    <x v="8"/>
    <x v="0"/>
    <x v="9"/>
    <s v="Transition House"/>
    <s v="STARR"/>
    <x v="0"/>
    <x v="11"/>
    <x v="11"/>
    <n v="0"/>
    <n v="7076"/>
    <x v="11"/>
  </r>
  <r>
    <s v="042125014"/>
    <x v="8"/>
    <x v="0"/>
    <x v="9"/>
    <s v="Transition House"/>
    <s v="STARR"/>
    <x v="0"/>
    <x v="14"/>
    <x v="14"/>
    <n v="0"/>
    <n v="38041"/>
    <x v="14"/>
  </r>
  <r>
    <s v="042125014"/>
    <x v="8"/>
    <x v="0"/>
    <x v="9"/>
    <s v="Transition House"/>
    <s v="STARR"/>
    <x v="0"/>
    <x v="15"/>
    <x v="15"/>
    <n v="0"/>
    <n v="9851"/>
    <x v="15"/>
  </r>
  <r>
    <s v="042125014"/>
    <x v="8"/>
    <x v="0"/>
    <x v="9"/>
    <s v="Transition House"/>
    <s v="STARR"/>
    <x v="0"/>
    <x v="25"/>
    <x v="25"/>
    <n v="0"/>
    <n v="76"/>
    <x v="25"/>
  </r>
  <r>
    <s v="042125014"/>
    <x v="8"/>
    <x v="0"/>
    <x v="9"/>
    <s v="Transition House"/>
    <s v="STARR"/>
    <x v="0"/>
    <x v="18"/>
    <x v="18"/>
    <n v="0"/>
    <n v="16482"/>
    <x v="18"/>
  </r>
  <r>
    <s v="042125014"/>
    <x v="8"/>
    <x v="0"/>
    <x v="9"/>
    <s v="Transition House"/>
    <s v="STARR"/>
    <x v="0"/>
    <x v="19"/>
    <x v="19"/>
    <n v="0"/>
    <n v="19096"/>
    <x v="19"/>
  </r>
  <r>
    <s v="042125014"/>
    <x v="8"/>
    <x v="0"/>
    <x v="9"/>
    <s v="Transition House"/>
    <s v="STARR"/>
    <x v="0"/>
    <x v="20"/>
    <x v="20"/>
    <n v="0"/>
    <n v="99392"/>
    <x v="20"/>
  </r>
  <r>
    <s v="042125014"/>
    <x v="8"/>
    <x v="0"/>
    <x v="9"/>
    <s v="Transition House"/>
    <s v="STARR"/>
    <x v="0"/>
    <x v="27"/>
    <x v="27"/>
    <n v="0"/>
    <n v="662"/>
    <x v="27"/>
  </r>
  <r>
    <s v="042125014"/>
    <x v="8"/>
    <x v="0"/>
    <x v="9"/>
    <s v="Transition House"/>
    <s v="STARR"/>
    <x v="0"/>
    <x v="31"/>
    <x v="31"/>
    <n v="0"/>
    <n v="13836"/>
    <x v="31"/>
  </r>
  <r>
    <s v="042125014"/>
    <x v="8"/>
    <x v="0"/>
    <x v="9"/>
    <s v="Transition House"/>
    <s v="STARR"/>
    <x v="0"/>
    <x v="28"/>
    <x v="28"/>
    <n v="0"/>
    <n v="14498"/>
    <x v="28"/>
  </r>
  <r>
    <s v="042125014"/>
    <x v="8"/>
    <x v="0"/>
    <x v="9"/>
    <s v="Transition House"/>
    <s v="STARR"/>
    <x v="0"/>
    <x v="21"/>
    <x v="21"/>
    <n v="0"/>
    <n v="122590.5707"/>
    <x v="21"/>
  </r>
  <r>
    <s v="042125014"/>
    <x v="8"/>
    <x v="0"/>
    <x v="9"/>
    <s v="Transition House"/>
    <s v="STARR"/>
    <x v="0"/>
    <x v="22"/>
    <x v="22"/>
    <n v="0"/>
    <n v="1289022.5707"/>
    <x v="22"/>
  </r>
  <r>
    <s v="042125014"/>
    <x v="8"/>
    <x v="0"/>
    <x v="9"/>
    <s v="Transition House"/>
    <s v="STARR"/>
    <x v="0"/>
    <x v="29"/>
    <x v="29"/>
    <n v="0"/>
    <n v="50"/>
    <x v="29"/>
  </r>
  <r>
    <s v="042125014"/>
    <x v="8"/>
    <x v="0"/>
    <x v="9"/>
    <s v="Transition House"/>
    <s v="STARR"/>
    <x v="0"/>
    <x v="36"/>
    <x v="37"/>
    <n v="0"/>
    <n v="6154"/>
    <x v="36"/>
  </r>
  <r>
    <s v="042125014"/>
    <x v="8"/>
    <x v="0"/>
    <x v="9"/>
    <s v="Transition House"/>
    <s v="STARR"/>
    <x v="0"/>
    <x v="23"/>
    <x v="23"/>
    <n v="0"/>
    <n v="1295226.5707"/>
    <x v="23"/>
  </r>
  <r>
    <s v="042125014"/>
    <x v="8"/>
    <x v="0"/>
    <x v="9"/>
    <s v="Transition House"/>
    <s v="STARR"/>
    <x v="0"/>
    <x v="16"/>
    <x v="16"/>
    <n v="0"/>
    <n v="1239888"/>
    <x v="16"/>
  </r>
  <r>
    <s v="042125014"/>
    <x v="8"/>
    <x v="0"/>
    <x v="9"/>
    <s v="Transition House"/>
    <s v="STARR"/>
    <x v="0"/>
    <x v="17"/>
    <x v="17"/>
    <n v="0"/>
    <n v="-55338.570699999997"/>
    <x v="17"/>
  </r>
  <r>
    <s v="042125014"/>
    <x v="8"/>
    <x v="0"/>
    <x v="9"/>
    <s v="Transition House"/>
    <s v="STARR"/>
    <x v="0"/>
    <x v="12"/>
    <x v="12"/>
    <n v="0"/>
    <n v="7869"/>
    <x v="12"/>
  </r>
  <r>
    <s v="042125014"/>
    <x v="8"/>
    <x v="0"/>
    <x v="9"/>
    <s v="Transition House"/>
    <s v="STARR"/>
    <x v="0"/>
    <x v="13"/>
    <x v="13"/>
    <n v="0"/>
    <n v="901"/>
    <x v="13"/>
  </r>
  <r>
    <s v="042263744"/>
    <x v="9"/>
    <x v="0"/>
    <x v="0"/>
    <s v="Brookline Community Mental Health Center"/>
    <s v="Counseling &amp; Collateral Services"/>
    <x v="0"/>
    <x v="12"/>
    <x v="12"/>
    <n v="0"/>
    <n v="5010"/>
    <x v="12"/>
  </r>
  <r>
    <s v="042263744"/>
    <x v="9"/>
    <x v="0"/>
    <x v="0"/>
    <s v="Brookline Community Mental Health Center"/>
    <s v="Counseling &amp; Collateral Services"/>
    <x v="0"/>
    <x v="13"/>
    <x v="13"/>
    <n v="0"/>
    <n v="9209"/>
    <x v="13"/>
  </r>
  <r>
    <s v="042263744"/>
    <x v="9"/>
    <x v="0"/>
    <x v="0"/>
    <s v="Brookline Community Mental Health Center"/>
    <s v="Counseling &amp; Collateral Services"/>
    <x v="0"/>
    <x v="28"/>
    <x v="28"/>
    <n v="0"/>
    <n v="18899"/>
    <x v="28"/>
  </r>
  <r>
    <s v="042263744"/>
    <x v="9"/>
    <x v="0"/>
    <x v="0"/>
    <s v="Brookline Community Mental Health Center"/>
    <s v="Counseling &amp; Collateral Services"/>
    <x v="0"/>
    <x v="21"/>
    <x v="21"/>
    <n v="0"/>
    <n v="471435.42259999999"/>
    <x v="21"/>
  </r>
  <r>
    <s v="042263744"/>
    <x v="9"/>
    <x v="0"/>
    <x v="0"/>
    <s v="Brookline Community Mental Health Center"/>
    <s v="Counseling &amp; Collateral Services"/>
    <x v="0"/>
    <x v="22"/>
    <x v="22"/>
    <n v="0"/>
    <n v="4217641.1326000001"/>
    <x v="22"/>
  </r>
  <r>
    <s v="042263744"/>
    <x v="9"/>
    <x v="0"/>
    <x v="0"/>
    <s v="Brookline Community Mental Health Center"/>
    <s v="Counseling &amp; Collateral Services"/>
    <x v="0"/>
    <x v="29"/>
    <x v="29"/>
    <n v="0"/>
    <n v="159129"/>
    <x v="29"/>
  </r>
  <r>
    <s v="042263744"/>
    <x v="9"/>
    <x v="0"/>
    <x v="0"/>
    <s v="Brookline Community Mental Health Center"/>
    <s v="Counseling &amp; Collateral Services"/>
    <x v="0"/>
    <x v="23"/>
    <x v="23"/>
    <n v="0"/>
    <n v="4376770.1326000001"/>
    <x v="23"/>
  </r>
  <r>
    <s v="042263744"/>
    <x v="9"/>
    <x v="0"/>
    <x v="0"/>
    <s v="Brookline Community Mental Health Center"/>
    <s v="Counseling &amp; Collateral Services"/>
    <x v="0"/>
    <x v="16"/>
    <x v="16"/>
    <n v="0"/>
    <n v="4052334"/>
    <x v="16"/>
  </r>
  <r>
    <s v="042263744"/>
    <x v="9"/>
    <x v="0"/>
    <x v="0"/>
    <s v="Brookline Community Mental Health Center"/>
    <s v="Counseling &amp; Collateral Services"/>
    <x v="0"/>
    <x v="19"/>
    <x v="19"/>
    <n v="0"/>
    <n v="50556"/>
    <x v="19"/>
  </r>
  <r>
    <s v="042263744"/>
    <x v="9"/>
    <x v="0"/>
    <x v="0"/>
    <s v="Brookline Community Mental Health Center"/>
    <s v="Counseling &amp; Collateral Services"/>
    <x v="0"/>
    <x v="26"/>
    <x v="26"/>
    <n v="0"/>
    <n v="165910"/>
    <x v="26"/>
  </r>
  <r>
    <s v="042263744"/>
    <x v="9"/>
    <x v="0"/>
    <x v="0"/>
    <s v="Brookline Community Mental Health Center"/>
    <s v="Counseling &amp; Collateral Services"/>
    <x v="0"/>
    <x v="20"/>
    <x v="20"/>
    <n v="0"/>
    <n v="254668"/>
    <x v="20"/>
  </r>
  <r>
    <s v="042263744"/>
    <x v="9"/>
    <x v="0"/>
    <x v="0"/>
    <s v="Brookline Community Mental Health Center"/>
    <s v="Counseling &amp; Collateral Services"/>
    <x v="0"/>
    <x v="27"/>
    <x v="27"/>
    <n v="0"/>
    <n v="18899"/>
    <x v="27"/>
  </r>
  <r>
    <s v="042263744"/>
    <x v="9"/>
    <x v="0"/>
    <x v="0"/>
    <s v="Brookline Community Mental Health Center"/>
    <s v="Counseling &amp; Collateral Services"/>
    <x v="0"/>
    <x v="17"/>
    <x v="17"/>
    <n v="0"/>
    <n v="-324436.13260000001"/>
    <x v="17"/>
  </r>
  <r>
    <s v="042263744"/>
    <x v="9"/>
    <x v="0"/>
    <x v="0"/>
    <s v="Brookline Community Mental Health Center"/>
    <s v="Counseling &amp; Collateral Services"/>
    <x v="0"/>
    <x v="0"/>
    <x v="0"/>
    <n v="0"/>
    <n v="2755433.71"/>
    <x v="0"/>
  </r>
  <r>
    <s v="042263744"/>
    <x v="9"/>
    <x v="0"/>
    <x v="0"/>
    <s v="Brookline Community Mental Health Center"/>
    <s v="Counseling &amp; Collateral Services"/>
    <x v="0"/>
    <x v="1"/>
    <x v="1"/>
    <n v="0"/>
    <n v="2755433.71"/>
    <x v="1"/>
  </r>
  <r>
    <s v="042263744"/>
    <x v="9"/>
    <x v="0"/>
    <x v="0"/>
    <s v="Brookline Community Mental Health Center"/>
    <s v="Counseling &amp; Collateral Services"/>
    <x v="0"/>
    <x v="2"/>
    <x v="2"/>
    <n v="0"/>
    <n v="194692"/>
    <x v="2"/>
  </r>
  <r>
    <s v="042263744"/>
    <x v="9"/>
    <x v="0"/>
    <x v="0"/>
    <s v="Brookline Community Mental Health Center"/>
    <s v="Counseling &amp; Collateral Services"/>
    <x v="0"/>
    <x v="3"/>
    <x v="3"/>
    <n v="0"/>
    <n v="274433"/>
    <x v="3"/>
  </r>
  <r>
    <s v="042263744"/>
    <x v="9"/>
    <x v="0"/>
    <x v="0"/>
    <s v="Brookline Community Mental Health Center"/>
    <s v="Counseling &amp; Collateral Services"/>
    <x v="0"/>
    <x v="4"/>
    <x v="4"/>
    <n v="0"/>
    <n v="-2574"/>
    <x v="4"/>
  </r>
  <r>
    <s v="042263744"/>
    <x v="9"/>
    <x v="0"/>
    <x v="0"/>
    <s v="Brookline Community Mental Health Center"/>
    <s v="Counseling &amp; Collateral Services"/>
    <x v="0"/>
    <x v="5"/>
    <x v="5"/>
    <n v="0"/>
    <n v="3221984.71"/>
    <x v="5"/>
  </r>
  <r>
    <s v="042263744"/>
    <x v="9"/>
    <x v="0"/>
    <x v="0"/>
    <s v="Brookline Community Mental Health Center"/>
    <s v="Counseling &amp; Collateral Services"/>
    <x v="0"/>
    <x v="6"/>
    <x v="6"/>
    <n v="0"/>
    <n v="39088"/>
    <x v="6"/>
  </r>
  <r>
    <s v="042263744"/>
    <x v="9"/>
    <x v="0"/>
    <x v="0"/>
    <s v="Brookline Community Mental Health Center"/>
    <s v="Counseling &amp; Collateral Services"/>
    <x v="0"/>
    <x v="7"/>
    <x v="7"/>
    <n v="0"/>
    <n v="86221"/>
    <x v="7"/>
  </r>
  <r>
    <s v="042263744"/>
    <x v="9"/>
    <x v="0"/>
    <x v="0"/>
    <s v="Brookline Community Mental Health Center"/>
    <s v="Counseling &amp; Collateral Services"/>
    <x v="0"/>
    <x v="8"/>
    <x v="8"/>
    <n v="0"/>
    <n v="83159"/>
    <x v="8"/>
  </r>
  <r>
    <s v="042263744"/>
    <x v="9"/>
    <x v="0"/>
    <x v="0"/>
    <s v="Brookline Community Mental Health Center"/>
    <s v="Counseling &amp; Collateral Services"/>
    <x v="0"/>
    <x v="9"/>
    <x v="9"/>
    <n v="0"/>
    <n v="42186"/>
    <x v="9"/>
  </r>
  <r>
    <s v="042263744"/>
    <x v="9"/>
    <x v="0"/>
    <x v="0"/>
    <s v="Brookline Community Mental Health Center"/>
    <s v="Counseling &amp; Collateral Services"/>
    <x v="0"/>
    <x v="10"/>
    <x v="10"/>
    <n v="0"/>
    <n v="250654"/>
    <x v="10"/>
  </r>
  <r>
    <s v="042263744"/>
    <x v="9"/>
    <x v="0"/>
    <x v="0"/>
    <s v="Brookline Community Mental Health Center"/>
    <s v="Counseling &amp; Collateral Services"/>
    <x v="0"/>
    <x v="11"/>
    <x v="11"/>
    <n v="0"/>
    <n v="23983"/>
    <x v="11"/>
  </r>
  <r>
    <s v="042301598"/>
    <x v="10"/>
    <x v="0"/>
    <x v="10"/>
    <s v="Individual and Family Flexible Support Services"/>
    <s v="Individual and Family Flexible Support Services - Mental Health"/>
    <x v="0"/>
    <x v="0"/>
    <x v="0"/>
    <n v="0"/>
    <n v="52923"/>
    <x v="0"/>
  </r>
  <r>
    <s v="042301598"/>
    <x v="10"/>
    <x v="0"/>
    <x v="10"/>
    <s v="Individual and Family Flexible Support Services"/>
    <s v="Individual and Family Flexible Support Services - Mental Health"/>
    <x v="0"/>
    <x v="1"/>
    <x v="1"/>
    <n v="0"/>
    <n v="52923"/>
    <x v="1"/>
  </r>
  <r>
    <s v="042301598"/>
    <x v="10"/>
    <x v="0"/>
    <x v="10"/>
    <s v="Individual and Family Flexible Support Services"/>
    <s v="Individual and Family Flexible Support Services - Mental Health"/>
    <x v="0"/>
    <x v="5"/>
    <x v="5"/>
    <n v="0"/>
    <n v="61400"/>
    <x v="5"/>
  </r>
  <r>
    <s v="042301598"/>
    <x v="10"/>
    <x v="0"/>
    <x v="10"/>
    <s v="Individual and Family Flexible Support Services"/>
    <s v="Individual and Family Flexible Support Services - Mental Health"/>
    <x v="0"/>
    <x v="6"/>
    <x v="6"/>
    <n v="0"/>
    <n v="626"/>
    <x v="6"/>
  </r>
  <r>
    <s v="042301598"/>
    <x v="10"/>
    <x v="0"/>
    <x v="10"/>
    <s v="Individual and Family Flexible Support Services"/>
    <s v="Individual and Family Flexible Support Services - Mental Health"/>
    <x v="0"/>
    <x v="7"/>
    <x v="7"/>
    <n v="0"/>
    <n v="1314"/>
    <x v="7"/>
  </r>
  <r>
    <s v="042301598"/>
    <x v="10"/>
    <x v="0"/>
    <x v="10"/>
    <s v="Individual and Family Flexible Support Services"/>
    <s v="Individual and Family Flexible Support Services - Mental Health"/>
    <x v="0"/>
    <x v="8"/>
    <x v="8"/>
    <n v="0"/>
    <n v="4245"/>
    <x v="8"/>
  </r>
  <r>
    <s v="042301598"/>
    <x v="10"/>
    <x v="0"/>
    <x v="10"/>
    <s v="Individual and Family Flexible Support Services"/>
    <s v="Individual and Family Flexible Support Services - Mental Health"/>
    <x v="0"/>
    <x v="9"/>
    <x v="9"/>
    <n v="0"/>
    <n v="826"/>
    <x v="9"/>
  </r>
  <r>
    <s v="042301598"/>
    <x v="10"/>
    <x v="0"/>
    <x v="10"/>
    <s v="Individual and Family Flexible Support Services"/>
    <s v="Individual and Family Flexible Support Services - Mental Health"/>
    <x v="0"/>
    <x v="10"/>
    <x v="10"/>
    <n v="0"/>
    <n v="7011"/>
    <x v="10"/>
  </r>
  <r>
    <s v="042301598"/>
    <x v="10"/>
    <x v="0"/>
    <x v="10"/>
    <s v="Individual and Family Flexible Support Services"/>
    <s v="Individual and Family Flexible Support Services - Mental Health"/>
    <x v="0"/>
    <x v="12"/>
    <x v="12"/>
    <n v="0"/>
    <n v="558"/>
    <x v="12"/>
  </r>
  <r>
    <s v="042301598"/>
    <x v="10"/>
    <x v="0"/>
    <x v="10"/>
    <s v="Individual and Family Flexible Support Services"/>
    <s v="Individual and Family Flexible Support Services - Mental Health"/>
    <x v="0"/>
    <x v="13"/>
    <x v="13"/>
    <n v="0"/>
    <n v="2578"/>
    <x v="13"/>
  </r>
  <r>
    <s v="042301598"/>
    <x v="10"/>
    <x v="0"/>
    <x v="10"/>
    <s v="Individual and Family Flexible Support Services"/>
    <s v="Individual and Family Flexible Support Services - Mental Health"/>
    <x v="0"/>
    <x v="14"/>
    <x v="14"/>
    <n v="0"/>
    <n v="658"/>
    <x v="14"/>
  </r>
  <r>
    <s v="042301598"/>
    <x v="10"/>
    <x v="0"/>
    <x v="10"/>
    <s v="Individual and Family Flexible Support Services"/>
    <s v="Individual and Family Flexible Support Services - Mental Health"/>
    <x v="0"/>
    <x v="33"/>
    <x v="33"/>
    <n v="0"/>
    <n v="11938"/>
    <x v="33"/>
  </r>
  <r>
    <s v="042301598"/>
    <x v="10"/>
    <x v="0"/>
    <x v="10"/>
    <s v="Individual and Family Flexible Support Services"/>
    <s v="Individual and Family Flexible Support Services - Mental Health"/>
    <x v="0"/>
    <x v="19"/>
    <x v="19"/>
    <n v="0"/>
    <n v="1422"/>
    <x v="19"/>
  </r>
  <r>
    <s v="042301598"/>
    <x v="10"/>
    <x v="0"/>
    <x v="10"/>
    <s v="Individual and Family Flexible Support Services"/>
    <s v="Individual and Family Flexible Support Services - Mental Health"/>
    <x v="0"/>
    <x v="20"/>
    <x v="20"/>
    <n v="0"/>
    <n v="17154"/>
    <x v="20"/>
  </r>
  <r>
    <s v="042301598"/>
    <x v="10"/>
    <x v="0"/>
    <x v="10"/>
    <s v="Individual and Family Flexible Support Services"/>
    <s v="Individual and Family Flexible Support Services - Mental Health"/>
    <x v="0"/>
    <x v="31"/>
    <x v="31"/>
    <n v="0"/>
    <n v="3641"/>
    <x v="31"/>
  </r>
  <r>
    <s v="042301598"/>
    <x v="10"/>
    <x v="0"/>
    <x v="10"/>
    <s v="Individual and Family Flexible Support Services"/>
    <s v="Individual and Family Flexible Support Services - Mental Health"/>
    <x v="0"/>
    <x v="35"/>
    <x v="36"/>
    <n v="0"/>
    <n v="217"/>
    <x v="35"/>
  </r>
  <r>
    <s v="042301598"/>
    <x v="10"/>
    <x v="0"/>
    <x v="10"/>
    <s v="Individual and Family Flexible Support Services"/>
    <s v="Individual and Family Flexible Support Services - Mental Health"/>
    <x v="0"/>
    <x v="28"/>
    <x v="28"/>
    <n v="0"/>
    <n v="3858"/>
    <x v="28"/>
  </r>
  <r>
    <s v="042301598"/>
    <x v="10"/>
    <x v="0"/>
    <x v="10"/>
    <s v="Individual and Family Flexible Support Services"/>
    <s v="Individual and Family Flexible Support Services - Mental Health"/>
    <x v="0"/>
    <x v="21"/>
    <x v="21"/>
    <n v="0"/>
    <n v="11208.9372"/>
    <x v="21"/>
  </r>
  <r>
    <s v="042301598"/>
    <x v="10"/>
    <x v="0"/>
    <x v="10"/>
    <s v="Individual and Family Flexible Support Services"/>
    <s v="Individual and Family Flexible Support Services - Mental Health"/>
    <x v="0"/>
    <x v="22"/>
    <x v="22"/>
    <n v="0"/>
    <n v="100631.9372"/>
    <x v="22"/>
  </r>
  <r>
    <s v="042301598"/>
    <x v="10"/>
    <x v="0"/>
    <x v="10"/>
    <s v="Individual and Family Flexible Support Services"/>
    <s v="Individual and Family Flexible Support Services - Mental Health"/>
    <x v="0"/>
    <x v="23"/>
    <x v="23"/>
    <n v="0"/>
    <n v="100631.9372"/>
    <x v="23"/>
  </r>
  <r>
    <s v="042301598"/>
    <x v="10"/>
    <x v="0"/>
    <x v="10"/>
    <s v="Individual and Family Flexible Support Services"/>
    <s v="Individual and Family Flexible Support Services - Mental Health"/>
    <x v="0"/>
    <x v="16"/>
    <x v="16"/>
    <n v="0"/>
    <n v="57510"/>
    <x v="16"/>
  </r>
  <r>
    <s v="042301598"/>
    <x v="10"/>
    <x v="0"/>
    <x v="10"/>
    <s v="Individual and Family Flexible Support Services"/>
    <s v="Individual and Family Flexible Support Services - Mental Health"/>
    <x v="0"/>
    <x v="17"/>
    <x v="17"/>
    <n v="0"/>
    <n v="-43121.9372"/>
    <x v="17"/>
  </r>
  <r>
    <s v="042301598"/>
    <x v="10"/>
    <x v="0"/>
    <x v="10"/>
    <s v="Individual and Family Flexible Support Services"/>
    <s v="Individual and Family Flexible Support Services - Mental Health"/>
    <x v="0"/>
    <x v="2"/>
    <x v="2"/>
    <n v="0"/>
    <n v="4136"/>
    <x v="2"/>
  </r>
  <r>
    <s v="042301598"/>
    <x v="10"/>
    <x v="0"/>
    <x v="10"/>
    <s v="Individual and Family Flexible Support Services"/>
    <s v="Individual and Family Flexible Support Services - Mental Health"/>
    <x v="0"/>
    <x v="3"/>
    <x v="3"/>
    <n v="0"/>
    <n v="4341"/>
    <x v="3"/>
  </r>
  <r>
    <s v="042317215"/>
    <x v="11"/>
    <x v="0"/>
    <x v="11"/>
    <s v="IHT-DMH CHILD FLEX CC 98"/>
    <s v="IN HOME THERAPY"/>
    <x v="0"/>
    <x v="0"/>
    <x v="0"/>
    <n v="0"/>
    <n v="55374"/>
    <x v="0"/>
  </r>
  <r>
    <s v="042317215"/>
    <x v="11"/>
    <x v="0"/>
    <x v="11"/>
    <s v="IHT-DMH CHILD FLEX CC 98"/>
    <s v="IN HOME THERAPY"/>
    <x v="0"/>
    <x v="1"/>
    <x v="1"/>
    <n v="0"/>
    <n v="55374"/>
    <x v="1"/>
  </r>
  <r>
    <s v="042317215"/>
    <x v="11"/>
    <x v="0"/>
    <x v="11"/>
    <s v="IHT-DMH CHILD FLEX CC 98"/>
    <s v="IN HOME THERAPY"/>
    <x v="0"/>
    <x v="2"/>
    <x v="2"/>
    <n v="0"/>
    <n v="13303"/>
    <x v="2"/>
  </r>
  <r>
    <s v="042317215"/>
    <x v="11"/>
    <x v="0"/>
    <x v="11"/>
    <s v="IHT-DMH CHILD FLEX CC 98"/>
    <s v="IN HOME THERAPY"/>
    <x v="0"/>
    <x v="3"/>
    <x v="3"/>
    <n v="0"/>
    <n v="16272"/>
    <x v="3"/>
  </r>
  <r>
    <s v="042317215"/>
    <x v="11"/>
    <x v="0"/>
    <x v="11"/>
    <s v="IHT-DMH CHILD FLEX CC 98"/>
    <s v="IN HOME THERAPY"/>
    <x v="0"/>
    <x v="5"/>
    <x v="5"/>
    <n v="0"/>
    <n v="84949"/>
    <x v="5"/>
  </r>
  <r>
    <s v="042317215"/>
    <x v="11"/>
    <x v="0"/>
    <x v="11"/>
    <s v="IHT-DMH CHILD FLEX CC 98"/>
    <s v="IN HOME THERAPY"/>
    <x v="0"/>
    <x v="6"/>
    <x v="6"/>
    <n v="0"/>
    <n v="455"/>
    <x v="6"/>
  </r>
  <r>
    <s v="042317215"/>
    <x v="11"/>
    <x v="0"/>
    <x v="11"/>
    <s v="IHT-DMH CHILD FLEX CC 98"/>
    <s v="IN HOME THERAPY"/>
    <x v="0"/>
    <x v="7"/>
    <x v="7"/>
    <n v="0"/>
    <n v="2637"/>
    <x v="7"/>
  </r>
  <r>
    <s v="042317215"/>
    <x v="11"/>
    <x v="0"/>
    <x v="11"/>
    <s v="IHT-DMH CHILD FLEX CC 98"/>
    <s v="IN HOME THERAPY"/>
    <x v="0"/>
    <x v="8"/>
    <x v="8"/>
    <n v="0"/>
    <n v="4971"/>
    <x v="8"/>
  </r>
  <r>
    <s v="042317215"/>
    <x v="11"/>
    <x v="0"/>
    <x v="11"/>
    <s v="IHT-DMH CHILD FLEX CC 98"/>
    <s v="IN HOME THERAPY"/>
    <x v="0"/>
    <x v="9"/>
    <x v="9"/>
    <n v="0"/>
    <n v="663"/>
    <x v="9"/>
  </r>
  <r>
    <s v="042317215"/>
    <x v="11"/>
    <x v="0"/>
    <x v="11"/>
    <s v="IHT-DMH CHILD FLEX CC 98"/>
    <s v="IN HOME THERAPY"/>
    <x v="0"/>
    <x v="10"/>
    <x v="10"/>
    <n v="0"/>
    <n v="8726"/>
    <x v="10"/>
  </r>
  <r>
    <s v="042317215"/>
    <x v="11"/>
    <x v="0"/>
    <x v="11"/>
    <s v="IHT-DMH CHILD FLEX CC 98"/>
    <s v="IN HOME THERAPY"/>
    <x v="0"/>
    <x v="11"/>
    <x v="11"/>
    <n v="0"/>
    <n v="631"/>
    <x v="11"/>
  </r>
  <r>
    <s v="042317215"/>
    <x v="11"/>
    <x v="0"/>
    <x v="11"/>
    <s v="IHT-DMH CHILD FLEX CC 98"/>
    <s v="IN HOME THERAPY"/>
    <x v="0"/>
    <x v="12"/>
    <x v="12"/>
    <n v="0"/>
    <n v="484"/>
    <x v="12"/>
  </r>
  <r>
    <s v="042317215"/>
    <x v="11"/>
    <x v="0"/>
    <x v="11"/>
    <s v="IHT-DMH CHILD FLEX CC 98"/>
    <s v="IN HOME THERAPY"/>
    <x v="0"/>
    <x v="13"/>
    <x v="13"/>
    <n v="0"/>
    <n v="3826"/>
    <x v="13"/>
  </r>
  <r>
    <s v="042317215"/>
    <x v="11"/>
    <x v="0"/>
    <x v="11"/>
    <s v="IHT-DMH CHILD FLEX CC 98"/>
    <s v="IN HOME THERAPY"/>
    <x v="0"/>
    <x v="15"/>
    <x v="15"/>
    <n v="0"/>
    <n v="32"/>
    <x v="15"/>
  </r>
  <r>
    <s v="042317215"/>
    <x v="11"/>
    <x v="0"/>
    <x v="11"/>
    <s v="IHT-DMH CHILD FLEX CC 98"/>
    <s v="IN HOME THERAPY"/>
    <x v="0"/>
    <x v="18"/>
    <x v="18"/>
    <n v="0"/>
    <n v="4"/>
    <x v="18"/>
  </r>
  <r>
    <s v="042317215"/>
    <x v="11"/>
    <x v="0"/>
    <x v="11"/>
    <s v="IHT-DMH CHILD FLEX CC 98"/>
    <s v="IN HOME THERAPY"/>
    <x v="0"/>
    <x v="19"/>
    <x v="19"/>
    <n v="0"/>
    <n v="574"/>
    <x v="19"/>
  </r>
  <r>
    <s v="042317215"/>
    <x v="11"/>
    <x v="0"/>
    <x v="11"/>
    <s v="IHT-DMH CHILD FLEX CC 98"/>
    <s v="IN HOME THERAPY"/>
    <x v="0"/>
    <x v="20"/>
    <x v="20"/>
    <n v="0"/>
    <n v="5551"/>
    <x v="20"/>
  </r>
  <r>
    <s v="042317215"/>
    <x v="11"/>
    <x v="0"/>
    <x v="11"/>
    <s v="IHT-DMH CHILD FLEX CC 98"/>
    <s v="IN HOME THERAPY"/>
    <x v="0"/>
    <x v="27"/>
    <x v="27"/>
    <n v="0"/>
    <n v="804"/>
    <x v="27"/>
  </r>
  <r>
    <s v="042317215"/>
    <x v="11"/>
    <x v="0"/>
    <x v="11"/>
    <s v="IHT-DMH CHILD FLEX CC 98"/>
    <s v="IN HOME THERAPY"/>
    <x v="0"/>
    <x v="34"/>
    <x v="35"/>
    <n v="0"/>
    <n v="1479"/>
    <x v="34"/>
  </r>
  <r>
    <s v="042317215"/>
    <x v="11"/>
    <x v="0"/>
    <x v="11"/>
    <s v="IHT-DMH CHILD FLEX CC 98"/>
    <s v="IN HOME THERAPY"/>
    <x v="0"/>
    <x v="31"/>
    <x v="31"/>
    <n v="0"/>
    <n v="3099"/>
    <x v="31"/>
  </r>
  <r>
    <s v="042317215"/>
    <x v="11"/>
    <x v="0"/>
    <x v="11"/>
    <s v="IHT-DMH CHILD FLEX CC 98"/>
    <s v="IN HOME THERAPY"/>
    <x v="0"/>
    <x v="35"/>
    <x v="36"/>
    <n v="0"/>
    <n v="192"/>
    <x v="35"/>
  </r>
  <r>
    <s v="042317215"/>
    <x v="11"/>
    <x v="0"/>
    <x v="11"/>
    <s v="IHT-DMH CHILD FLEX CC 98"/>
    <s v="IN HOME THERAPY"/>
    <x v="0"/>
    <x v="28"/>
    <x v="28"/>
    <n v="0"/>
    <n v="5574"/>
    <x v="28"/>
  </r>
  <r>
    <s v="042317215"/>
    <x v="11"/>
    <x v="0"/>
    <x v="11"/>
    <s v="IHT-DMH CHILD FLEX CC 98"/>
    <s v="IN HOME THERAPY"/>
    <x v="0"/>
    <x v="21"/>
    <x v="21"/>
    <n v="0"/>
    <n v="7579"/>
    <x v="21"/>
  </r>
  <r>
    <s v="042317215"/>
    <x v="11"/>
    <x v="0"/>
    <x v="11"/>
    <s v="IHT-DMH CHILD FLEX CC 98"/>
    <s v="IN HOME THERAPY"/>
    <x v="0"/>
    <x v="22"/>
    <x v="22"/>
    <n v="0"/>
    <n v="112379"/>
    <x v="22"/>
  </r>
  <r>
    <s v="042317215"/>
    <x v="11"/>
    <x v="0"/>
    <x v="11"/>
    <s v="IHT-DMH CHILD FLEX CC 98"/>
    <s v="IN HOME THERAPY"/>
    <x v="0"/>
    <x v="36"/>
    <x v="37"/>
    <n v="0"/>
    <n v="538"/>
    <x v="36"/>
  </r>
  <r>
    <s v="042317215"/>
    <x v="11"/>
    <x v="0"/>
    <x v="11"/>
    <s v="IHT-DMH CHILD FLEX CC 98"/>
    <s v="IN HOME THERAPY"/>
    <x v="0"/>
    <x v="23"/>
    <x v="23"/>
    <n v="0"/>
    <n v="112917"/>
    <x v="23"/>
  </r>
  <r>
    <s v="042317215"/>
    <x v="11"/>
    <x v="0"/>
    <x v="11"/>
    <s v="IHT-DMH CHILD FLEX CC 98"/>
    <s v="IN HOME THERAPY"/>
    <x v="0"/>
    <x v="16"/>
    <x v="16"/>
    <n v="0"/>
    <n v="166906"/>
    <x v="16"/>
  </r>
  <r>
    <s v="042317215"/>
    <x v="11"/>
    <x v="0"/>
    <x v="11"/>
    <s v="IHT-DMH CHILD FLEX CC 98"/>
    <s v="IN HOME THERAPY"/>
    <x v="0"/>
    <x v="17"/>
    <x v="17"/>
    <n v="0"/>
    <n v="53989"/>
    <x v="17"/>
  </r>
  <r>
    <s v="042317215"/>
    <x v="11"/>
    <x v="0"/>
    <x v="12"/>
    <s v="CHILD DMH FLEX CC 026"/>
    <s v="CHILD DMH FLEX CC 026"/>
    <x v="0"/>
    <x v="18"/>
    <x v="18"/>
    <n v="0"/>
    <n v="53012"/>
    <x v="18"/>
  </r>
  <r>
    <s v="042317215"/>
    <x v="11"/>
    <x v="0"/>
    <x v="12"/>
    <s v="CHILD DMH FLEX CC 026"/>
    <s v="CHILD DMH FLEX CC 026"/>
    <x v="0"/>
    <x v="20"/>
    <x v="20"/>
    <n v="0"/>
    <n v="53012"/>
    <x v="20"/>
  </r>
  <r>
    <s v="042317215"/>
    <x v="11"/>
    <x v="0"/>
    <x v="12"/>
    <s v="CHILD DMH FLEX CC 026"/>
    <s v="CHILD DMH FLEX CC 026"/>
    <x v="0"/>
    <x v="21"/>
    <x v="21"/>
    <n v="0"/>
    <n v="3834"/>
    <x v="21"/>
  </r>
  <r>
    <s v="042317215"/>
    <x v="11"/>
    <x v="0"/>
    <x v="12"/>
    <s v="CHILD DMH FLEX CC 026"/>
    <s v="CHILD DMH FLEX CC 026"/>
    <x v="0"/>
    <x v="22"/>
    <x v="22"/>
    <n v="0"/>
    <n v="56846"/>
    <x v="22"/>
  </r>
  <r>
    <s v="042317215"/>
    <x v="11"/>
    <x v="0"/>
    <x v="12"/>
    <s v="CHILD DMH FLEX CC 026"/>
    <s v="CHILD DMH FLEX CC 026"/>
    <x v="0"/>
    <x v="36"/>
    <x v="37"/>
    <n v="0"/>
    <n v="272"/>
    <x v="36"/>
  </r>
  <r>
    <s v="042317215"/>
    <x v="11"/>
    <x v="0"/>
    <x v="12"/>
    <s v="CHILD DMH FLEX CC 026"/>
    <s v="CHILD DMH FLEX CC 026"/>
    <x v="0"/>
    <x v="23"/>
    <x v="23"/>
    <n v="0"/>
    <n v="57118"/>
    <x v="23"/>
  </r>
  <r>
    <s v="042317215"/>
    <x v="11"/>
    <x v="0"/>
    <x v="12"/>
    <s v="CHILD DMH FLEX CC 026"/>
    <s v="CHILD DMH FLEX CC 026"/>
    <x v="0"/>
    <x v="16"/>
    <x v="16"/>
    <n v="0"/>
    <n v="67737"/>
    <x v="16"/>
  </r>
  <r>
    <s v="042317215"/>
    <x v="11"/>
    <x v="0"/>
    <x v="12"/>
    <s v="CHILD DMH FLEX CC 026"/>
    <s v="CHILD DMH FLEX CC 026"/>
    <x v="0"/>
    <x v="17"/>
    <x v="17"/>
    <n v="0"/>
    <n v="10619"/>
    <x v="17"/>
  </r>
  <r>
    <s v="042456134"/>
    <x v="12"/>
    <x v="0"/>
    <x v="2"/>
    <s v="Individual and Family Support"/>
    <s v="Child and Adolescent Mental Health Services"/>
    <x v="0"/>
    <x v="18"/>
    <x v="18"/>
    <n v="0"/>
    <n v="21636"/>
    <x v="18"/>
  </r>
  <r>
    <s v="042456134"/>
    <x v="12"/>
    <x v="0"/>
    <x v="2"/>
    <s v="Individual and Family Support"/>
    <s v="Child and Adolescent Mental Health Services"/>
    <x v="0"/>
    <x v="33"/>
    <x v="33"/>
    <n v="0"/>
    <n v="37070"/>
    <x v="33"/>
  </r>
  <r>
    <s v="042456134"/>
    <x v="12"/>
    <x v="0"/>
    <x v="2"/>
    <s v="Individual and Family Support"/>
    <s v="Child and Adolescent Mental Health Services"/>
    <x v="0"/>
    <x v="19"/>
    <x v="19"/>
    <n v="0"/>
    <n v="1521"/>
    <x v="19"/>
  </r>
  <r>
    <s v="042456134"/>
    <x v="12"/>
    <x v="0"/>
    <x v="2"/>
    <s v="Individual and Family Support"/>
    <s v="Child and Adolescent Mental Health Services"/>
    <x v="0"/>
    <x v="26"/>
    <x v="26"/>
    <n v="0"/>
    <n v="27"/>
    <x v="26"/>
  </r>
  <r>
    <s v="042456134"/>
    <x v="12"/>
    <x v="0"/>
    <x v="2"/>
    <s v="Individual and Family Support"/>
    <s v="Child and Adolescent Mental Health Services"/>
    <x v="0"/>
    <x v="20"/>
    <x v="20"/>
    <n v="0"/>
    <n v="61552"/>
    <x v="20"/>
  </r>
  <r>
    <s v="042456134"/>
    <x v="12"/>
    <x v="0"/>
    <x v="2"/>
    <s v="Individual and Family Support"/>
    <s v="Child and Adolescent Mental Health Services"/>
    <x v="0"/>
    <x v="27"/>
    <x v="27"/>
    <n v="0"/>
    <n v="39"/>
    <x v="27"/>
  </r>
  <r>
    <s v="042456134"/>
    <x v="12"/>
    <x v="0"/>
    <x v="2"/>
    <s v="Individual and Family Support"/>
    <s v="Child and Adolescent Mental Health Services"/>
    <x v="0"/>
    <x v="30"/>
    <x v="30"/>
    <n v="0"/>
    <n v="191"/>
    <x v="30"/>
  </r>
  <r>
    <s v="042456134"/>
    <x v="12"/>
    <x v="0"/>
    <x v="2"/>
    <s v="Individual and Family Support"/>
    <s v="Child and Adolescent Mental Health Services"/>
    <x v="0"/>
    <x v="31"/>
    <x v="31"/>
    <n v="0"/>
    <n v="383"/>
    <x v="31"/>
  </r>
  <r>
    <s v="042456134"/>
    <x v="12"/>
    <x v="0"/>
    <x v="2"/>
    <s v="Individual and Family Support"/>
    <s v="Child and Adolescent Mental Health Services"/>
    <x v="0"/>
    <x v="28"/>
    <x v="28"/>
    <n v="0"/>
    <n v="613"/>
    <x v="28"/>
  </r>
  <r>
    <s v="042456134"/>
    <x v="12"/>
    <x v="0"/>
    <x v="2"/>
    <s v="Individual and Family Support"/>
    <s v="Child and Adolescent Mental Health Services"/>
    <x v="0"/>
    <x v="21"/>
    <x v="21"/>
    <n v="0"/>
    <n v="38736.127699999997"/>
    <x v="21"/>
  </r>
  <r>
    <s v="042456134"/>
    <x v="12"/>
    <x v="0"/>
    <x v="2"/>
    <s v="Individual and Family Support"/>
    <s v="Child and Adolescent Mental Health Services"/>
    <x v="0"/>
    <x v="22"/>
    <x v="22"/>
    <n v="0"/>
    <n v="248068.12770000001"/>
    <x v="22"/>
  </r>
  <r>
    <s v="042456134"/>
    <x v="12"/>
    <x v="0"/>
    <x v="2"/>
    <s v="Individual and Family Support"/>
    <s v="Child and Adolescent Mental Health Services"/>
    <x v="0"/>
    <x v="36"/>
    <x v="37"/>
    <n v="0"/>
    <n v="334"/>
    <x v="36"/>
  </r>
  <r>
    <s v="042456134"/>
    <x v="12"/>
    <x v="0"/>
    <x v="2"/>
    <s v="Individual and Family Support"/>
    <s v="Child and Adolescent Mental Health Services"/>
    <x v="0"/>
    <x v="23"/>
    <x v="23"/>
    <n v="0"/>
    <n v="248402.12770000001"/>
    <x v="23"/>
  </r>
  <r>
    <s v="042456134"/>
    <x v="12"/>
    <x v="0"/>
    <x v="2"/>
    <s v="Individual and Family Support"/>
    <s v="Child and Adolescent Mental Health Services"/>
    <x v="0"/>
    <x v="16"/>
    <x v="16"/>
    <n v="0"/>
    <n v="195049"/>
    <x v="16"/>
  </r>
  <r>
    <s v="042456134"/>
    <x v="12"/>
    <x v="0"/>
    <x v="2"/>
    <s v="Individual and Family Support"/>
    <s v="Child and Adolescent Mental Health Services"/>
    <x v="0"/>
    <x v="17"/>
    <x v="17"/>
    <n v="0"/>
    <n v="-53353.127699999997"/>
    <x v="17"/>
  </r>
  <r>
    <s v="042456134"/>
    <x v="12"/>
    <x v="0"/>
    <x v="2"/>
    <s v="Individual and Family Support"/>
    <s v="Child and Adolescent Mental Health Services"/>
    <x v="0"/>
    <x v="0"/>
    <x v="0"/>
    <n v="0"/>
    <n v="111982"/>
    <x v="0"/>
  </r>
  <r>
    <s v="042456134"/>
    <x v="12"/>
    <x v="0"/>
    <x v="2"/>
    <s v="Individual and Family Support"/>
    <s v="Child and Adolescent Mental Health Services"/>
    <x v="0"/>
    <x v="39"/>
    <x v="40"/>
    <n v="0"/>
    <n v="2358"/>
    <x v="39"/>
  </r>
  <r>
    <s v="042456134"/>
    <x v="12"/>
    <x v="0"/>
    <x v="2"/>
    <s v="Individual and Family Support"/>
    <s v="Child and Adolescent Mental Health Services"/>
    <x v="0"/>
    <x v="40"/>
    <x v="41"/>
    <n v="0"/>
    <n v="2358"/>
    <x v="40"/>
  </r>
  <r>
    <s v="042456134"/>
    <x v="12"/>
    <x v="0"/>
    <x v="2"/>
    <s v="Individual and Family Support"/>
    <s v="Child and Adolescent Mental Health Services"/>
    <x v="0"/>
    <x v="1"/>
    <x v="1"/>
    <n v="0"/>
    <n v="114340"/>
    <x v="1"/>
  </r>
  <r>
    <s v="042456134"/>
    <x v="12"/>
    <x v="0"/>
    <x v="2"/>
    <s v="Individual and Family Support"/>
    <s v="Child and Adolescent Mental Health Services"/>
    <x v="0"/>
    <x v="2"/>
    <x v="2"/>
    <n v="0"/>
    <n v="8728"/>
    <x v="2"/>
  </r>
  <r>
    <s v="042456134"/>
    <x v="12"/>
    <x v="0"/>
    <x v="2"/>
    <s v="Individual and Family Support"/>
    <s v="Child and Adolescent Mental Health Services"/>
    <x v="0"/>
    <x v="3"/>
    <x v="3"/>
    <n v="0"/>
    <n v="12555"/>
    <x v="3"/>
  </r>
  <r>
    <s v="042456134"/>
    <x v="12"/>
    <x v="0"/>
    <x v="2"/>
    <s v="Individual and Family Support"/>
    <s v="Child and Adolescent Mental Health Services"/>
    <x v="0"/>
    <x v="5"/>
    <x v="5"/>
    <n v="0"/>
    <n v="135623"/>
    <x v="5"/>
  </r>
  <r>
    <s v="042456134"/>
    <x v="12"/>
    <x v="0"/>
    <x v="2"/>
    <s v="Individual and Family Support"/>
    <s v="Child and Adolescent Mental Health Services"/>
    <x v="0"/>
    <x v="6"/>
    <x v="6"/>
    <n v="0"/>
    <n v="2909"/>
    <x v="6"/>
  </r>
  <r>
    <s v="042456134"/>
    <x v="12"/>
    <x v="0"/>
    <x v="2"/>
    <s v="Individual and Family Support"/>
    <s v="Child and Adolescent Mental Health Services"/>
    <x v="0"/>
    <x v="7"/>
    <x v="7"/>
    <n v="0"/>
    <n v="5202"/>
    <x v="7"/>
  </r>
  <r>
    <s v="042456134"/>
    <x v="12"/>
    <x v="0"/>
    <x v="2"/>
    <s v="Individual and Family Support"/>
    <s v="Child and Adolescent Mental Health Services"/>
    <x v="0"/>
    <x v="8"/>
    <x v="8"/>
    <n v="0"/>
    <n v="3271"/>
    <x v="8"/>
  </r>
  <r>
    <s v="042456134"/>
    <x v="12"/>
    <x v="0"/>
    <x v="2"/>
    <s v="Individual and Family Support"/>
    <s v="Child and Adolescent Mental Health Services"/>
    <x v="0"/>
    <x v="9"/>
    <x v="9"/>
    <n v="0"/>
    <n v="162"/>
    <x v="9"/>
  </r>
  <r>
    <s v="042456134"/>
    <x v="12"/>
    <x v="0"/>
    <x v="2"/>
    <s v="Individual and Family Support"/>
    <s v="Child and Adolescent Mental Health Services"/>
    <x v="0"/>
    <x v="10"/>
    <x v="10"/>
    <n v="0"/>
    <n v="11544"/>
    <x v="10"/>
  </r>
  <r>
    <s v="042456134"/>
    <x v="12"/>
    <x v="0"/>
    <x v="2"/>
    <s v="Individual and Family Support"/>
    <s v="Child and Adolescent Mental Health Services"/>
    <x v="0"/>
    <x v="13"/>
    <x v="13"/>
    <n v="0"/>
    <n v="1298"/>
    <x v="13"/>
  </r>
  <r>
    <s v="042468492"/>
    <x v="13"/>
    <x v="0"/>
    <x v="13"/>
    <s v="IFFSS"/>
    <s v="Individual and Family Flexible Support Services"/>
    <x v="0"/>
    <x v="0"/>
    <x v="0"/>
    <n v="0"/>
    <n v="319359"/>
    <x v="0"/>
  </r>
  <r>
    <s v="042468492"/>
    <x v="13"/>
    <x v="0"/>
    <x v="13"/>
    <s v="IFFSS"/>
    <s v="Individual and Family Flexible Support Services"/>
    <x v="0"/>
    <x v="1"/>
    <x v="1"/>
    <n v="0"/>
    <n v="319359"/>
    <x v="1"/>
  </r>
  <r>
    <s v="042468492"/>
    <x v="13"/>
    <x v="0"/>
    <x v="13"/>
    <s v="IFFSS"/>
    <s v="Individual and Family Flexible Support Services"/>
    <x v="0"/>
    <x v="2"/>
    <x v="2"/>
    <n v="0"/>
    <n v="28785"/>
    <x v="2"/>
  </r>
  <r>
    <s v="042468492"/>
    <x v="13"/>
    <x v="0"/>
    <x v="13"/>
    <s v="IFFSS"/>
    <s v="Individual and Family Flexible Support Services"/>
    <x v="0"/>
    <x v="3"/>
    <x v="3"/>
    <n v="0"/>
    <n v="30968"/>
    <x v="3"/>
  </r>
  <r>
    <s v="042468492"/>
    <x v="13"/>
    <x v="0"/>
    <x v="13"/>
    <s v="IFFSS"/>
    <s v="Individual and Family Flexible Support Services"/>
    <x v="0"/>
    <x v="4"/>
    <x v="4"/>
    <n v="0"/>
    <n v="1345"/>
    <x v="4"/>
  </r>
  <r>
    <s v="042468492"/>
    <x v="13"/>
    <x v="0"/>
    <x v="13"/>
    <s v="IFFSS"/>
    <s v="Individual and Family Flexible Support Services"/>
    <x v="0"/>
    <x v="5"/>
    <x v="5"/>
    <n v="0"/>
    <n v="380457"/>
    <x v="5"/>
  </r>
  <r>
    <s v="042468492"/>
    <x v="13"/>
    <x v="0"/>
    <x v="13"/>
    <s v="IFFSS"/>
    <s v="Individual and Family Flexible Support Services"/>
    <x v="0"/>
    <x v="6"/>
    <x v="6"/>
    <n v="0"/>
    <n v="6223"/>
    <x v="6"/>
  </r>
  <r>
    <s v="042468492"/>
    <x v="13"/>
    <x v="0"/>
    <x v="13"/>
    <s v="IFFSS"/>
    <s v="Individual and Family Flexible Support Services"/>
    <x v="0"/>
    <x v="7"/>
    <x v="7"/>
    <n v="0"/>
    <n v="1649"/>
    <x v="7"/>
  </r>
  <r>
    <s v="042468492"/>
    <x v="13"/>
    <x v="0"/>
    <x v="13"/>
    <s v="IFFSS"/>
    <s v="Individual and Family Flexible Support Services"/>
    <x v="0"/>
    <x v="8"/>
    <x v="8"/>
    <n v="0"/>
    <n v="2626"/>
    <x v="8"/>
  </r>
  <r>
    <s v="042468492"/>
    <x v="13"/>
    <x v="0"/>
    <x v="13"/>
    <s v="IFFSS"/>
    <s v="Individual and Family Flexible Support Services"/>
    <x v="0"/>
    <x v="9"/>
    <x v="9"/>
    <n v="0"/>
    <n v="1035"/>
    <x v="9"/>
  </r>
  <r>
    <s v="042468492"/>
    <x v="13"/>
    <x v="0"/>
    <x v="13"/>
    <s v="IFFSS"/>
    <s v="Individual and Family Flexible Support Services"/>
    <x v="0"/>
    <x v="10"/>
    <x v="10"/>
    <n v="0"/>
    <n v="11533"/>
    <x v="10"/>
  </r>
  <r>
    <s v="042468492"/>
    <x v="13"/>
    <x v="0"/>
    <x v="13"/>
    <s v="IFFSS"/>
    <s v="Individual and Family Flexible Support Services"/>
    <x v="0"/>
    <x v="11"/>
    <x v="11"/>
    <n v="0"/>
    <n v="1006"/>
    <x v="11"/>
  </r>
  <r>
    <s v="042468492"/>
    <x v="13"/>
    <x v="0"/>
    <x v="13"/>
    <s v="IFFSS"/>
    <s v="Individual and Family Flexible Support Services"/>
    <x v="0"/>
    <x v="12"/>
    <x v="12"/>
    <n v="0"/>
    <n v="6"/>
    <x v="12"/>
  </r>
  <r>
    <s v="042468492"/>
    <x v="13"/>
    <x v="0"/>
    <x v="13"/>
    <s v="IFFSS"/>
    <s v="Individual and Family Flexible Support Services"/>
    <x v="0"/>
    <x v="13"/>
    <x v="13"/>
    <n v="0"/>
    <n v="14463"/>
    <x v="13"/>
  </r>
  <r>
    <s v="042468492"/>
    <x v="13"/>
    <x v="0"/>
    <x v="13"/>
    <s v="IFFSS"/>
    <s v="Individual and Family Flexible Support Services"/>
    <x v="0"/>
    <x v="14"/>
    <x v="14"/>
    <n v="0"/>
    <n v="5867"/>
    <x v="14"/>
  </r>
  <r>
    <s v="042468492"/>
    <x v="13"/>
    <x v="0"/>
    <x v="13"/>
    <s v="IFFSS"/>
    <s v="Individual and Family Flexible Support Services"/>
    <x v="0"/>
    <x v="15"/>
    <x v="15"/>
    <n v="0"/>
    <n v="721"/>
    <x v="15"/>
  </r>
  <r>
    <s v="042468492"/>
    <x v="13"/>
    <x v="0"/>
    <x v="13"/>
    <s v="IFFSS"/>
    <s v="Individual and Family Flexible Support Services"/>
    <x v="0"/>
    <x v="33"/>
    <x v="33"/>
    <n v="0"/>
    <n v="136517"/>
    <x v="33"/>
  </r>
  <r>
    <s v="042468492"/>
    <x v="13"/>
    <x v="0"/>
    <x v="13"/>
    <s v="IFFSS"/>
    <s v="Individual and Family Flexible Support Services"/>
    <x v="0"/>
    <x v="19"/>
    <x v="19"/>
    <n v="0"/>
    <n v="2215"/>
    <x v="19"/>
  </r>
  <r>
    <s v="042468492"/>
    <x v="13"/>
    <x v="0"/>
    <x v="13"/>
    <s v="IFFSS"/>
    <s v="Individual and Family Flexible Support Services"/>
    <x v="0"/>
    <x v="20"/>
    <x v="20"/>
    <n v="0"/>
    <n v="160795"/>
    <x v="20"/>
  </r>
  <r>
    <s v="042468492"/>
    <x v="13"/>
    <x v="0"/>
    <x v="13"/>
    <s v="IFFSS"/>
    <s v="Individual and Family Flexible Support Services"/>
    <x v="0"/>
    <x v="30"/>
    <x v="30"/>
    <n v="0"/>
    <n v="272"/>
    <x v="30"/>
  </r>
  <r>
    <s v="042468492"/>
    <x v="13"/>
    <x v="0"/>
    <x v="13"/>
    <s v="IFFSS"/>
    <s v="Individual and Family Flexible Support Services"/>
    <x v="0"/>
    <x v="34"/>
    <x v="35"/>
    <n v="0"/>
    <n v="1148"/>
    <x v="34"/>
  </r>
  <r>
    <s v="042468492"/>
    <x v="13"/>
    <x v="0"/>
    <x v="13"/>
    <s v="IFFSS"/>
    <s v="Individual and Family Flexible Support Services"/>
    <x v="0"/>
    <x v="31"/>
    <x v="31"/>
    <n v="0"/>
    <n v="10195"/>
    <x v="31"/>
  </r>
  <r>
    <s v="042468492"/>
    <x v="13"/>
    <x v="0"/>
    <x v="13"/>
    <s v="IFFSS"/>
    <s v="Individual and Family Flexible Support Services"/>
    <x v="0"/>
    <x v="35"/>
    <x v="36"/>
    <n v="0"/>
    <n v="1330"/>
    <x v="35"/>
  </r>
  <r>
    <s v="042468492"/>
    <x v="13"/>
    <x v="0"/>
    <x v="13"/>
    <s v="IFFSS"/>
    <s v="Individual and Family Flexible Support Services"/>
    <x v="0"/>
    <x v="28"/>
    <x v="28"/>
    <n v="0"/>
    <n v="12945"/>
    <x v="28"/>
  </r>
  <r>
    <s v="042468492"/>
    <x v="13"/>
    <x v="0"/>
    <x v="13"/>
    <s v="IFFSS"/>
    <s v="Individual and Family Flexible Support Services"/>
    <x v="0"/>
    <x v="21"/>
    <x v="21"/>
    <n v="0"/>
    <n v="60942.284299999999"/>
    <x v="21"/>
  </r>
  <r>
    <s v="042468492"/>
    <x v="13"/>
    <x v="0"/>
    <x v="13"/>
    <s v="IFFSS"/>
    <s v="Individual and Family Flexible Support Services"/>
    <x v="0"/>
    <x v="22"/>
    <x v="22"/>
    <n v="0"/>
    <n v="626672.28430000006"/>
    <x v="22"/>
  </r>
  <r>
    <s v="042468492"/>
    <x v="13"/>
    <x v="0"/>
    <x v="13"/>
    <s v="IFFSS"/>
    <s v="Individual and Family Flexible Support Services"/>
    <x v="0"/>
    <x v="29"/>
    <x v="29"/>
    <n v="0"/>
    <n v="6162"/>
    <x v="29"/>
  </r>
  <r>
    <s v="042468492"/>
    <x v="13"/>
    <x v="0"/>
    <x v="13"/>
    <s v="IFFSS"/>
    <s v="Individual and Family Flexible Support Services"/>
    <x v="0"/>
    <x v="23"/>
    <x v="23"/>
    <n v="0"/>
    <n v="632834.28430000006"/>
    <x v="23"/>
  </r>
  <r>
    <s v="042468492"/>
    <x v="13"/>
    <x v="0"/>
    <x v="13"/>
    <s v="IFFSS"/>
    <s v="Individual and Family Flexible Support Services"/>
    <x v="0"/>
    <x v="16"/>
    <x v="16"/>
    <n v="0"/>
    <n v="698512"/>
    <x v="16"/>
  </r>
  <r>
    <s v="042468492"/>
    <x v="13"/>
    <x v="0"/>
    <x v="13"/>
    <s v="IFFSS"/>
    <s v="Individual and Family Flexible Support Services"/>
    <x v="0"/>
    <x v="17"/>
    <x v="17"/>
    <n v="0"/>
    <n v="65677.715700000001"/>
    <x v="17"/>
  </r>
  <r>
    <s v="042483679"/>
    <x v="14"/>
    <x v="0"/>
    <x v="14"/>
    <s v="DMH FLEXIBLE SUPPORT"/>
    <s v="THERAPEUTIC SERVICES"/>
    <x v="0"/>
    <x v="1"/>
    <x v="1"/>
    <n v="0"/>
    <n v="158534"/>
    <x v="1"/>
  </r>
  <r>
    <s v="042483679"/>
    <x v="14"/>
    <x v="0"/>
    <x v="14"/>
    <s v="DMH FLEXIBLE SUPPORT"/>
    <s v="THERAPEUTIC SERVICES"/>
    <x v="0"/>
    <x v="2"/>
    <x v="2"/>
    <n v="0"/>
    <n v="12383"/>
    <x v="2"/>
  </r>
  <r>
    <s v="042483679"/>
    <x v="14"/>
    <x v="0"/>
    <x v="14"/>
    <s v="DMH FLEXIBLE SUPPORT"/>
    <s v="THERAPEUTIC SERVICES"/>
    <x v="0"/>
    <x v="3"/>
    <x v="3"/>
    <n v="0"/>
    <n v="25120"/>
    <x v="3"/>
  </r>
  <r>
    <s v="042483679"/>
    <x v="14"/>
    <x v="0"/>
    <x v="14"/>
    <s v="DMH FLEXIBLE SUPPORT"/>
    <s v="THERAPEUTIC SERVICES"/>
    <x v="0"/>
    <x v="5"/>
    <x v="5"/>
    <n v="0"/>
    <n v="196037"/>
    <x v="5"/>
  </r>
  <r>
    <s v="042483679"/>
    <x v="14"/>
    <x v="0"/>
    <x v="14"/>
    <s v="DMH FLEXIBLE SUPPORT"/>
    <s v="THERAPEUTIC SERVICES"/>
    <x v="0"/>
    <x v="13"/>
    <x v="13"/>
    <n v="0"/>
    <n v="9871"/>
    <x v="13"/>
  </r>
  <r>
    <s v="042483679"/>
    <x v="14"/>
    <x v="0"/>
    <x v="14"/>
    <s v="DMH FLEXIBLE SUPPORT"/>
    <s v="THERAPEUTIC SERVICES"/>
    <x v="0"/>
    <x v="18"/>
    <x v="18"/>
    <n v="0"/>
    <n v="63047"/>
    <x v="18"/>
  </r>
  <r>
    <s v="042483679"/>
    <x v="14"/>
    <x v="0"/>
    <x v="14"/>
    <s v="DMH FLEXIBLE SUPPORT"/>
    <s v="THERAPEUTIC SERVICES"/>
    <x v="0"/>
    <x v="20"/>
    <x v="20"/>
    <n v="0"/>
    <n v="72918"/>
    <x v="20"/>
  </r>
  <r>
    <s v="042483679"/>
    <x v="14"/>
    <x v="0"/>
    <x v="14"/>
    <s v="DMH FLEXIBLE SUPPORT"/>
    <s v="THERAPEUTIC SERVICES"/>
    <x v="0"/>
    <x v="21"/>
    <x v="21"/>
    <n v="0"/>
    <n v="48439.570099999997"/>
    <x v="21"/>
  </r>
  <r>
    <s v="042483679"/>
    <x v="14"/>
    <x v="0"/>
    <x v="14"/>
    <s v="DMH FLEXIBLE SUPPORT"/>
    <s v="THERAPEUTIC SERVICES"/>
    <x v="0"/>
    <x v="22"/>
    <x v="22"/>
    <n v="0"/>
    <n v="317394.57010000001"/>
    <x v="22"/>
  </r>
  <r>
    <s v="042483679"/>
    <x v="14"/>
    <x v="0"/>
    <x v="14"/>
    <s v="DMH FLEXIBLE SUPPORT"/>
    <s v="THERAPEUTIC SERVICES"/>
    <x v="0"/>
    <x v="23"/>
    <x v="23"/>
    <n v="0"/>
    <n v="317394.57010000001"/>
    <x v="23"/>
  </r>
  <r>
    <s v="042483679"/>
    <x v="14"/>
    <x v="0"/>
    <x v="14"/>
    <s v="DMH FLEXIBLE SUPPORT"/>
    <s v="THERAPEUTIC SERVICES"/>
    <x v="0"/>
    <x v="16"/>
    <x v="16"/>
    <n v="0"/>
    <n v="285844"/>
    <x v="16"/>
  </r>
  <r>
    <s v="042483679"/>
    <x v="14"/>
    <x v="0"/>
    <x v="14"/>
    <s v="DMH FLEXIBLE SUPPORT"/>
    <s v="THERAPEUTIC SERVICES"/>
    <x v="0"/>
    <x v="17"/>
    <x v="17"/>
    <n v="0"/>
    <n v="-31550.570100000001"/>
    <x v="17"/>
  </r>
  <r>
    <s v="042483679"/>
    <x v="14"/>
    <x v="0"/>
    <x v="14"/>
    <s v="DMH FLEXIBLE SUPPORT"/>
    <s v="THERAPEUTIC SERVICES"/>
    <x v="0"/>
    <x v="0"/>
    <x v="0"/>
    <n v="0"/>
    <n v="158534"/>
    <x v="0"/>
  </r>
  <r>
    <s v="042483679"/>
    <x v="14"/>
    <x v="0"/>
    <x v="15"/>
    <s v="IN HOME RESPITE"/>
    <s v="RESPITE SERVICES"/>
    <x v="0"/>
    <x v="11"/>
    <x v="11"/>
    <n v="0"/>
    <n v="1927"/>
    <x v="11"/>
  </r>
  <r>
    <s v="042483679"/>
    <x v="14"/>
    <x v="0"/>
    <x v="15"/>
    <s v="IN HOME RESPITE"/>
    <s v="RESPITE SERVICES"/>
    <x v="0"/>
    <x v="13"/>
    <x v="13"/>
    <n v="0"/>
    <n v="32716"/>
    <x v="13"/>
  </r>
  <r>
    <s v="042483679"/>
    <x v="14"/>
    <x v="0"/>
    <x v="15"/>
    <s v="IN HOME RESPITE"/>
    <s v="RESPITE SERVICES"/>
    <x v="0"/>
    <x v="18"/>
    <x v="18"/>
    <n v="0"/>
    <n v="2036"/>
    <x v="18"/>
  </r>
  <r>
    <s v="042483679"/>
    <x v="14"/>
    <x v="0"/>
    <x v="15"/>
    <s v="IN HOME RESPITE"/>
    <s v="RESPITE SERVICES"/>
    <x v="0"/>
    <x v="19"/>
    <x v="19"/>
    <n v="0"/>
    <n v="103"/>
    <x v="19"/>
  </r>
  <r>
    <s v="042483679"/>
    <x v="14"/>
    <x v="0"/>
    <x v="15"/>
    <s v="IN HOME RESPITE"/>
    <s v="RESPITE SERVICES"/>
    <x v="0"/>
    <x v="26"/>
    <x v="26"/>
    <n v="0"/>
    <n v="1134"/>
    <x v="26"/>
  </r>
  <r>
    <s v="042483679"/>
    <x v="14"/>
    <x v="0"/>
    <x v="15"/>
    <s v="IN HOME RESPITE"/>
    <s v="RESPITE SERVICES"/>
    <x v="0"/>
    <x v="20"/>
    <x v="20"/>
    <n v="0"/>
    <n v="37916"/>
    <x v="20"/>
  </r>
  <r>
    <s v="042483679"/>
    <x v="14"/>
    <x v="0"/>
    <x v="15"/>
    <s v="IN HOME RESPITE"/>
    <s v="RESPITE SERVICES"/>
    <x v="0"/>
    <x v="30"/>
    <x v="30"/>
    <n v="0"/>
    <n v="1723"/>
    <x v="30"/>
  </r>
  <r>
    <s v="042483679"/>
    <x v="14"/>
    <x v="0"/>
    <x v="15"/>
    <s v="IN HOME RESPITE"/>
    <s v="RESPITE SERVICES"/>
    <x v="0"/>
    <x v="31"/>
    <x v="31"/>
    <n v="0"/>
    <n v="12420"/>
    <x v="31"/>
  </r>
  <r>
    <s v="042483679"/>
    <x v="14"/>
    <x v="0"/>
    <x v="15"/>
    <s v="IN HOME RESPITE"/>
    <s v="RESPITE SERVICES"/>
    <x v="0"/>
    <x v="28"/>
    <x v="28"/>
    <n v="0"/>
    <n v="14143"/>
    <x v="28"/>
  </r>
  <r>
    <s v="042483679"/>
    <x v="14"/>
    <x v="0"/>
    <x v="15"/>
    <s v="IN HOME RESPITE"/>
    <s v="RESPITE SERVICES"/>
    <x v="0"/>
    <x v="21"/>
    <x v="21"/>
    <n v="0"/>
    <n v="85486.520600000003"/>
    <x v="21"/>
  </r>
  <r>
    <s v="042483679"/>
    <x v="14"/>
    <x v="0"/>
    <x v="15"/>
    <s v="IN HOME RESPITE"/>
    <s v="RESPITE SERVICES"/>
    <x v="0"/>
    <x v="22"/>
    <x v="22"/>
    <n v="0"/>
    <n v="450910.52059999999"/>
    <x v="22"/>
  </r>
  <r>
    <s v="042483679"/>
    <x v="14"/>
    <x v="0"/>
    <x v="15"/>
    <s v="IN HOME RESPITE"/>
    <s v="RESPITE SERVICES"/>
    <x v="0"/>
    <x v="23"/>
    <x v="23"/>
    <n v="0"/>
    <n v="450910.52059999999"/>
    <x v="23"/>
  </r>
  <r>
    <s v="042483679"/>
    <x v="14"/>
    <x v="0"/>
    <x v="15"/>
    <s v="IN HOME RESPITE"/>
    <s v="RESPITE SERVICES"/>
    <x v="0"/>
    <x v="16"/>
    <x v="16"/>
    <n v="0"/>
    <n v="357165"/>
    <x v="16"/>
  </r>
  <r>
    <s v="042483679"/>
    <x v="14"/>
    <x v="0"/>
    <x v="15"/>
    <s v="IN HOME RESPITE"/>
    <s v="RESPITE SERVICES"/>
    <x v="0"/>
    <x v="17"/>
    <x v="17"/>
    <n v="0"/>
    <n v="-93745.520600000003"/>
    <x v="17"/>
  </r>
  <r>
    <s v="042483679"/>
    <x v="14"/>
    <x v="0"/>
    <x v="15"/>
    <s v="IN HOME RESPITE"/>
    <s v="RESPITE SERVICES"/>
    <x v="0"/>
    <x v="0"/>
    <x v="0"/>
    <n v="0"/>
    <n v="257033"/>
    <x v="0"/>
  </r>
  <r>
    <s v="042483679"/>
    <x v="14"/>
    <x v="0"/>
    <x v="15"/>
    <s v="IN HOME RESPITE"/>
    <s v="RESPITE SERVICES"/>
    <x v="0"/>
    <x v="1"/>
    <x v="1"/>
    <n v="0"/>
    <n v="257033"/>
    <x v="1"/>
  </r>
  <r>
    <s v="042483679"/>
    <x v="14"/>
    <x v="0"/>
    <x v="15"/>
    <s v="IN HOME RESPITE"/>
    <s v="RESPITE SERVICES"/>
    <x v="0"/>
    <x v="2"/>
    <x v="2"/>
    <n v="0"/>
    <n v="18960"/>
    <x v="2"/>
  </r>
  <r>
    <s v="042483679"/>
    <x v="14"/>
    <x v="0"/>
    <x v="15"/>
    <s v="IN HOME RESPITE"/>
    <s v="RESPITE SERVICES"/>
    <x v="0"/>
    <x v="3"/>
    <x v="3"/>
    <n v="0"/>
    <n v="37372"/>
    <x v="3"/>
  </r>
  <r>
    <s v="042483679"/>
    <x v="14"/>
    <x v="0"/>
    <x v="15"/>
    <s v="IN HOME RESPITE"/>
    <s v="RESPITE SERVICES"/>
    <x v="0"/>
    <x v="5"/>
    <x v="5"/>
    <n v="0"/>
    <n v="313365"/>
    <x v="5"/>
  </r>
  <r>
    <s v="042483679"/>
    <x v="14"/>
    <x v="0"/>
    <x v="16"/>
    <s v="TREK"/>
    <s v="SUPPORT AND STABILIZATION"/>
    <x v="0"/>
    <x v="28"/>
    <x v="28"/>
    <n v="0"/>
    <n v="1444"/>
    <x v="28"/>
  </r>
  <r>
    <s v="042483679"/>
    <x v="14"/>
    <x v="0"/>
    <x v="16"/>
    <s v="TREK"/>
    <s v="SUPPORT AND STABILIZATION"/>
    <x v="0"/>
    <x v="21"/>
    <x v="21"/>
    <n v="0"/>
    <n v="84696.085300000006"/>
    <x v="21"/>
  </r>
  <r>
    <s v="042483679"/>
    <x v="14"/>
    <x v="0"/>
    <x v="16"/>
    <s v="TREK"/>
    <s v="SUPPORT AND STABILIZATION"/>
    <x v="0"/>
    <x v="22"/>
    <x v="22"/>
    <n v="0"/>
    <n v="446279.08529999998"/>
    <x v="22"/>
  </r>
  <r>
    <s v="042483679"/>
    <x v="14"/>
    <x v="0"/>
    <x v="16"/>
    <s v="TREK"/>
    <s v="SUPPORT AND STABILIZATION"/>
    <x v="0"/>
    <x v="23"/>
    <x v="23"/>
    <n v="0"/>
    <n v="446279.08529999998"/>
    <x v="23"/>
  </r>
  <r>
    <s v="042483679"/>
    <x v="14"/>
    <x v="0"/>
    <x v="16"/>
    <s v="TREK"/>
    <s v="SUPPORT AND STABILIZATION"/>
    <x v="0"/>
    <x v="16"/>
    <x v="16"/>
    <n v="0"/>
    <n v="536662"/>
    <x v="16"/>
  </r>
  <r>
    <s v="042483679"/>
    <x v="14"/>
    <x v="0"/>
    <x v="16"/>
    <s v="TREK"/>
    <s v="SUPPORT AND STABILIZATION"/>
    <x v="0"/>
    <x v="17"/>
    <x v="17"/>
    <n v="0"/>
    <n v="90382.914699999994"/>
    <x v="17"/>
  </r>
  <r>
    <s v="042483679"/>
    <x v="14"/>
    <x v="0"/>
    <x v="16"/>
    <s v="TREK"/>
    <s v="SUPPORT AND STABILIZATION"/>
    <x v="0"/>
    <x v="0"/>
    <x v="0"/>
    <n v="0"/>
    <n v="217707"/>
    <x v="0"/>
  </r>
  <r>
    <s v="042483679"/>
    <x v="14"/>
    <x v="0"/>
    <x v="16"/>
    <s v="TREK"/>
    <s v="SUPPORT AND STABILIZATION"/>
    <x v="0"/>
    <x v="1"/>
    <x v="1"/>
    <n v="0"/>
    <n v="217707"/>
    <x v="1"/>
  </r>
  <r>
    <s v="042483679"/>
    <x v="14"/>
    <x v="0"/>
    <x v="16"/>
    <s v="TREK"/>
    <s v="SUPPORT AND STABILIZATION"/>
    <x v="0"/>
    <x v="2"/>
    <x v="2"/>
    <n v="0"/>
    <n v="16085"/>
    <x v="2"/>
  </r>
  <r>
    <s v="042483679"/>
    <x v="14"/>
    <x v="0"/>
    <x v="16"/>
    <s v="TREK"/>
    <s v="SUPPORT AND STABILIZATION"/>
    <x v="0"/>
    <x v="3"/>
    <x v="3"/>
    <n v="0"/>
    <n v="29046"/>
    <x v="3"/>
  </r>
  <r>
    <s v="042483679"/>
    <x v="14"/>
    <x v="0"/>
    <x v="16"/>
    <s v="TREK"/>
    <s v="SUPPORT AND STABILIZATION"/>
    <x v="0"/>
    <x v="5"/>
    <x v="5"/>
    <n v="0"/>
    <n v="262838"/>
    <x v="5"/>
  </r>
  <r>
    <s v="042483679"/>
    <x v="14"/>
    <x v="0"/>
    <x v="16"/>
    <s v="TREK"/>
    <s v="SUPPORT AND STABILIZATION"/>
    <x v="0"/>
    <x v="12"/>
    <x v="12"/>
    <n v="0"/>
    <n v="1250"/>
    <x v="12"/>
  </r>
  <r>
    <s v="042483679"/>
    <x v="14"/>
    <x v="0"/>
    <x v="16"/>
    <s v="TREK"/>
    <s v="SUPPORT AND STABILIZATION"/>
    <x v="0"/>
    <x v="13"/>
    <x v="13"/>
    <n v="0"/>
    <n v="22352"/>
    <x v="13"/>
  </r>
  <r>
    <s v="042483679"/>
    <x v="14"/>
    <x v="0"/>
    <x v="16"/>
    <s v="TREK"/>
    <s v="SUPPORT AND STABILIZATION"/>
    <x v="0"/>
    <x v="14"/>
    <x v="14"/>
    <n v="0"/>
    <n v="5818"/>
    <x v="14"/>
  </r>
  <r>
    <s v="042483679"/>
    <x v="14"/>
    <x v="0"/>
    <x v="16"/>
    <s v="TREK"/>
    <s v="SUPPORT AND STABILIZATION"/>
    <x v="0"/>
    <x v="37"/>
    <x v="38"/>
    <n v="0"/>
    <n v="49212"/>
    <x v="37"/>
  </r>
  <r>
    <s v="042483679"/>
    <x v="14"/>
    <x v="0"/>
    <x v="16"/>
    <s v="TREK"/>
    <s v="SUPPORT AND STABILIZATION"/>
    <x v="0"/>
    <x v="18"/>
    <x v="18"/>
    <n v="0"/>
    <n v="1555"/>
    <x v="18"/>
  </r>
  <r>
    <s v="042483679"/>
    <x v="14"/>
    <x v="0"/>
    <x v="16"/>
    <s v="TREK"/>
    <s v="SUPPORT AND STABILIZATION"/>
    <x v="0"/>
    <x v="19"/>
    <x v="19"/>
    <n v="0"/>
    <n v="3454"/>
    <x v="19"/>
  </r>
  <r>
    <s v="042483679"/>
    <x v="14"/>
    <x v="0"/>
    <x v="16"/>
    <s v="TREK"/>
    <s v="SUPPORT AND STABILIZATION"/>
    <x v="0"/>
    <x v="26"/>
    <x v="26"/>
    <n v="0"/>
    <n v="13660"/>
    <x v="26"/>
  </r>
  <r>
    <s v="042483679"/>
    <x v="14"/>
    <x v="0"/>
    <x v="16"/>
    <s v="TREK"/>
    <s v="SUPPORT AND STABILIZATION"/>
    <x v="0"/>
    <x v="20"/>
    <x v="20"/>
    <n v="0"/>
    <n v="97301"/>
    <x v="20"/>
  </r>
  <r>
    <s v="042483679"/>
    <x v="14"/>
    <x v="0"/>
    <x v="16"/>
    <s v="TREK"/>
    <s v="SUPPORT AND STABILIZATION"/>
    <x v="0"/>
    <x v="31"/>
    <x v="31"/>
    <n v="0"/>
    <n v="1444"/>
    <x v="31"/>
  </r>
  <r>
    <s v="042526194"/>
    <x v="15"/>
    <x v="0"/>
    <x v="17"/>
    <s v="Flex Supports"/>
    <s v="Flexible Family Supports"/>
    <x v="0"/>
    <x v="33"/>
    <x v="33"/>
    <n v="0"/>
    <n v="58637"/>
    <x v="33"/>
  </r>
  <r>
    <s v="042526194"/>
    <x v="15"/>
    <x v="0"/>
    <x v="17"/>
    <s v="Flex Supports"/>
    <s v="Flexible Family Supports"/>
    <x v="0"/>
    <x v="20"/>
    <x v="20"/>
    <n v="0"/>
    <n v="58637"/>
    <x v="20"/>
  </r>
  <r>
    <s v="042526194"/>
    <x v="15"/>
    <x v="0"/>
    <x v="17"/>
    <s v="Flex Supports"/>
    <s v="Flexible Family Supports"/>
    <x v="0"/>
    <x v="21"/>
    <x v="21"/>
    <n v="0"/>
    <n v="9901.6893"/>
    <x v="21"/>
  </r>
  <r>
    <s v="042526194"/>
    <x v="15"/>
    <x v="0"/>
    <x v="17"/>
    <s v="Flex Supports"/>
    <s v="Flexible Family Supports"/>
    <x v="0"/>
    <x v="22"/>
    <x v="22"/>
    <n v="0"/>
    <n v="141154.6893"/>
    <x v="22"/>
  </r>
  <r>
    <s v="042526194"/>
    <x v="15"/>
    <x v="0"/>
    <x v="17"/>
    <s v="Flex Supports"/>
    <s v="Flexible Family Supports"/>
    <x v="0"/>
    <x v="23"/>
    <x v="23"/>
    <n v="0"/>
    <n v="141154.6893"/>
    <x v="23"/>
  </r>
  <r>
    <s v="042526194"/>
    <x v="15"/>
    <x v="0"/>
    <x v="17"/>
    <s v="Flex Supports"/>
    <s v="Flexible Family Supports"/>
    <x v="0"/>
    <x v="16"/>
    <x v="16"/>
    <n v="0"/>
    <n v="143685"/>
    <x v="16"/>
  </r>
  <r>
    <s v="042526194"/>
    <x v="15"/>
    <x v="0"/>
    <x v="17"/>
    <s v="Flex Supports"/>
    <s v="Flexible Family Supports"/>
    <x v="0"/>
    <x v="17"/>
    <x v="17"/>
    <n v="0"/>
    <n v="2530.3107"/>
    <x v="17"/>
  </r>
  <r>
    <s v="042526194"/>
    <x v="15"/>
    <x v="0"/>
    <x v="17"/>
    <s v="Flex Supports"/>
    <s v="Flexible Family Supports"/>
    <x v="0"/>
    <x v="0"/>
    <x v="0"/>
    <n v="0"/>
    <n v="59376"/>
    <x v="0"/>
  </r>
  <r>
    <s v="042526194"/>
    <x v="15"/>
    <x v="0"/>
    <x v="17"/>
    <s v="Flex Supports"/>
    <s v="Flexible Family Supports"/>
    <x v="0"/>
    <x v="1"/>
    <x v="1"/>
    <n v="0"/>
    <n v="59376"/>
    <x v="1"/>
  </r>
  <r>
    <s v="042526194"/>
    <x v="15"/>
    <x v="0"/>
    <x v="17"/>
    <s v="Flex Supports"/>
    <s v="Flexible Family Supports"/>
    <x v="0"/>
    <x v="2"/>
    <x v="2"/>
    <n v="0"/>
    <n v="5462"/>
    <x v="2"/>
  </r>
  <r>
    <s v="042526194"/>
    <x v="15"/>
    <x v="0"/>
    <x v="17"/>
    <s v="Flex Supports"/>
    <s v="Flexible Family Supports"/>
    <x v="0"/>
    <x v="3"/>
    <x v="3"/>
    <n v="0"/>
    <n v="7778"/>
    <x v="3"/>
  </r>
  <r>
    <s v="042526194"/>
    <x v="15"/>
    <x v="0"/>
    <x v="17"/>
    <s v="Flex Supports"/>
    <s v="Flexible Family Supports"/>
    <x v="0"/>
    <x v="5"/>
    <x v="5"/>
    <n v="0"/>
    <n v="72616"/>
    <x v="5"/>
  </r>
  <r>
    <s v="042526357"/>
    <x v="16"/>
    <x v="0"/>
    <x v="18"/>
    <s v="INDIVIDUAL AND FAMILY FLEXIBLE SUPPORTS"/>
    <s v="INDIVIDUAL AND FAMILY FLEXIBLE SUPPORTS"/>
    <x v="0"/>
    <x v="0"/>
    <x v="0"/>
    <n v="0"/>
    <n v="337355"/>
    <x v="0"/>
  </r>
  <r>
    <s v="042526357"/>
    <x v="16"/>
    <x v="0"/>
    <x v="18"/>
    <s v="INDIVIDUAL AND FAMILY FLEXIBLE SUPPORTS"/>
    <s v="INDIVIDUAL AND FAMILY FLEXIBLE SUPPORTS"/>
    <x v="0"/>
    <x v="1"/>
    <x v="1"/>
    <n v="0"/>
    <n v="337355"/>
    <x v="1"/>
  </r>
  <r>
    <s v="042526357"/>
    <x v="16"/>
    <x v="0"/>
    <x v="18"/>
    <s v="INDIVIDUAL AND FAMILY FLEXIBLE SUPPORTS"/>
    <s v="INDIVIDUAL AND FAMILY FLEXIBLE SUPPORTS"/>
    <x v="0"/>
    <x v="2"/>
    <x v="2"/>
    <n v="0"/>
    <n v="40483"/>
    <x v="2"/>
  </r>
  <r>
    <s v="042526357"/>
    <x v="16"/>
    <x v="0"/>
    <x v="18"/>
    <s v="INDIVIDUAL AND FAMILY FLEXIBLE SUPPORTS"/>
    <s v="INDIVIDUAL AND FAMILY FLEXIBLE SUPPORTS"/>
    <x v="0"/>
    <x v="3"/>
    <x v="3"/>
    <n v="0"/>
    <n v="64669"/>
    <x v="3"/>
  </r>
  <r>
    <s v="042526357"/>
    <x v="16"/>
    <x v="0"/>
    <x v="18"/>
    <s v="INDIVIDUAL AND FAMILY FLEXIBLE SUPPORTS"/>
    <s v="INDIVIDUAL AND FAMILY FLEXIBLE SUPPORTS"/>
    <x v="0"/>
    <x v="5"/>
    <x v="5"/>
    <n v="0"/>
    <n v="442507"/>
    <x v="5"/>
  </r>
  <r>
    <s v="042526357"/>
    <x v="16"/>
    <x v="0"/>
    <x v="18"/>
    <s v="INDIVIDUAL AND FAMILY FLEXIBLE SUPPORTS"/>
    <s v="INDIVIDUAL AND FAMILY FLEXIBLE SUPPORTS"/>
    <x v="0"/>
    <x v="6"/>
    <x v="34"/>
    <n v="0"/>
    <n v="18465.078099999999"/>
    <x v="6"/>
  </r>
  <r>
    <s v="042526357"/>
    <x v="16"/>
    <x v="0"/>
    <x v="18"/>
    <s v="INDIVIDUAL AND FAMILY FLEXIBLE SUPPORTS"/>
    <s v="INDIVIDUAL AND FAMILY FLEXIBLE SUPPORTS"/>
    <x v="0"/>
    <x v="7"/>
    <x v="7"/>
    <n v="0"/>
    <n v="272.98340000000002"/>
    <x v="7"/>
  </r>
  <r>
    <s v="042526357"/>
    <x v="16"/>
    <x v="0"/>
    <x v="18"/>
    <s v="INDIVIDUAL AND FAMILY FLEXIBLE SUPPORTS"/>
    <s v="INDIVIDUAL AND FAMILY FLEXIBLE SUPPORTS"/>
    <x v="0"/>
    <x v="8"/>
    <x v="8"/>
    <n v="0"/>
    <n v="13902.636200000001"/>
    <x v="8"/>
  </r>
  <r>
    <s v="042526357"/>
    <x v="16"/>
    <x v="0"/>
    <x v="18"/>
    <s v="INDIVIDUAL AND FAMILY FLEXIBLE SUPPORTS"/>
    <s v="INDIVIDUAL AND FAMILY FLEXIBLE SUPPORTS"/>
    <x v="0"/>
    <x v="9"/>
    <x v="9"/>
    <n v="0"/>
    <n v="49.4009"/>
    <x v="9"/>
  </r>
  <r>
    <s v="042526357"/>
    <x v="16"/>
    <x v="0"/>
    <x v="18"/>
    <s v="INDIVIDUAL AND FAMILY FLEXIBLE SUPPORTS"/>
    <s v="INDIVIDUAL AND FAMILY FLEXIBLE SUPPORTS"/>
    <x v="0"/>
    <x v="10"/>
    <x v="10"/>
    <n v="0"/>
    <n v="32690.0985"/>
    <x v="10"/>
  </r>
  <r>
    <s v="042526357"/>
    <x v="16"/>
    <x v="0"/>
    <x v="18"/>
    <s v="INDIVIDUAL AND FAMILY FLEXIBLE SUPPORTS"/>
    <s v="INDIVIDUAL AND FAMILY FLEXIBLE SUPPORTS"/>
    <x v="0"/>
    <x v="11"/>
    <x v="11"/>
    <n v="0"/>
    <n v="1020.5116"/>
    <x v="11"/>
  </r>
  <r>
    <s v="042526357"/>
    <x v="16"/>
    <x v="0"/>
    <x v="18"/>
    <s v="INDIVIDUAL AND FAMILY FLEXIBLE SUPPORTS"/>
    <s v="INDIVIDUAL AND FAMILY FLEXIBLE SUPPORTS"/>
    <x v="0"/>
    <x v="32"/>
    <x v="32"/>
    <n v="0"/>
    <n v="659.42570000000001"/>
    <x v="32"/>
  </r>
  <r>
    <s v="042526357"/>
    <x v="16"/>
    <x v="0"/>
    <x v="18"/>
    <s v="INDIVIDUAL AND FAMILY FLEXIBLE SUPPORTS"/>
    <s v="INDIVIDUAL AND FAMILY FLEXIBLE SUPPORTS"/>
    <x v="0"/>
    <x v="12"/>
    <x v="12"/>
    <n v="0"/>
    <n v="2669.2264"/>
    <x v="12"/>
  </r>
  <r>
    <s v="042526357"/>
    <x v="16"/>
    <x v="0"/>
    <x v="18"/>
    <s v="INDIVIDUAL AND FAMILY FLEXIBLE SUPPORTS"/>
    <s v="INDIVIDUAL AND FAMILY FLEXIBLE SUPPORTS"/>
    <x v="0"/>
    <x v="13"/>
    <x v="13"/>
    <n v="0"/>
    <n v="31925.180199999999"/>
    <x v="13"/>
  </r>
  <r>
    <s v="042526357"/>
    <x v="16"/>
    <x v="0"/>
    <x v="18"/>
    <s v="INDIVIDUAL AND FAMILY FLEXIBLE SUPPORTS"/>
    <s v="INDIVIDUAL AND FAMILY FLEXIBLE SUPPORTS"/>
    <x v="0"/>
    <x v="14"/>
    <x v="14"/>
    <n v="0"/>
    <n v="326.35899999999998"/>
    <x v="14"/>
  </r>
  <r>
    <s v="042526357"/>
    <x v="16"/>
    <x v="0"/>
    <x v="18"/>
    <s v="INDIVIDUAL AND FAMILY FLEXIBLE SUPPORTS"/>
    <s v="INDIVIDUAL AND FAMILY FLEXIBLE SUPPORTS"/>
    <x v="0"/>
    <x v="37"/>
    <x v="38"/>
    <n v="0"/>
    <n v="0.38190000000000002"/>
    <x v="37"/>
  </r>
  <r>
    <s v="042526357"/>
    <x v="16"/>
    <x v="0"/>
    <x v="18"/>
    <s v="INDIVIDUAL AND FAMILY FLEXIBLE SUPPORTS"/>
    <s v="INDIVIDUAL AND FAMILY FLEXIBLE SUPPORTS"/>
    <x v="0"/>
    <x v="25"/>
    <x v="25"/>
    <n v="0"/>
    <n v="15.409599999999999"/>
    <x v="25"/>
  </r>
  <r>
    <s v="042526357"/>
    <x v="16"/>
    <x v="0"/>
    <x v="18"/>
    <s v="INDIVIDUAL AND FAMILY FLEXIBLE SUPPORTS"/>
    <s v="INDIVIDUAL AND FAMILY FLEXIBLE SUPPORTS"/>
    <x v="0"/>
    <x v="18"/>
    <x v="18"/>
    <n v="0"/>
    <n v="357.5899"/>
    <x v="18"/>
  </r>
  <r>
    <s v="042526357"/>
    <x v="16"/>
    <x v="0"/>
    <x v="18"/>
    <s v="INDIVIDUAL AND FAMILY FLEXIBLE SUPPORTS"/>
    <s v="INDIVIDUAL AND FAMILY FLEXIBLE SUPPORTS"/>
    <x v="0"/>
    <x v="19"/>
    <x v="19"/>
    <n v="0"/>
    <n v="17398.8043"/>
    <x v="19"/>
  </r>
  <r>
    <s v="042526357"/>
    <x v="16"/>
    <x v="0"/>
    <x v="18"/>
    <s v="INDIVIDUAL AND FAMILY FLEXIBLE SUPPORTS"/>
    <s v="INDIVIDUAL AND FAMILY FLEXIBLE SUPPORTS"/>
    <x v="0"/>
    <x v="20"/>
    <x v="20"/>
    <n v="0"/>
    <n v="54496.400099999999"/>
    <x v="20"/>
  </r>
  <r>
    <s v="042526357"/>
    <x v="16"/>
    <x v="0"/>
    <x v="18"/>
    <s v="INDIVIDUAL AND FAMILY FLEXIBLE SUPPORTS"/>
    <s v="INDIVIDUAL AND FAMILY FLEXIBLE SUPPORTS"/>
    <x v="0"/>
    <x v="27"/>
    <x v="27"/>
    <n v="0"/>
    <n v="271.54899999999998"/>
    <x v="27"/>
  </r>
  <r>
    <s v="042526357"/>
    <x v="16"/>
    <x v="0"/>
    <x v="18"/>
    <s v="INDIVIDUAL AND FAMILY FLEXIBLE SUPPORTS"/>
    <s v="INDIVIDUAL AND FAMILY FLEXIBLE SUPPORTS"/>
    <x v="0"/>
    <x v="34"/>
    <x v="35"/>
    <n v="0"/>
    <n v="722.02350000000001"/>
    <x v="34"/>
  </r>
  <r>
    <s v="042526357"/>
    <x v="16"/>
    <x v="0"/>
    <x v="18"/>
    <s v="INDIVIDUAL AND FAMILY FLEXIBLE SUPPORTS"/>
    <s v="INDIVIDUAL AND FAMILY FLEXIBLE SUPPORTS"/>
    <x v="0"/>
    <x v="31"/>
    <x v="31"/>
    <n v="0"/>
    <n v="13519.300999999999"/>
    <x v="31"/>
  </r>
  <r>
    <s v="042526357"/>
    <x v="16"/>
    <x v="0"/>
    <x v="18"/>
    <s v="INDIVIDUAL AND FAMILY FLEXIBLE SUPPORTS"/>
    <s v="INDIVIDUAL AND FAMILY FLEXIBLE SUPPORTS"/>
    <x v="0"/>
    <x v="28"/>
    <x v="28"/>
    <n v="0"/>
    <n v="14512.8734"/>
    <x v="28"/>
  </r>
  <r>
    <s v="042526357"/>
    <x v="16"/>
    <x v="0"/>
    <x v="18"/>
    <s v="INDIVIDUAL AND FAMILY FLEXIBLE SUPPORTS"/>
    <s v="INDIVIDUAL AND FAMILY FLEXIBLE SUPPORTS"/>
    <x v="0"/>
    <x v="21"/>
    <x v="21"/>
    <n v="0"/>
    <n v="52322.600899999998"/>
    <x v="21"/>
  </r>
  <r>
    <s v="042526357"/>
    <x v="16"/>
    <x v="0"/>
    <x v="18"/>
    <s v="INDIVIDUAL AND FAMILY FLEXIBLE SUPPORTS"/>
    <s v="INDIVIDUAL AND FAMILY FLEXIBLE SUPPORTS"/>
    <x v="0"/>
    <x v="22"/>
    <x v="22"/>
    <n v="0"/>
    <n v="596528.97290000005"/>
    <x v="22"/>
  </r>
  <r>
    <s v="042526357"/>
    <x v="16"/>
    <x v="0"/>
    <x v="18"/>
    <s v="INDIVIDUAL AND FAMILY FLEXIBLE SUPPORTS"/>
    <s v="INDIVIDUAL AND FAMILY FLEXIBLE SUPPORTS"/>
    <x v="0"/>
    <x v="23"/>
    <x v="23"/>
    <n v="0"/>
    <n v="596528.97290000005"/>
    <x v="23"/>
  </r>
  <r>
    <s v="042526357"/>
    <x v="16"/>
    <x v="0"/>
    <x v="18"/>
    <s v="INDIVIDUAL AND FAMILY FLEXIBLE SUPPORTS"/>
    <s v="INDIVIDUAL AND FAMILY FLEXIBLE SUPPORTS"/>
    <x v="0"/>
    <x v="16"/>
    <x v="16"/>
    <n v="0"/>
    <n v="687453.93"/>
    <x v="16"/>
  </r>
  <r>
    <s v="042526357"/>
    <x v="16"/>
    <x v="0"/>
    <x v="18"/>
    <s v="INDIVIDUAL AND FAMILY FLEXIBLE SUPPORTS"/>
    <s v="INDIVIDUAL AND FAMILY FLEXIBLE SUPPORTS"/>
    <x v="0"/>
    <x v="17"/>
    <x v="17"/>
    <n v="0"/>
    <n v="90924.9571"/>
    <x v="17"/>
  </r>
  <r>
    <s v="042526357"/>
    <x v="16"/>
    <x v="0"/>
    <x v="18"/>
    <s v="INDIVIDUAL AND FAMILY FLEXIBLE SUPPORTS"/>
    <s v="INDIVIDUAL AND FAMILY FLEXIBLE SUPPORTS"/>
    <x v="0"/>
    <x v="15"/>
    <x v="15"/>
    <n v="0"/>
    <n v="123.51130000000001"/>
    <x v="15"/>
  </r>
  <r>
    <s v="042562377"/>
    <x v="17"/>
    <x v="0"/>
    <x v="19"/>
    <s v="FIRST"/>
    <s v="FLEXIBLE FAMILY BASED SUPPORT"/>
    <x v="0"/>
    <x v="0"/>
    <x v="0"/>
    <n v="0"/>
    <n v="154716.01"/>
    <x v="0"/>
  </r>
  <r>
    <s v="042562377"/>
    <x v="17"/>
    <x v="0"/>
    <x v="19"/>
    <s v="FIRST"/>
    <s v="FLEXIBLE FAMILY BASED SUPPORT"/>
    <x v="0"/>
    <x v="1"/>
    <x v="1"/>
    <n v="0"/>
    <n v="154716.01"/>
    <x v="1"/>
  </r>
  <r>
    <s v="042562377"/>
    <x v="17"/>
    <x v="0"/>
    <x v="19"/>
    <s v="FIRST"/>
    <s v="FLEXIBLE FAMILY BASED SUPPORT"/>
    <x v="0"/>
    <x v="2"/>
    <x v="2"/>
    <n v="0"/>
    <n v="15068.69"/>
    <x v="2"/>
  </r>
  <r>
    <s v="042562377"/>
    <x v="17"/>
    <x v="0"/>
    <x v="19"/>
    <s v="FIRST"/>
    <s v="FLEXIBLE FAMILY BASED SUPPORT"/>
    <x v="0"/>
    <x v="3"/>
    <x v="3"/>
    <n v="0"/>
    <n v="8647.2900000000009"/>
    <x v="3"/>
  </r>
  <r>
    <s v="042562377"/>
    <x v="17"/>
    <x v="0"/>
    <x v="19"/>
    <s v="FIRST"/>
    <s v="FLEXIBLE FAMILY BASED SUPPORT"/>
    <x v="0"/>
    <x v="4"/>
    <x v="4"/>
    <n v="0"/>
    <n v="3243.99"/>
    <x v="4"/>
  </r>
  <r>
    <s v="042562377"/>
    <x v="17"/>
    <x v="0"/>
    <x v="19"/>
    <s v="FIRST"/>
    <s v="FLEXIBLE FAMILY BASED SUPPORT"/>
    <x v="0"/>
    <x v="5"/>
    <x v="5"/>
    <n v="0"/>
    <n v="181675.98"/>
    <x v="5"/>
  </r>
  <r>
    <s v="042562377"/>
    <x v="17"/>
    <x v="0"/>
    <x v="19"/>
    <s v="FIRST"/>
    <s v="FLEXIBLE FAMILY BASED SUPPORT"/>
    <x v="0"/>
    <x v="6"/>
    <x v="34"/>
    <n v="0"/>
    <n v="4015.49"/>
    <x v="6"/>
  </r>
  <r>
    <s v="042562377"/>
    <x v="17"/>
    <x v="0"/>
    <x v="19"/>
    <s v="FIRST"/>
    <s v="FLEXIBLE FAMILY BASED SUPPORT"/>
    <x v="0"/>
    <x v="8"/>
    <x v="8"/>
    <n v="0"/>
    <n v="902.88"/>
    <x v="8"/>
  </r>
  <r>
    <s v="042562377"/>
    <x v="17"/>
    <x v="0"/>
    <x v="19"/>
    <s v="FIRST"/>
    <s v="FLEXIBLE FAMILY BASED SUPPORT"/>
    <x v="0"/>
    <x v="9"/>
    <x v="9"/>
    <n v="0"/>
    <n v="768.66"/>
    <x v="9"/>
  </r>
  <r>
    <s v="042562377"/>
    <x v="17"/>
    <x v="0"/>
    <x v="19"/>
    <s v="FIRST"/>
    <s v="FLEXIBLE FAMILY BASED SUPPORT"/>
    <x v="0"/>
    <x v="10"/>
    <x v="10"/>
    <n v="0"/>
    <n v="5687.03"/>
    <x v="10"/>
  </r>
  <r>
    <s v="042562377"/>
    <x v="17"/>
    <x v="0"/>
    <x v="19"/>
    <s v="FIRST"/>
    <s v="FLEXIBLE FAMILY BASED SUPPORT"/>
    <x v="0"/>
    <x v="11"/>
    <x v="11"/>
    <n v="0"/>
    <n v="2500"/>
    <x v="11"/>
  </r>
  <r>
    <s v="042562377"/>
    <x v="17"/>
    <x v="0"/>
    <x v="19"/>
    <s v="FIRST"/>
    <s v="FLEXIBLE FAMILY BASED SUPPORT"/>
    <x v="0"/>
    <x v="12"/>
    <x v="12"/>
    <n v="0"/>
    <n v="2219.17"/>
    <x v="12"/>
  </r>
  <r>
    <s v="042562377"/>
    <x v="17"/>
    <x v="0"/>
    <x v="19"/>
    <s v="FIRST"/>
    <s v="FLEXIBLE FAMILY BASED SUPPORT"/>
    <x v="0"/>
    <x v="13"/>
    <x v="13"/>
    <n v="0"/>
    <n v="1417.71"/>
    <x v="13"/>
  </r>
  <r>
    <s v="042562377"/>
    <x v="17"/>
    <x v="0"/>
    <x v="19"/>
    <s v="FIRST"/>
    <s v="FLEXIBLE FAMILY BASED SUPPORT"/>
    <x v="0"/>
    <x v="33"/>
    <x v="33"/>
    <n v="0"/>
    <n v="97403"/>
    <x v="33"/>
  </r>
  <r>
    <s v="042562377"/>
    <x v="17"/>
    <x v="0"/>
    <x v="19"/>
    <s v="FIRST"/>
    <s v="FLEXIBLE FAMILY BASED SUPPORT"/>
    <x v="0"/>
    <x v="19"/>
    <x v="19"/>
    <n v="0"/>
    <n v="636.16"/>
    <x v="19"/>
  </r>
  <r>
    <s v="042562377"/>
    <x v="17"/>
    <x v="0"/>
    <x v="19"/>
    <s v="FIRST"/>
    <s v="FLEXIBLE FAMILY BASED SUPPORT"/>
    <x v="0"/>
    <x v="26"/>
    <x v="26"/>
    <n v="0"/>
    <n v="2312.5"/>
    <x v="26"/>
  </r>
  <r>
    <s v="042562377"/>
    <x v="17"/>
    <x v="0"/>
    <x v="19"/>
    <s v="FIRST"/>
    <s v="FLEXIBLE FAMILY BASED SUPPORT"/>
    <x v="0"/>
    <x v="20"/>
    <x v="20"/>
    <n v="0"/>
    <n v="106488.54"/>
    <x v="20"/>
  </r>
  <r>
    <s v="042562377"/>
    <x v="17"/>
    <x v="0"/>
    <x v="19"/>
    <s v="FIRST"/>
    <s v="FLEXIBLE FAMILY BASED SUPPORT"/>
    <x v="0"/>
    <x v="27"/>
    <x v="27"/>
    <n v="0"/>
    <n v="2936.59"/>
    <x v="27"/>
  </r>
  <r>
    <s v="042562377"/>
    <x v="17"/>
    <x v="0"/>
    <x v="19"/>
    <s v="FIRST"/>
    <s v="FLEXIBLE FAMILY BASED SUPPORT"/>
    <x v="0"/>
    <x v="28"/>
    <x v="28"/>
    <n v="0"/>
    <n v="2936.59"/>
    <x v="28"/>
  </r>
  <r>
    <s v="042562377"/>
    <x v="17"/>
    <x v="0"/>
    <x v="19"/>
    <s v="FIRST"/>
    <s v="FLEXIBLE FAMILY BASED SUPPORT"/>
    <x v="0"/>
    <x v="21"/>
    <x v="21"/>
    <n v="0"/>
    <n v="22483.9853"/>
    <x v="21"/>
  </r>
  <r>
    <s v="042562377"/>
    <x v="17"/>
    <x v="0"/>
    <x v="19"/>
    <s v="FIRST"/>
    <s v="FLEXIBLE FAMILY BASED SUPPORT"/>
    <x v="0"/>
    <x v="22"/>
    <x v="22"/>
    <n v="0"/>
    <n v="319272.12530000001"/>
    <x v="22"/>
  </r>
  <r>
    <s v="042562377"/>
    <x v="17"/>
    <x v="0"/>
    <x v="19"/>
    <s v="FIRST"/>
    <s v="FLEXIBLE FAMILY BASED SUPPORT"/>
    <x v="0"/>
    <x v="29"/>
    <x v="29"/>
    <n v="0"/>
    <n v="8.58"/>
    <x v="29"/>
  </r>
  <r>
    <s v="042562377"/>
    <x v="17"/>
    <x v="0"/>
    <x v="19"/>
    <s v="FIRST"/>
    <s v="FLEXIBLE FAMILY BASED SUPPORT"/>
    <x v="0"/>
    <x v="36"/>
    <x v="37"/>
    <n v="0"/>
    <n v="990"/>
    <x v="36"/>
  </r>
  <r>
    <s v="042562377"/>
    <x v="17"/>
    <x v="0"/>
    <x v="19"/>
    <s v="FIRST"/>
    <s v="FLEXIBLE FAMILY BASED SUPPORT"/>
    <x v="0"/>
    <x v="23"/>
    <x v="23"/>
    <n v="0"/>
    <n v="320270.70529999997"/>
    <x v="23"/>
  </r>
  <r>
    <s v="042562377"/>
    <x v="17"/>
    <x v="0"/>
    <x v="19"/>
    <s v="FIRST"/>
    <s v="FLEXIBLE FAMILY BASED SUPPORT"/>
    <x v="0"/>
    <x v="16"/>
    <x v="16"/>
    <n v="0"/>
    <n v="392237.57"/>
    <x v="16"/>
  </r>
  <r>
    <s v="042562377"/>
    <x v="17"/>
    <x v="0"/>
    <x v="19"/>
    <s v="FIRST"/>
    <s v="FLEXIBLE FAMILY BASED SUPPORT"/>
    <x v="0"/>
    <x v="17"/>
    <x v="17"/>
    <n v="0"/>
    <n v="71966.864700000006"/>
    <x v="17"/>
  </r>
  <r>
    <s v="042622756"/>
    <x v="18"/>
    <x v="0"/>
    <x v="20"/>
    <s v="CSA MISCELLANEOUS GRANTS &amp; CONTRACTS"/>
    <s v="MISC. GRANTS &amp; CONTRACTS"/>
    <x v="0"/>
    <x v="0"/>
    <x v="0"/>
    <n v="0"/>
    <n v="268960"/>
    <x v="0"/>
  </r>
  <r>
    <s v="042622756"/>
    <x v="18"/>
    <x v="0"/>
    <x v="20"/>
    <s v="CSA MISCELLANEOUS GRANTS &amp; CONTRACTS"/>
    <s v="MISC. GRANTS &amp; CONTRACTS"/>
    <x v="0"/>
    <x v="1"/>
    <x v="1"/>
    <n v="0"/>
    <n v="268960"/>
    <x v="1"/>
  </r>
  <r>
    <s v="042622756"/>
    <x v="18"/>
    <x v="0"/>
    <x v="20"/>
    <s v="CSA MISCELLANEOUS GRANTS &amp; CONTRACTS"/>
    <s v="MISC. GRANTS &amp; CONTRACTS"/>
    <x v="0"/>
    <x v="2"/>
    <x v="2"/>
    <n v="0"/>
    <n v="17126"/>
    <x v="2"/>
  </r>
  <r>
    <s v="042622756"/>
    <x v="18"/>
    <x v="0"/>
    <x v="20"/>
    <s v="CSA MISCELLANEOUS GRANTS &amp; CONTRACTS"/>
    <s v="MISC. GRANTS &amp; CONTRACTS"/>
    <x v="0"/>
    <x v="3"/>
    <x v="3"/>
    <n v="0"/>
    <n v="14088"/>
    <x v="3"/>
  </r>
  <r>
    <s v="042622756"/>
    <x v="18"/>
    <x v="0"/>
    <x v="20"/>
    <s v="CSA MISCELLANEOUS GRANTS &amp; CONTRACTS"/>
    <s v="MISC. GRANTS &amp; CONTRACTS"/>
    <x v="0"/>
    <x v="4"/>
    <x v="4"/>
    <n v="0"/>
    <n v="6104"/>
    <x v="4"/>
  </r>
  <r>
    <s v="042622756"/>
    <x v="18"/>
    <x v="0"/>
    <x v="20"/>
    <s v="CSA MISCELLANEOUS GRANTS &amp; CONTRACTS"/>
    <s v="MISC. GRANTS &amp; CONTRACTS"/>
    <x v="0"/>
    <x v="5"/>
    <x v="5"/>
    <n v="0"/>
    <n v="306278"/>
    <x v="5"/>
  </r>
  <r>
    <s v="042622756"/>
    <x v="18"/>
    <x v="0"/>
    <x v="20"/>
    <s v="CSA MISCELLANEOUS GRANTS &amp; CONTRACTS"/>
    <s v="MISC. GRANTS &amp; CONTRACTS"/>
    <x v="0"/>
    <x v="6"/>
    <x v="34"/>
    <n v="0"/>
    <n v="4373"/>
    <x v="6"/>
  </r>
  <r>
    <s v="042622756"/>
    <x v="18"/>
    <x v="0"/>
    <x v="20"/>
    <s v="CSA MISCELLANEOUS GRANTS &amp; CONTRACTS"/>
    <s v="MISC. GRANTS &amp; CONTRACTS"/>
    <x v="0"/>
    <x v="8"/>
    <x v="8"/>
    <n v="0"/>
    <n v="220"/>
    <x v="8"/>
  </r>
  <r>
    <s v="042622756"/>
    <x v="18"/>
    <x v="0"/>
    <x v="20"/>
    <s v="CSA MISCELLANEOUS GRANTS &amp; CONTRACTS"/>
    <s v="MISC. GRANTS &amp; CONTRACTS"/>
    <x v="0"/>
    <x v="10"/>
    <x v="10"/>
    <n v="0"/>
    <n v="4593"/>
    <x v="10"/>
  </r>
  <r>
    <s v="042622756"/>
    <x v="18"/>
    <x v="0"/>
    <x v="20"/>
    <s v="CSA MISCELLANEOUS GRANTS &amp; CONTRACTS"/>
    <s v="MISC. GRANTS &amp; CONTRACTS"/>
    <x v="0"/>
    <x v="11"/>
    <x v="11"/>
    <n v="0"/>
    <n v="72939"/>
    <x v="11"/>
  </r>
  <r>
    <s v="042622756"/>
    <x v="18"/>
    <x v="0"/>
    <x v="20"/>
    <s v="CSA MISCELLANEOUS GRANTS &amp; CONTRACTS"/>
    <s v="MISC. GRANTS &amp; CONTRACTS"/>
    <x v="0"/>
    <x v="41"/>
    <x v="42"/>
    <n v="0"/>
    <n v="32928"/>
    <x v="41"/>
  </r>
  <r>
    <s v="042622756"/>
    <x v="18"/>
    <x v="0"/>
    <x v="20"/>
    <s v="CSA MISCELLANEOUS GRANTS &amp; CONTRACTS"/>
    <s v="MISC. GRANTS &amp; CONTRACTS"/>
    <x v="0"/>
    <x v="12"/>
    <x v="12"/>
    <n v="0"/>
    <n v="3090"/>
    <x v="12"/>
  </r>
  <r>
    <s v="042622756"/>
    <x v="18"/>
    <x v="0"/>
    <x v="20"/>
    <s v="CSA MISCELLANEOUS GRANTS &amp; CONTRACTS"/>
    <s v="MISC. GRANTS &amp; CONTRACTS"/>
    <x v="0"/>
    <x v="13"/>
    <x v="13"/>
    <n v="0"/>
    <n v="4325"/>
    <x v="13"/>
  </r>
  <r>
    <s v="042622756"/>
    <x v="18"/>
    <x v="0"/>
    <x v="20"/>
    <s v="CSA MISCELLANEOUS GRANTS &amp; CONTRACTS"/>
    <s v="MISC. GRANTS &amp; CONTRACTS"/>
    <x v="0"/>
    <x v="14"/>
    <x v="14"/>
    <n v="0"/>
    <n v="2216"/>
    <x v="14"/>
  </r>
  <r>
    <s v="042622756"/>
    <x v="18"/>
    <x v="0"/>
    <x v="20"/>
    <s v="CSA MISCELLANEOUS GRANTS &amp; CONTRACTS"/>
    <s v="MISC. GRANTS &amp; CONTRACTS"/>
    <x v="0"/>
    <x v="19"/>
    <x v="19"/>
    <n v="0"/>
    <n v="3947"/>
    <x v="19"/>
  </r>
  <r>
    <s v="042622756"/>
    <x v="18"/>
    <x v="0"/>
    <x v="20"/>
    <s v="CSA MISCELLANEOUS GRANTS &amp; CONTRACTS"/>
    <s v="MISC. GRANTS &amp; CONTRACTS"/>
    <x v="0"/>
    <x v="20"/>
    <x v="20"/>
    <n v="0"/>
    <n v="119445"/>
    <x v="20"/>
  </r>
  <r>
    <s v="042622756"/>
    <x v="18"/>
    <x v="0"/>
    <x v="20"/>
    <s v="CSA MISCELLANEOUS GRANTS &amp; CONTRACTS"/>
    <s v="MISC. GRANTS &amp; CONTRACTS"/>
    <x v="0"/>
    <x v="27"/>
    <x v="27"/>
    <n v="0"/>
    <n v="806"/>
    <x v="27"/>
  </r>
  <r>
    <s v="042622756"/>
    <x v="18"/>
    <x v="0"/>
    <x v="20"/>
    <s v="CSA MISCELLANEOUS GRANTS &amp; CONTRACTS"/>
    <s v="MISC. GRANTS &amp; CONTRACTS"/>
    <x v="0"/>
    <x v="28"/>
    <x v="28"/>
    <n v="0"/>
    <n v="806"/>
    <x v="28"/>
  </r>
  <r>
    <s v="042622756"/>
    <x v="18"/>
    <x v="0"/>
    <x v="20"/>
    <s v="CSA MISCELLANEOUS GRANTS &amp; CONTRACTS"/>
    <s v="MISC. GRANTS &amp; CONTRACTS"/>
    <x v="0"/>
    <x v="21"/>
    <x v="21"/>
    <n v="0"/>
    <n v="50631.916799999999"/>
    <x v="21"/>
  </r>
  <r>
    <s v="042622756"/>
    <x v="18"/>
    <x v="0"/>
    <x v="20"/>
    <s v="CSA MISCELLANEOUS GRANTS &amp; CONTRACTS"/>
    <s v="MISC. GRANTS &amp; CONTRACTS"/>
    <x v="0"/>
    <x v="22"/>
    <x v="22"/>
    <n v="0"/>
    <n v="481753.91680000001"/>
    <x v="22"/>
  </r>
  <r>
    <s v="042622756"/>
    <x v="18"/>
    <x v="0"/>
    <x v="20"/>
    <s v="CSA MISCELLANEOUS GRANTS &amp; CONTRACTS"/>
    <s v="MISC. GRANTS &amp; CONTRACTS"/>
    <x v="0"/>
    <x v="23"/>
    <x v="23"/>
    <n v="0"/>
    <n v="481753.91680000001"/>
    <x v="23"/>
  </r>
  <r>
    <s v="042622756"/>
    <x v="18"/>
    <x v="0"/>
    <x v="20"/>
    <s v="CSA MISCELLANEOUS GRANTS &amp; CONTRACTS"/>
    <s v="MISC. GRANTS &amp; CONTRACTS"/>
    <x v="0"/>
    <x v="16"/>
    <x v="16"/>
    <n v="0"/>
    <n v="481856"/>
    <x v="16"/>
  </r>
  <r>
    <s v="042622756"/>
    <x v="18"/>
    <x v="0"/>
    <x v="20"/>
    <s v="CSA MISCELLANEOUS GRANTS &amp; CONTRACTS"/>
    <s v="MISC. GRANTS &amp; CONTRACTS"/>
    <x v="0"/>
    <x v="17"/>
    <x v="17"/>
    <n v="0"/>
    <n v="102.08320000000001"/>
    <x v="17"/>
  </r>
  <r>
    <s v="042622756"/>
    <x v="18"/>
    <x v="0"/>
    <x v="21"/>
    <s v="RESIDENTIAL FOSTER CARE"/>
    <s v="INTENSIVE FOSTER CARE"/>
    <x v="0"/>
    <x v="0"/>
    <x v="0"/>
    <n v="0"/>
    <n v="181549"/>
    <x v="0"/>
  </r>
  <r>
    <s v="042622756"/>
    <x v="18"/>
    <x v="0"/>
    <x v="21"/>
    <s v="RESIDENTIAL FOSTER CARE"/>
    <s v="INTENSIVE FOSTER CARE"/>
    <x v="0"/>
    <x v="1"/>
    <x v="1"/>
    <n v="0"/>
    <n v="181549"/>
    <x v="1"/>
  </r>
  <r>
    <s v="042622756"/>
    <x v="18"/>
    <x v="0"/>
    <x v="21"/>
    <s v="RESIDENTIAL FOSTER CARE"/>
    <s v="INTENSIVE FOSTER CARE"/>
    <x v="0"/>
    <x v="2"/>
    <x v="2"/>
    <n v="0"/>
    <n v="16461"/>
    <x v="2"/>
  </r>
  <r>
    <s v="042622756"/>
    <x v="18"/>
    <x v="0"/>
    <x v="21"/>
    <s v="RESIDENTIAL FOSTER CARE"/>
    <s v="INTENSIVE FOSTER CARE"/>
    <x v="0"/>
    <x v="3"/>
    <x v="3"/>
    <n v="0"/>
    <n v="16753"/>
    <x v="3"/>
  </r>
  <r>
    <s v="042622756"/>
    <x v="18"/>
    <x v="0"/>
    <x v="21"/>
    <s v="RESIDENTIAL FOSTER CARE"/>
    <s v="INTENSIVE FOSTER CARE"/>
    <x v="0"/>
    <x v="4"/>
    <x v="4"/>
    <n v="0"/>
    <n v="5534"/>
    <x v="4"/>
  </r>
  <r>
    <s v="042622756"/>
    <x v="18"/>
    <x v="0"/>
    <x v="21"/>
    <s v="RESIDENTIAL FOSTER CARE"/>
    <s v="INTENSIVE FOSTER CARE"/>
    <x v="0"/>
    <x v="5"/>
    <x v="5"/>
    <n v="0"/>
    <n v="220297"/>
    <x v="5"/>
  </r>
  <r>
    <s v="042622756"/>
    <x v="18"/>
    <x v="0"/>
    <x v="21"/>
    <s v="RESIDENTIAL FOSTER CARE"/>
    <s v="INTENSIVE FOSTER CARE"/>
    <x v="0"/>
    <x v="6"/>
    <x v="34"/>
    <n v="0"/>
    <n v="15420"/>
    <x v="6"/>
  </r>
  <r>
    <s v="042622756"/>
    <x v="18"/>
    <x v="0"/>
    <x v="21"/>
    <s v="RESIDENTIAL FOSTER CARE"/>
    <s v="INTENSIVE FOSTER CARE"/>
    <x v="0"/>
    <x v="7"/>
    <x v="7"/>
    <n v="0"/>
    <n v="813"/>
    <x v="7"/>
  </r>
  <r>
    <s v="042622756"/>
    <x v="18"/>
    <x v="0"/>
    <x v="21"/>
    <s v="RESIDENTIAL FOSTER CARE"/>
    <s v="INTENSIVE FOSTER CARE"/>
    <x v="0"/>
    <x v="8"/>
    <x v="8"/>
    <n v="0"/>
    <n v="1762"/>
    <x v="8"/>
  </r>
  <r>
    <s v="042622756"/>
    <x v="18"/>
    <x v="0"/>
    <x v="21"/>
    <s v="RESIDENTIAL FOSTER CARE"/>
    <s v="INTENSIVE FOSTER CARE"/>
    <x v="0"/>
    <x v="9"/>
    <x v="9"/>
    <n v="0"/>
    <n v="170"/>
    <x v="9"/>
  </r>
  <r>
    <s v="042622756"/>
    <x v="18"/>
    <x v="0"/>
    <x v="21"/>
    <s v="RESIDENTIAL FOSTER CARE"/>
    <s v="INTENSIVE FOSTER CARE"/>
    <x v="0"/>
    <x v="10"/>
    <x v="10"/>
    <n v="0"/>
    <n v="18165"/>
    <x v="10"/>
  </r>
  <r>
    <s v="042622756"/>
    <x v="18"/>
    <x v="0"/>
    <x v="21"/>
    <s v="RESIDENTIAL FOSTER CARE"/>
    <s v="INTENSIVE FOSTER CARE"/>
    <x v="0"/>
    <x v="41"/>
    <x v="42"/>
    <n v="0"/>
    <n v="379059"/>
    <x v="41"/>
  </r>
  <r>
    <s v="042622756"/>
    <x v="18"/>
    <x v="0"/>
    <x v="21"/>
    <s v="RESIDENTIAL FOSTER CARE"/>
    <s v="INTENSIVE FOSTER CARE"/>
    <x v="0"/>
    <x v="12"/>
    <x v="12"/>
    <n v="0"/>
    <n v="541"/>
    <x v="12"/>
  </r>
  <r>
    <s v="042622756"/>
    <x v="18"/>
    <x v="0"/>
    <x v="21"/>
    <s v="RESIDENTIAL FOSTER CARE"/>
    <s v="INTENSIVE FOSTER CARE"/>
    <x v="0"/>
    <x v="13"/>
    <x v="13"/>
    <n v="0"/>
    <n v="11871"/>
    <x v="13"/>
  </r>
  <r>
    <s v="042622756"/>
    <x v="18"/>
    <x v="0"/>
    <x v="21"/>
    <s v="RESIDENTIAL FOSTER CARE"/>
    <s v="INTENSIVE FOSTER CARE"/>
    <x v="0"/>
    <x v="14"/>
    <x v="14"/>
    <n v="0"/>
    <n v="65"/>
    <x v="14"/>
  </r>
  <r>
    <s v="042622756"/>
    <x v="18"/>
    <x v="0"/>
    <x v="21"/>
    <s v="RESIDENTIAL FOSTER CARE"/>
    <s v="INTENSIVE FOSTER CARE"/>
    <x v="0"/>
    <x v="37"/>
    <x v="38"/>
    <n v="0"/>
    <n v="86"/>
    <x v="37"/>
  </r>
  <r>
    <s v="042622756"/>
    <x v="18"/>
    <x v="0"/>
    <x v="21"/>
    <s v="RESIDENTIAL FOSTER CARE"/>
    <s v="INTENSIVE FOSTER CARE"/>
    <x v="0"/>
    <x v="25"/>
    <x v="25"/>
    <n v="0"/>
    <n v="84"/>
    <x v="25"/>
  </r>
  <r>
    <s v="042622756"/>
    <x v="18"/>
    <x v="0"/>
    <x v="21"/>
    <s v="RESIDENTIAL FOSTER CARE"/>
    <s v="INTENSIVE FOSTER CARE"/>
    <x v="0"/>
    <x v="18"/>
    <x v="18"/>
    <n v="0"/>
    <n v="15770"/>
    <x v="18"/>
  </r>
  <r>
    <s v="042622756"/>
    <x v="18"/>
    <x v="0"/>
    <x v="21"/>
    <s v="RESIDENTIAL FOSTER CARE"/>
    <s v="INTENSIVE FOSTER CARE"/>
    <x v="0"/>
    <x v="19"/>
    <x v="19"/>
    <n v="0"/>
    <n v="1921"/>
    <x v="19"/>
  </r>
  <r>
    <s v="042622756"/>
    <x v="18"/>
    <x v="0"/>
    <x v="21"/>
    <s v="RESIDENTIAL FOSTER CARE"/>
    <s v="INTENSIVE FOSTER CARE"/>
    <x v="0"/>
    <x v="20"/>
    <x v="20"/>
    <n v="0"/>
    <n v="409397"/>
    <x v="20"/>
  </r>
  <r>
    <s v="042622756"/>
    <x v="18"/>
    <x v="0"/>
    <x v="21"/>
    <s v="RESIDENTIAL FOSTER CARE"/>
    <s v="INTENSIVE FOSTER CARE"/>
    <x v="0"/>
    <x v="27"/>
    <x v="27"/>
    <n v="0"/>
    <n v="12041"/>
    <x v="27"/>
  </r>
  <r>
    <s v="042622756"/>
    <x v="18"/>
    <x v="0"/>
    <x v="21"/>
    <s v="RESIDENTIAL FOSTER CARE"/>
    <s v="INTENSIVE FOSTER CARE"/>
    <x v="0"/>
    <x v="28"/>
    <x v="28"/>
    <n v="0"/>
    <n v="12041"/>
    <x v="28"/>
  </r>
  <r>
    <s v="042622756"/>
    <x v="18"/>
    <x v="0"/>
    <x v="21"/>
    <s v="RESIDENTIAL FOSTER CARE"/>
    <s v="INTENSIVE FOSTER CARE"/>
    <x v="0"/>
    <x v="21"/>
    <x v="21"/>
    <n v="0"/>
    <n v="36418.0887"/>
    <x v="21"/>
  </r>
  <r>
    <s v="042622756"/>
    <x v="18"/>
    <x v="0"/>
    <x v="21"/>
    <s v="RESIDENTIAL FOSTER CARE"/>
    <s v="INTENSIVE FOSTER CARE"/>
    <x v="0"/>
    <x v="22"/>
    <x v="22"/>
    <n v="0"/>
    <n v="696318.08869999996"/>
    <x v="22"/>
  </r>
  <r>
    <s v="042622756"/>
    <x v="18"/>
    <x v="0"/>
    <x v="21"/>
    <s v="RESIDENTIAL FOSTER CARE"/>
    <s v="INTENSIVE FOSTER CARE"/>
    <x v="0"/>
    <x v="23"/>
    <x v="23"/>
    <n v="0"/>
    <n v="696318.08869999996"/>
    <x v="23"/>
  </r>
  <r>
    <s v="042622756"/>
    <x v="18"/>
    <x v="0"/>
    <x v="21"/>
    <s v="RESIDENTIAL FOSTER CARE"/>
    <s v="INTENSIVE FOSTER CARE"/>
    <x v="0"/>
    <x v="16"/>
    <x v="16"/>
    <n v="0"/>
    <n v="768776"/>
    <x v="16"/>
  </r>
  <r>
    <s v="042622756"/>
    <x v="18"/>
    <x v="0"/>
    <x v="21"/>
    <s v="RESIDENTIAL FOSTER CARE"/>
    <s v="INTENSIVE FOSTER CARE"/>
    <x v="0"/>
    <x v="17"/>
    <x v="17"/>
    <n v="0"/>
    <n v="72457.911300000007"/>
    <x v="17"/>
  </r>
  <r>
    <s v="042630450"/>
    <x v="19"/>
    <x v="0"/>
    <x v="22"/>
    <s v="Family Works 7610, 7670, 7671, 7690, 7710, 7770, 7"/>
    <s v="CBHI (DCF/DMH) In Home Services"/>
    <x v="0"/>
    <x v="0"/>
    <x v="0"/>
    <n v="0"/>
    <n v="1951014"/>
    <x v="0"/>
  </r>
  <r>
    <s v="042630450"/>
    <x v="19"/>
    <x v="0"/>
    <x v="22"/>
    <s v="Family Works 7610, 7670, 7671, 7690, 7710, 7770, 7"/>
    <s v="CBHI (DCF/DMH) In Home Services"/>
    <x v="0"/>
    <x v="42"/>
    <x v="43"/>
    <n v="0"/>
    <n v="34359"/>
    <x v="42"/>
  </r>
  <r>
    <s v="042630450"/>
    <x v="19"/>
    <x v="0"/>
    <x v="22"/>
    <s v="Family Works 7610, 7670, 7671, 7690, 7710, 7770, 7"/>
    <s v="CBHI (DCF/DMH) In Home Services"/>
    <x v="0"/>
    <x v="39"/>
    <x v="40"/>
    <n v="0"/>
    <n v="24000"/>
    <x v="39"/>
  </r>
  <r>
    <s v="042630450"/>
    <x v="19"/>
    <x v="0"/>
    <x v="22"/>
    <s v="Family Works 7610, 7670, 7671, 7690, 7710, 7770, 7"/>
    <s v="CBHI (DCF/DMH) In Home Services"/>
    <x v="0"/>
    <x v="40"/>
    <x v="41"/>
    <n v="0"/>
    <n v="58359"/>
    <x v="40"/>
  </r>
  <r>
    <s v="042630450"/>
    <x v="19"/>
    <x v="0"/>
    <x v="22"/>
    <s v="Family Works 7610, 7670, 7671, 7690, 7710, 7770, 7"/>
    <s v="CBHI (DCF/DMH) In Home Services"/>
    <x v="0"/>
    <x v="1"/>
    <x v="1"/>
    <n v="0"/>
    <n v="2009373"/>
    <x v="1"/>
  </r>
  <r>
    <s v="042630450"/>
    <x v="19"/>
    <x v="0"/>
    <x v="22"/>
    <s v="Family Works 7610, 7670, 7671, 7690, 7710, 7770, 7"/>
    <s v="CBHI (DCF/DMH) In Home Services"/>
    <x v="0"/>
    <x v="2"/>
    <x v="2"/>
    <n v="0"/>
    <n v="153734"/>
    <x v="2"/>
  </r>
  <r>
    <s v="042630450"/>
    <x v="19"/>
    <x v="0"/>
    <x v="22"/>
    <s v="Family Works 7610, 7670, 7671, 7690, 7710, 7770, 7"/>
    <s v="CBHI (DCF/DMH) In Home Services"/>
    <x v="0"/>
    <x v="3"/>
    <x v="3"/>
    <n v="0"/>
    <n v="208326"/>
    <x v="3"/>
  </r>
  <r>
    <s v="042630450"/>
    <x v="19"/>
    <x v="0"/>
    <x v="22"/>
    <s v="Family Works 7610, 7670, 7671, 7690, 7710, 7770, 7"/>
    <s v="CBHI (DCF/DMH) In Home Services"/>
    <x v="0"/>
    <x v="4"/>
    <x v="4"/>
    <n v="0"/>
    <n v="3800"/>
    <x v="4"/>
  </r>
  <r>
    <s v="042630450"/>
    <x v="19"/>
    <x v="0"/>
    <x v="22"/>
    <s v="Family Works 7610, 7670, 7671, 7690, 7710, 7770, 7"/>
    <s v="CBHI (DCF/DMH) In Home Services"/>
    <x v="0"/>
    <x v="6"/>
    <x v="34"/>
    <n v="0"/>
    <n v="19642"/>
    <x v="6"/>
  </r>
  <r>
    <s v="042630450"/>
    <x v="19"/>
    <x v="0"/>
    <x v="22"/>
    <s v="Family Works 7610, 7670, 7671, 7690, 7710, 7770, 7"/>
    <s v="CBHI (DCF/DMH) In Home Services"/>
    <x v="0"/>
    <x v="7"/>
    <x v="7"/>
    <n v="0"/>
    <n v="29510"/>
    <x v="7"/>
  </r>
  <r>
    <s v="042630450"/>
    <x v="19"/>
    <x v="0"/>
    <x v="22"/>
    <s v="Family Works 7610, 7670, 7671, 7690, 7710, 7770, 7"/>
    <s v="CBHI (DCF/DMH) In Home Services"/>
    <x v="0"/>
    <x v="8"/>
    <x v="8"/>
    <n v="0"/>
    <n v="56197"/>
    <x v="8"/>
  </r>
  <r>
    <s v="042630450"/>
    <x v="19"/>
    <x v="0"/>
    <x v="22"/>
    <s v="Family Works 7610, 7670, 7671, 7690, 7710, 7770, 7"/>
    <s v="CBHI (DCF/DMH) In Home Services"/>
    <x v="0"/>
    <x v="9"/>
    <x v="9"/>
    <n v="0"/>
    <n v="2031"/>
    <x v="9"/>
  </r>
  <r>
    <s v="042630450"/>
    <x v="19"/>
    <x v="0"/>
    <x v="22"/>
    <s v="Family Works 7610, 7670, 7671, 7690, 7710, 7770, 7"/>
    <s v="CBHI (DCF/DMH) In Home Services"/>
    <x v="0"/>
    <x v="10"/>
    <x v="10"/>
    <n v="0"/>
    <n v="107380"/>
    <x v="10"/>
  </r>
  <r>
    <s v="042630450"/>
    <x v="19"/>
    <x v="0"/>
    <x v="22"/>
    <s v="Family Works 7610, 7670, 7671, 7690, 7710, 7770, 7"/>
    <s v="CBHI (DCF/DMH) In Home Services"/>
    <x v="0"/>
    <x v="11"/>
    <x v="11"/>
    <n v="0"/>
    <n v="99097"/>
    <x v="11"/>
  </r>
  <r>
    <s v="042630450"/>
    <x v="19"/>
    <x v="0"/>
    <x v="22"/>
    <s v="Family Works 7610, 7670, 7671, 7690, 7710, 7770, 7"/>
    <s v="CBHI (DCF/DMH) In Home Services"/>
    <x v="0"/>
    <x v="12"/>
    <x v="12"/>
    <n v="0"/>
    <n v="3227"/>
    <x v="12"/>
  </r>
  <r>
    <s v="042630450"/>
    <x v="19"/>
    <x v="0"/>
    <x v="22"/>
    <s v="Family Works 7610, 7670, 7671, 7690, 7710, 7770, 7"/>
    <s v="CBHI (DCF/DMH) In Home Services"/>
    <x v="0"/>
    <x v="13"/>
    <x v="13"/>
    <n v="0"/>
    <n v="80032"/>
    <x v="13"/>
  </r>
  <r>
    <s v="042630450"/>
    <x v="19"/>
    <x v="0"/>
    <x v="22"/>
    <s v="Family Works 7610, 7670, 7671, 7690, 7710, 7770, 7"/>
    <s v="CBHI (DCF/DMH) In Home Services"/>
    <x v="0"/>
    <x v="14"/>
    <x v="14"/>
    <n v="0"/>
    <n v="2492"/>
    <x v="14"/>
  </r>
  <r>
    <s v="042630450"/>
    <x v="19"/>
    <x v="0"/>
    <x v="22"/>
    <s v="Family Works 7610, 7670, 7671, 7690, 7710, 7770, 7"/>
    <s v="CBHI (DCF/DMH) In Home Services"/>
    <x v="0"/>
    <x v="37"/>
    <x v="38"/>
    <n v="0"/>
    <n v="300"/>
    <x v="37"/>
  </r>
  <r>
    <s v="042630450"/>
    <x v="19"/>
    <x v="0"/>
    <x v="22"/>
    <s v="Family Works 7610, 7670, 7671, 7690, 7710, 7770, 7"/>
    <s v="CBHI (DCF/DMH) In Home Services"/>
    <x v="0"/>
    <x v="18"/>
    <x v="18"/>
    <n v="0"/>
    <n v="3000"/>
    <x v="18"/>
  </r>
  <r>
    <s v="042630450"/>
    <x v="19"/>
    <x v="0"/>
    <x v="22"/>
    <s v="Family Works 7610, 7670, 7671, 7690, 7710, 7770, 7"/>
    <s v="CBHI (DCF/DMH) In Home Services"/>
    <x v="0"/>
    <x v="19"/>
    <x v="19"/>
    <n v="0"/>
    <n v="86104"/>
    <x v="19"/>
  </r>
  <r>
    <s v="042630450"/>
    <x v="19"/>
    <x v="0"/>
    <x v="22"/>
    <s v="Family Works 7610, 7670, 7671, 7690, 7710, 7770, 7"/>
    <s v="CBHI (DCF/DMH) In Home Services"/>
    <x v="0"/>
    <x v="20"/>
    <x v="20"/>
    <n v="0"/>
    <n v="274252"/>
    <x v="20"/>
  </r>
  <r>
    <s v="042630450"/>
    <x v="19"/>
    <x v="0"/>
    <x v="22"/>
    <s v="Family Works 7610, 7670, 7671, 7690, 7710, 7770, 7"/>
    <s v="CBHI (DCF/DMH) In Home Services"/>
    <x v="0"/>
    <x v="27"/>
    <x v="27"/>
    <n v="0"/>
    <n v="64635"/>
    <x v="27"/>
  </r>
  <r>
    <s v="042630450"/>
    <x v="19"/>
    <x v="0"/>
    <x v="22"/>
    <s v="Family Works 7610, 7670, 7671, 7690, 7710, 7770, 7"/>
    <s v="CBHI (DCF/DMH) In Home Services"/>
    <x v="0"/>
    <x v="28"/>
    <x v="28"/>
    <n v="0"/>
    <n v="64635"/>
    <x v="28"/>
  </r>
  <r>
    <s v="042630450"/>
    <x v="19"/>
    <x v="0"/>
    <x v="22"/>
    <s v="Family Works 7610, 7670, 7671, 7690, 7710, 7770, 7"/>
    <s v="CBHI (DCF/DMH) In Home Services"/>
    <x v="0"/>
    <x v="21"/>
    <x v="21"/>
    <n v="0"/>
    <n v="355509"/>
    <x v="21"/>
  </r>
  <r>
    <s v="042630450"/>
    <x v="19"/>
    <x v="0"/>
    <x v="22"/>
    <s v="Family Works 7610, 7670, 7671, 7690, 7710, 7770, 7"/>
    <s v="CBHI (DCF/DMH) In Home Services"/>
    <x v="0"/>
    <x v="22"/>
    <x v="22"/>
    <n v="0"/>
    <n v="3177009"/>
    <x v="22"/>
  </r>
  <r>
    <s v="042630450"/>
    <x v="19"/>
    <x v="0"/>
    <x v="22"/>
    <s v="Family Works 7610, 7670, 7671, 7690, 7710, 7770, 7"/>
    <s v="CBHI (DCF/DMH) In Home Services"/>
    <x v="0"/>
    <x v="29"/>
    <x v="29"/>
    <n v="0"/>
    <n v="21751"/>
    <x v="29"/>
  </r>
  <r>
    <s v="042630450"/>
    <x v="19"/>
    <x v="0"/>
    <x v="22"/>
    <s v="Family Works 7610, 7670, 7671, 7690, 7710, 7770, 7"/>
    <s v="CBHI (DCF/DMH) In Home Services"/>
    <x v="0"/>
    <x v="36"/>
    <x v="37"/>
    <n v="0"/>
    <n v="10301"/>
    <x v="36"/>
  </r>
  <r>
    <s v="042630450"/>
    <x v="19"/>
    <x v="0"/>
    <x v="22"/>
    <s v="Family Works 7610, 7670, 7671, 7690, 7710, 7770, 7"/>
    <s v="CBHI (DCF/DMH) In Home Services"/>
    <x v="0"/>
    <x v="23"/>
    <x v="23"/>
    <n v="0"/>
    <n v="3209061"/>
    <x v="23"/>
  </r>
  <r>
    <s v="042630450"/>
    <x v="19"/>
    <x v="0"/>
    <x v="22"/>
    <s v="Family Works 7610, 7670, 7671, 7690, 7710, 7770, 7"/>
    <s v="CBHI (DCF/DMH) In Home Services"/>
    <x v="0"/>
    <x v="16"/>
    <x v="16"/>
    <n v="0"/>
    <n v="3380778"/>
    <x v="16"/>
  </r>
  <r>
    <s v="042630450"/>
    <x v="19"/>
    <x v="0"/>
    <x v="22"/>
    <s v="Family Works 7610, 7670, 7671, 7690, 7710, 7770, 7"/>
    <s v="CBHI (DCF/DMH) In Home Services"/>
    <x v="0"/>
    <x v="17"/>
    <x v="17"/>
    <n v="0"/>
    <n v="171717"/>
    <x v="17"/>
  </r>
  <r>
    <s v="042630450"/>
    <x v="19"/>
    <x v="0"/>
    <x v="22"/>
    <s v="Family Works 7610, 7670, 7671, 7690, 7710, 7770, 7"/>
    <s v="CBHI (DCF/DMH) In Home Services"/>
    <x v="0"/>
    <x v="5"/>
    <x v="5"/>
    <n v="0"/>
    <n v="2375233"/>
    <x v="5"/>
  </r>
  <r>
    <s v="042630450"/>
    <x v="19"/>
    <x v="0"/>
    <x v="23"/>
    <s v="Parents Sibling Club 7890"/>
    <s v="Strength Based Youth Support Groups"/>
    <x v="0"/>
    <x v="0"/>
    <x v="0"/>
    <n v="0"/>
    <n v="5297"/>
    <x v="0"/>
  </r>
  <r>
    <s v="042630450"/>
    <x v="19"/>
    <x v="0"/>
    <x v="23"/>
    <s v="Parents Sibling Club 7890"/>
    <s v="Strength Based Youth Support Groups"/>
    <x v="0"/>
    <x v="1"/>
    <x v="1"/>
    <n v="0"/>
    <n v="5297"/>
    <x v="1"/>
  </r>
  <r>
    <s v="042630450"/>
    <x v="19"/>
    <x v="0"/>
    <x v="23"/>
    <s v="Parents Sibling Club 7890"/>
    <s v="Strength Based Youth Support Groups"/>
    <x v="0"/>
    <x v="2"/>
    <x v="2"/>
    <n v="0"/>
    <n v="300"/>
    <x v="2"/>
  </r>
  <r>
    <s v="042630450"/>
    <x v="19"/>
    <x v="0"/>
    <x v="23"/>
    <s v="Parents Sibling Club 7890"/>
    <s v="Strength Based Youth Support Groups"/>
    <x v="0"/>
    <x v="3"/>
    <x v="3"/>
    <n v="0"/>
    <n v="389"/>
    <x v="3"/>
  </r>
  <r>
    <s v="042630450"/>
    <x v="19"/>
    <x v="0"/>
    <x v="23"/>
    <s v="Parents Sibling Club 7890"/>
    <s v="Strength Based Youth Support Groups"/>
    <x v="0"/>
    <x v="5"/>
    <x v="5"/>
    <n v="0"/>
    <n v="5986"/>
    <x v="5"/>
  </r>
  <r>
    <s v="042630450"/>
    <x v="19"/>
    <x v="0"/>
    <x v="23"/>
    <s v="Parents Sibling Club 7890"/>
    <s v="Strength Based Youth Support Groups"/>
    <x v="0"/>
    <x v="8"/>
    <x v="8"/>
    <n v="0"/>
    <n v="609"/>
    <x v="8"/>
  </r>
  <r>
    <s v="042630450"/>
    <x v="19"/>
    <x v="0"/>
    <x v="23"/>
    <s v="Parents Sibling Club 7890"/>
    <s v="Strength Based Youth Support Groups"/>
    <x v="0"/>
    <x v="10"/>
    <x v="10"/>
    <n v="0"/>
    <n v="609"/>
    <x v="10"/>
  </r>
  <r>
    <s v="042630450"/>
    <x v="19"/>
    <x v="0"/>
    <x v="23"/>
    <s v="Parents Sibling Club 7890"/>
    <s v="Strength Based Youth Support Groups"/>
    <x v="0"/>
    <x v="13"/>
    <x v="13"/>
    <n v="0"/>
    <n v="126"/>
    <x v="13"/>
  </r>
  <r>
    <s v="042630450"/>
    <x v="19"/>
    <x v="0"/>
    <x v="23"/>
    <s v="Parents Sibling Club 7890"/>
    <s v="Strength Based Youth Support Groups"/>
    <x v="0"/>
    <x v="14"/>
    <x v="14"/>
    <n v="0"/>
    <n v="275"/>
    <x v="14"/>
  </r>
  <r>
    <s v="042630450"/>
    <x v="19"/>
    <x v="0"/>
    <x v="23"/>
    <s v="Parents Sibling Club 7890"/>
    <s v="Strength Based Youth Support Groups"/>
    <x v="0"/>
    <x v="19"/>
    <x v="19"/>
    <n v="0"/>
    <n v="2209"/>
    <x v="19"/>
  </r>
  <r>
    <s v="042630450"/>
    <x v="19"/>
    <x v="0"/>
    <x v="23"/>
    <s v="Parents Sibling Club 7890"/>
    <s v="Strength Based Youth Support Groups"/>
    <x v="0"/>
    <x v="20"/>
    <x v="20"/>
    <n v="0"/>
    <n v="2610"/>
    <x v="20"/>
  </r>
  <r>
    <s v="042630450"/>
    <x v="19"/>
    <x v="0"/>
    <x v="23"/>
    <s v="Parents Sibling Club 7890"/>
    <s v="Strength Based Youth Support Groups"/>
    <x v="0"/>
    <x v="27"/>
    <x v="27"/>
    <n v="0"/>
    <n v="17"/>
    <x v="27"/>
  </r>
  <r>
    <s v="042630450"/>
    <x v="19"/>
    <x v="0"/>
    <x v="23"/>
    <s v="Parents Sibling Club 7890"/>
    <s v="Strength Based Youth Support Groups"/>
    <x v="0"/>
    <x v="28"/>
    <x v="28"/>
    <n v="0"/>
    <n v="17"/>
    <x v="28"/>
  </r>
  <r>
    <s v="042630450"/>
    <x v="19"/>
    <x v="0"/>
    <x v="23"/>
    <s v="Parents Sibling Club 7890"/>
    <s v="Strength Based Youth Support Groups"/>
    <x v="0"/>
    <x v="21"/>
    <x v="21"/>
    <n v="0"/>
    <n v="1162"/>
    <x v="21"/>
  </r>
  <r>
    <s v="042630450"/>
    <x v="19"/>
    <x v="0"/>
    <x v="23"/>
    <s v="Parents Sibling Club 7890"/>
    <s v="Strength Based Youth Support Groups"/>
    <x v="0"/>
    <x v="22"/>
    <x v="22"/>
    <n v="0"/>
    <n v="10384"/>
    <x v="22"/>
  </r>
  <r>
    <s v="042630450"/>
    <x v="19"/>
    <x v="0"/>
    <x v="23"/>
    <s v="Parents Sibling Club 7890"/>
    <s v="Strength Based Youth Support Groups"/>
    <x v="0"/>
    <x v="36"/>
    <x v="37"/>
    <n v="0"/>
    <n v="34"/>
    <x v="36"/>
  </r>
  <r>
    <s v="042630450"/>
    <x v="19"/>
    <x v="0"/>
    <x v="23"/>
    <s v="Parents Sibling Club 7890"/>
    <s v="Strength Based Youth Support Groups"/>
    <x v="0"/>
    <x v="23"/>
    <x v="23"/>
    <n v="0"/>
    <n v="10418"/>
    <x v="23"/>
  </r>
  <r>
    <s v="042630450"/>
    <x v="19"/>
    <x v="0"/>
    <x v="23"/>
    <s v="Parents Sibling Club 7890"/>
    <s v="Strength Based Youth Support Groups"/>
    <x v="0"/>
    <x v="16"/>
    <x v="16"/>
    <n v="0"/>
    <n v="13507"/>
    <x v="16"/>
  </r>
  <r>
    <s v="042630450"/>
    <x v="19"/>
    <x v="0"/>
    <x v="23"/>
    <s v="Parents Sibling Club 7890"/>
    <s v="Strength Based Youth Support Groups"/>
    <x v="0"/>
    <x v="17"/>
    <x v="17"/>
    <n v="0"/>
    <n v="3089"/>
    <x v="17"/>
  </r>
  <r>
    <s v="042630450"/>
    <x v="19"/>
    <x v="0"/>
    <x v="24"/>
    <s v="Home Base 7100, 7170, 7171 &amp; 7290"/>
    <s v="CBHI (DCF/DMH) In Home Services"/>
    <x v="0"/>
    <x v="0"/>
    <x v="0"/>
    <n v="0"/>
    <n v="1481520"/>
    <x v="0"/>
  </r>
  <r>
    <s v="042630450"/>
    <x v="19"/>
    <x v="0"/>
    <x v="24"/>
    <s v="Home Base 7100, 7170, 7171 &amp; 7290"/>
    <s v="CBHI (DCF/DMH) In Home Services"/>
    <x v="0"/>
    <x v="42"/>
    <x v="43"/>
    <n v="0"/>
    <n v="33278"/>
    <x v="42"/>
  </r>
  <r>
    <s v="042630450"/>
    <x v="19"/>
    <x v="0"/>
    <x v="24"/>
    <s v="Home Base 7100, 7170, 7171 &amp; 7290"/>
    <s v="CBHI (DCF/DMH) In Home Services"/>
    <x v="0"/>
    <x v="39"/>
    <x v="40"/>
    <n v="0"/>
    <n v="33005"/>
    <x v="39"/>
  </r>
  <r>
    <s v="042630450"/>
    <x v="19"/>
    <x v="0"/>
    <x v="24"/>
    <s v="Home Base 7100, 7170, 7171 &amp; 7290"/>
    <s v="CBHI (DCF/DMH) In Home Services"/>
    <x v="0"/>
    <x v="40"/>
    <x v="41"/>
    <n v="0"/>
    <n v="66283"/>
    <x v="40"/>
  </r>
  <r>
    <s v="042630450"/>
    <x v="19"/>
    <x v="0"/>
    <x v="24"/>
    <s v="Home Base 7100, 7170, 7171 &amp; 7290"/>
    <s v="CBHI (DCF/DMH) In Home Services"/>
    <x v="0"/>
    <x v="1"/>
    <x v="1"/>
    <n v="0"/>
    <n v="1547803"/>
    <x v="1"/>
  </r>
  <r>
    <s v="042630450"/>
    <x v="19"/>
    <x v="0"/>
    <x v="24"/>
    <s v="Home Base 7100, 7170, 7171 &amp; 7290"/>
    <s v="CBHI (DCF/DMH) In Home Services"/>
    <x v="0"/>
    <x v="2"/>
    <x v="2"/>
    <n v="0"/>
    <n v="117107"/>
    <x v="2"/>
  </r>
  <r>
    <s v="042630450"/>
    <x v="19"/>
    <x v="0"/>
    <x v="24"/>
    <s v="Home Base 7100, 7170, 7171 &amp; 7290"/>
    <s v="CBHI (DCF/DMH) In Home Services"/>
    <x v="0"/>
    <x v="3"/>
    <x v="3"/>
    <n v="0"/>
    <n v="172712"/>
    <x v="3"/>
  </r>
  <r>
    <s v="042630450"/>
    <x v="19"/>
    <x v="0"/>
    <x v="24"/>
    <s v="Home Base 7100, 7170, 7171 &amp; 7290"/>
    <s v="CBHI (DCF/DMH) In Home Services"/>
    <x v="0"/>
    <x v="4"/>
    <x v="4"/>
    <n v="0"/>
    <n v="2775"/>
    <x v="4"/>
  </r>
  <r>
    <s v="042630450"/>
    <x v="19"/>
    <x v="0"/>
    <x v="24"/>
    <s v="Home Base 7100, 7170, 7171 &amp; 7290"/>
    <s v="CBHI (DCF/DMH) In Home Services"/>
    <x v="0"/>
    <x v="5"/>
    <x v="5"/>
    <n v="0"/>
    <n v="1840397"/>
    <x v="5"/>
  </r>
  <r>
    <s v="042630450"/>
    <x v="19"/>
    <x v="0"/>
    <x v="24"/>
    <s v="Home Base 7100, 7170, 7171 &amp; 7290"/>
    <s v="CBHI (DCF/DMH) In Home Services"/>
    <x v="0"/>
    <x v="6"/>
    <x v="34"/>
    <n v="0"/>
    <n v="100778"/>
    <x v="6"/>
  </r>
  <r>
    <s v="042630450"/>
    <x v="19"/>
    <x v="0"/>
    <x v="24"/>
    <s v="Home Base 7100, 7170, 7171 &amp; 7290"/>
    <s v="CBHI (DCF/DMH) In Home Services"/>
    <x v="0"/>
    <x v="7"/>
    <x v="7"/>
    <n v="0"/>
    <n v="77788"/>
    <x v="7"/>
  </r>
  <r>
    <s v="042630450"/>
    <x v="19"/>
    <x v="0"/>
    <x v="24"/>
    <s v="Home Base 7100, 7170, 7171 &amp; 7290"/>
    <s v="CBHI (DCF/DMH) In Home Services"/>
    <x v="0"/>
    <x v="8"/>
    <x v="8"/>
    <n v="0"/>
    <n v="33328"/>
    <x v="8"/>
  </r>
  <r>
    <s v="042630450"/>
    <x v="19"/>
    <x v="0"/>
    <x v="24"/>
    <s v="Home Base 7100, 7170, 7171 &amp; 7290"/>
    <s v="CBHI (DCF/DMH) In Home Services"/>
    <x v="0"/>
    <x v="10"/>
    <x v="10"/>
    <n v="0"/>
    <n v="211894"/>
    <x v="10"/>
  </r>
  <r>
    <s v="042630450"/>
    <x v="19"/>
    <x v="0"/>
    <x v="24"/>
    <s v="Home Base 7100, 7170, 7171 &amp; 7290"/>
    <s v="CBHI (DCF/DMH) In Home Services"/>
    <x v="0"/>
    <x v="12"/>
    <x v="12"/>
    <n v="0"/>
    <n v="906"/>
    <x v="12"/>
  </r>
  <r>
    <s v="042630450"/>
    <x v="19"/>
    <x v="0"/>
    <x v="24"/>
    <s v="Home Base 7100, 7170, 7171 &amp; 7290"/>
    <s v="CBHI (DCF/DMH) In Home Services"/>
    <x v="0"/>
    <x v="13"/>
    <x v="13"/>
    <n v="0"/>
    <n v="72832"/>
    <x v="13"/>
  </r>
  <r>
    <s v="042630450"/>
    <x v="19"/>
    <x v="0"/>
    <x v="24"/>
    <s v="Home Base 7100, 7170, 7171 &amp; 7290"/>
    <s v="CBHI (DCF/DMH) In Home Services"/>
    <x v="0"/>
    <x v="14"/>
    <x v="14"/>
    <n v="0"/>
    <n v="6334"/>
    <x v="14"/>
  </r>
  <r>
    <s v="042630450"/>
    <x v="19"/>
    <x v="0"/>
    <x v="24"/>
    <s v="Home Base 7100, 7170, 7171 &amp; 7290"/>
    <s v="CBHI (DCF/DMH) In Home Services"/>
    <x v="0"/>
    <x v="37"/>
    <x v="38"/>
    <n v="0"/>
    <n v="27397"/>
    <x v="37"/>
  </r>
  <r>
    <s v="042630450"/>
    <x v="19"/>
    <x v="0"/>
    <x v="24"/>
    <s v="Home Base 7100, 7170, 7171 &amp; 7290"/>
    <s v="CBHI (DCF/DMH) In Home Services"/>
    <x v="0"/>
    <x v="25"/>
    <x v="25"/>
    <n v="0"/>
    <n v="144"/>
    <x v="25"/>
  </r>
  <r>
    <s v="042630450"/>
    <x v="19"/>
    <x v="0"/>
    <x v="24"/>
    <s v="Home Base 7100, 7170, 7171 &amp; 7290"/>
    <s v="CBHI (DCF/DMH) In Home Services"/>
    <x v="0"/>
    <x v="18"/>
    <x v="18"/>
    <n v="0"/>
    <n v="2250"/>
    <x v="18"/>
  </r>
  <r>
    <s v="042630450"/>
    <x v="19"/>
    <x v="0"/>
    <x v="24"/>
    <s v="Home Base 7100, 7170, 7171 &amp; 7290"/>
    <s v="CBHI (DCF/DMH) In Home Services"/>
    <x v="0"/>
    <x v="19"/>
    <x v="19"/>
    <n v="0"/>
    <n v="99067"/>
    <x v="19"/>
  </r>
  <r>
    <s v="042630450"/>
    <x v="19"/>
    <x v="0"/>
    <x v="24"/>
    <s v="Home Base 7100, 7170, 7171 &amp; 7290"/>
    <s v="CBHI (DCF/DMH) In Home Services"/>
    <x v="0"/>
    <x v="20"/>
    <x v="20"/>
    <n v="0"/>
    <n v="208930"/>
    <x v="20"/>
  </r>
  <r>
    <s v="042630450"/>
    <x v="19"/>
    <x v="0"/>
    <x v="24"/>
    <s v="Home Base 7100, 7170, 7171 &amp; 7290"/>
    <s v="CBHI (DCF/DMH) In Home Services"/>
    <x v="0"/>
    <x v="27"/>
    <x v="27"/>
    <n v="0"/>
    <n v="68713"/>
    <x v="27"/>
  </r>
  <r>
    <s v="042630450"/>
    <x v="19"/>
    <x v="0"/>
    <x v="24"/>
    <s v="Home Base 7100, 7170, 7171 &amp; 7290"/>
    <s v="CBHI (DCF/DMH) In Home Services"/>
    <x v="0"/>
    <x v="28"/>
    <x v="28"/>
    <n v="0"/>
    <n v="68713"/>
    <x v="28"/>
  </r>
  <r>
    <s v="042630450"/>
    <x v="19"/>
    <x v="0"/>
    <x v="24"/>
    <s v="Home Base 7100, 7170, 7171 &amp; 7290"/>
    <s v="CBHI (DCF/DMH) In Home Services"/>
    <x v="0"/>
    <x v="21"/>
    <x v="21"/>
    <n v="0"/>
    <n v="293572"/>
    <x v="21"/>
  </r>
  <r>
    <s v="042630450"/>
    <x v="19"/>
    <x v="0"/>
    <x v="24"/>
    <s v="Home Base 7100, 7170, 7171 &amp; 7290"/>
    <s v="CBHI (DCF/DMH) In Home Services"/>
    <x v="0"/>
    <x v="22"/>
    <x v="22"/>
    <n v="0"/>
    <n v="2623506"/>
    <x v="22"/>
  </r>
  <r>
    <s v="042630450"/>
    <x v="19"/>
    <x v="0"/>
    <x v="24"/>
    <s v="Home Base 7100, 7170, 7171 &amp; 7290"/>
    <s v="CBHI (DCF/DMH) In Home Services"/>
    <x v="0"/>
    <x v="29"/>
    <x v="29"/>
    <n v="0"/>
    <n v="14380"/>
    <x v="29"/>
  </r>
  <r>
    <s v="042630450"/>
    <x v="19"/>
    <x v="0"/>
    <x v="24"/>
    <s v="Home Base 7100, 7170, 7171 &amp; 7290"/>
    <s v="CBHI (DCF/DMH) In Home Services"/>
    <x v="0"/>
    <x v="36"/>
    <x v="37"/>
    <n v="0"/>
    <n v="8507"/>
    <x v="36"/>
  </r>
  <r>
    <s v="042630450"/>
    <x v="19"/>
    <x v="0"/>
    <x v="24"/>
    <s v="Home Base 7100, 7170, 7171 &amp; 7290"/>
    <s v="CBHI (DCF/DMH) In Home Services"/>
    <x v="0"/>
    <x v="23"/>
    <x v="23"/>
    <n v="0"/>
    <n v="2646393"/>
    <x v="23"/>
  </r>
  <r>
    <s v="042630450"/>
    <x v="19"/>
    <x v="0"/>
    <x v="24"/>
    <s v="Home Base 7100, 7170, 7171 &amp; 7290"/>
    <s v="CBHI (DCF/DMH) In Home Services"/>
    <x v="0"/>
    <x v="16"/>
    <x v="16"/>
    <n v="0"/>
    <n v="2858049"/>
    <x v="16"/>
  </r>
  <r>
    <s v="042630450"/>
    <x v="19"/>
    <x v="0"/>
    <x v="24"/>
    <s v="Home Base 7100, 7170, 7171 &amp; 7290"/>
    <s v="CBHI (DCF/DMH) In Home Services"/>
    <x v="0"/>
    <x v="17"/>
    <x v="17"/>
    <n v="0"/>
    <n v="211656"/>
    <x v="17"/>
  </r>
  <r>
    <s v="042701581"/>
    <x v="20"/>
    <x v="0"/>
    <x v="25"/>
    <s v="Flexible Support Services"/>
    <s v="Flexibel Support Services"/>
    <x v="0"/>
    <x v="0"/>
    <x v="0"/>
    <n v="0"/>
    <n v="35710"/>
    <x v="0"/>
  </r>
  <r>
    <s v="042701581"/>
    <x v="20"/>
    <x v="0"/>
    <x v="25"/>
    <s v="Flexible Support Services"/>
    <s v="Flexibel Support Services"/>
    <x v="0"/>
    <x v="1"/>
    <x v="1"/>
    <n v="0"/>
    <n v="35710"/>
    <x v="1"/>
  </r>
  <r>
    <s v="042701581"/>
    <x v="20"/>
    <x v="0"/>
    <x v="25"/>
    <s v="Flexible Support Services"/>
    <s v="Flexibel Support Services"/>
    <x v="0"/>
    <x v="2"/>
    <x v="2"/>
    <n v="0"/>
    <n v="2569"/>
    <x v="2"/>
  </r>
  <r>
    <s v="042701581"/>
    <x v="20"/>
    <x v="0"/>
    <x v="25"/>
    <s v="Flexible Support Services"/>
    <s v="Flexibel Support Services"/>
    <x v="0"/>
    <x v="3"/>
    <x v="3"/>
    <n v="0"/>
    <n v="943"/>
    <x v="3"/>
  </r>
  <r>
    <s v="042701581"/>
    <x v="20"/>
    <x v="0"/>
    <x v="25"/>
    <s v="Flexible Support Services"/>
    <s v="Flexibel Support Services"/>
    <x v="0"/>
    <x v="4"/>
    <x v="4"/>
    <n v="0"/>
    <n v="-8480"/>
    <x v="4"/>
  </r>
  <r>
    <s v="042701581"/>
    <x v="20"/>
    <x v="0"/>
    <x v="25"/>
    <s v="Flexible Support Services"/>
    <s v="Flexibel Support Services"/>
    <x v="0"/>
    <x v="5"/>
    <x v="5"/>
    <n v="0"/>
    <n v="30742"/>
    <x v="5"/>
  </r>
  <r>
    <s v="042701581"/>
    <x v="20"/>
    <x v="0"/>
    <x v="25"/>
    <s v="Flexible Support Services"/>
    <s v="Flexibel Support Services"/>
    <x v="0"/>
    <x v="6"/>
    <x v="34"/>
    <n v="0"/>
    <n v="10407"/>
    <x v="6"/>
  </r>
  <r>
    <s v="042701581"/>
    <x v="20"/>
    <x v="0"/>
    <x v="25"/>
    <s v="Flexible Support Services"/>
    <s v="Flexibel Support Services"/>
    <x v="0"/>
    <x v="7"/>
    <x v="7"/>
    <n v="0"/>
    <n v="11296"/>
    <x v="7"/>
  </r>
  <r>
    <s v="042701581"/>
    <x v="20"/>
    <x v="0"/>
    <x v="25"/>
    <s v="Flexible Support Services"/>
    <s v="Flexibel Support Services"/>
    <x v="0"/>
    <x v="8"/>
    <x v="8"/>
    <n v="0"/>
    <n v="14583"/>
    <x v="8"/>
  </r>
  <r>
    <s v="042701581"/>
    <x v="20"/>
    <x v="0"/>
    <x v="25"/>
    <s v="Flexible Support Services"/>
    <s v="Flexibel Support Services"/>
    <x v="0"/>
    <x v="9"/>
    <x v="9"/>
    <n v="0"/>
    <n v="1657"/>
    <x v="9"/>
  </r>
  <r>
    <s v="042701581"/>
    <x v="20"/>
    <x v="0"/>
    <x v="25"/>
    <s v="Flexible Support Services"/>
    <s v="Flexibel Support Services"/>
    <x v="0"/>
    <x v="10"/>
    <x v="10"/>
    <n v="0"/>
    <n v="37943"/>
    <x v="10"/>
  </r>
  <r>
    <s v="042701581"/>
    <x v="20"/>
    <x v="0"/>
    <x v="25"/>
    <s v="Flexible Support Services"/>
    <s v="Flexibel Support Services"/>
    <x v="0"/>
    <x v="11"/>
    <x v="11"/>
    <n v="0"/>
    <n v="100"/>
    <x v="11"/>
  </r>
  <r>
    <s v="042701581"/>
    <x v="20"/>
    <x v="0"/>
    <x v="25"/>
    <s v="Flexible Support Services"/>
    <s v="Flexibel Support Services"/>
    <x v="0"/>
    <x v="41"/>
    <x v="42"/>
    <n v="0"/>
    <n v="732"/>
    <x v="41"/>
  </r>
  <r>
    <s v="042701581"/>
    <x v="20"/>
    <x v="0"/>
    <x v="25"/>
    <s v="Flexible Support Services"/>
    <s v="Flexibel Support Services"/>
    <x v="0"/>
    <x v="12"/>
    <x v="12"/>
    <n v="0"/>
    <n v="51"/>
    <x v="12"/>
  </r>
  <r>
    <s v="042701581"/>
    <x v="20"/>
    <x v="0"/>
    <x v="25"/>
    <s v="Flexible Support Services"/>
    <s v="Flexibel Support Services"/>
    <x v="0"/>
    <x v="13"/>
    <x v="13"/>
    <n v="0"/>
    <n v="2100"/>
    <x v="13"/>
  </r>
  <r>
    <s v="042701581"/>
    <x v="20"/>
    <x v="0"/>
    <x v="25"/>
    <s v="Flexible Support Services"/>
    <s v="Flexibel Support Services"/>
    <x v="0"/>
    <x v="14"/>
    <x v="14"/>
    <n v="0"/>
    <n v="425"/>
    <x v="14"/>
  </r>
  <r>
    <s v="042701581"/>
    <x v="20"/>
    <x v="0"/>
    <x v="25"/>
    <s v="Flexible Support Services"/>
    <s v="Flexibel Support Services"/>
    <x v="0"/>
    <x v="25"/>
    <x v="25"/>
    <n v="0"/>
    <n v="40"/>
    <x v="25"/>
  </r>
  <r>
    <s v="042701581"/>
    <x v="20"/>
    <x v="0"/>
    <x v="25"/>
    <s v="Flexible Support Services"/>
    <s v="Flexibel Support Services"/>
    <x v="0"/>
    <x v="18"/>
    <x v="18"/>
    <n v="0"/>
    <n v="476"/>
    <x v="18"/>
  </r>
  <r>
    <s v="042701581"/>
    <x v="20"/>
    <x v="0"/>
    <x v="25"/>
    <s v="Flexible Support Services"/>
    <s v="Flexibel Support Services"/>
    <x v="0"/>
    <x v="19"/>
    <x v="19"/>
    <n v="0"/>
    <n v="15377"/>
    <x v="19"/>
  </r>
  <r>
    <s v="042701581"/>
    <x v="20"/>
    <x v="0"/>
    <x v="25"/>
    <s v="Flexible Support Services"/>
    <s v="Flexibel Support Services"/>
    <x v="0"/>
    <x v="20"/>
    <x v="20"/>
    <n v="0"/>
    <n v="19301"/>
    <x v="20"/>
  </r>
  <r>
    <s v="042701581"/>
    <x v="20"/>
    <x v="0"/>
    <x v="25"/>
    <s v="Flexible Support Services"/>
    <s v="Flexibel Support Services"/>
    <x v="0"/>
    <x v="27"/>
    <x v="27"/>
    <n v="0"/>
    <n v="35"/>
    <x v="27"/>
  </r>
  <r>
    <s v="042701581"/>
    <x v="20"/>
    <x v="0"/>
    <x v="25"/>
    <s v="Flexible Support Services"/>
    <s v="Flexibel Support Services"/>
    <x v="0"/>
    <x v="30"/>
    <x v="30"/>
    <n v="0"/>
    <n v="1425"/>
    <x v="30"/>
  </r>
  <r>
    <s v="042701581"/>
    <x v="20"/>
    <x v="0"/>
    <x v="25"/>
    <s v="Flexible Support Services"/>
    <s v="Flexibel Support Services"/>
    <x v="0"/>
    <x v="31"/>
    <x v="31"/>
    <n v="0"/>
    <n v="3896"/>
    <x v="31"/>
  </r>
  <r>
    <s v="042701581"/>
    <x v="20"/>
    <x v="0"/>
    <x v="25"/>
    <s v="Flexible Support Services"/>
    <s v="Flexibel Support Services"/>
    <x v="0"/>
    <x v="35"/>
    <x v="36"/>
    <n v="0"/>
    <n v="23"/>
    <x v="35"/>
  </r>
  <r>
    <s v="042701581"/>
    <x v="20"/>
    <x v="0"/>
    <x v="25"/>
    <s v="Flexible Support Services"/>
    <s v="Flexibel Support Services"/>
    <x v="0"/>
    <x v="28"/>
    <x v="28"/>
    <n v="0"/>
    <n v="5379"/>
    <x v="28"/>
  </r>
  <r>
    <s v="042701581"/>
    <x v="20"/>
    <x v="0"/>
    <x v="25"/>
    <s v="Flexible Support Services"/>
    <s v="Flexibel Support Services"/>
    <x v="0"/>
    <x v="21"/>
    <x v="21"/>
    <n v="0"/>
    <n v="12492.8397"/>
    <x v="21"/>
  </r>
  <r>
    <s v="042701581"/>
    <x v="20"/>
    <x v="0"/>
    <x v="25"/>
    <s v="Flexible Support Services"/>
    <s v="Flexibel Support Services"/>
    <x v="0"/>
    <x v="22"/>
    <x v="22"/>
    <n v="0"/>
    <n v="105857.8397"/>
    <x v="22"/>
  </r>
  <r>
    <s v="042701581"/>
    <x v="20"/>
    <x v="0"/>
    <x v="25"/>
    <s v="Flexible Support Services"/>
    <s v="Flexibel Support Services"/>
    <x v="0"/>
    <x v="29"/>
    <x v="29"/>
    <n v="0"/>
    <n v="293"/>
    <x v="29"/>
  </r>
  <r>
    <s v="042701581"/>
    <x v="20"/>
    <x v="0"/>
    <x v="25"/>
    <s v="Flexible Support Services"/>
    <s v="Flexibel Support Services"/>
    <x v="0"/>
    <x v="23"/>
    <x v="23"/>
    <n v="0"/>
    <n v="106150.8397"/>
    <x v="23"/>
  </r>
  <r>
    <s v="042701581"/>
    <x v="20"/>
    <x v="0"/>
    <x v="25"/>
    <s v="Flexible Support Services"/>
    <s v="Flexibel Support Services"/>
    <x v="0"/>
    <x v="16"/>
    <x v="16"/>
    <n v="0"/>
    <n v="208337"/>
    <x v="16"/>
  </r>
  <r>
    <s v="042701581"/>
    <x v="20"/>
    <x v="0"/>
    <x v="25"/>
    <s v="Flexible Support Services"/>
    <s v="Flexibel Support Services"/>
    <x v="0"/>
    <x v="17"/>
    <x v="17"/>
    <n v="0"/>
    <n v="102186.1603"/>
    <x v="17"/>
  </r>
  <r>
    <s v="042777145"/>
    <x v="21"/>
    <x v="0"/>
    <x v="26"/>
    <s v="IFFSS"/>
    <s v="Family Flexible Support"/>
    <x v="0"/>
    <x v="0"/>
    <x v="0"/>
    <n v="0"/>
    <n v="590042.53"/>
    <x v="0"/>
  </r>
  <r>
    <s v="042777145"/>
    <x v="21"/>
    <x v="0"/>
    <x v="26"/>
    <s v="IFFSS"/>
    <s v="Family Flexible Support"/>
    <x v="0"/>
    <x v="1"/>
    <x v="1"/>
    <n v="0"/>
    <n v="590042.53"/>
    <x v="1"/>
  </r>
  <r>
    <s v="042777145"/>
    <x v="21"/>
    <x v="0"/>
    <x v="26"/>
    <s v="IFFSS"/>
    <s v="Family Flexible Support"/>
    <x v="0"/>
    <x v="2"/>
    <x v="2"/>
    <n v="0"/>
    <n v="44468.56"/>
    <x v="2"/>
  </r>
  <r>
    <s v="042777145"/>
    <x v="21"/>
    <x v="0"/>
    <x v="26"/>
    <s v="IFFSS"/>
    <s v="Family Flexible Support"/>
    <x v="0"/>
    <x v="3"/>
    <x v="3"/>
    <n v="0"/>
    <n v="70250.09"/>
    <x v="3"/>
  </r>
  <r>
    <s v="042777145"/>
    <x v="21"/>
    <x v="0"/>
    <x v="26"/>
    <s v="IFFSS"/>
    <s v="Family Flexible Support"/>
    <x v="0"/>
    <x v="4"/>
    <x v="4"/>
    <n v="0"/>
    <n v="5253.17"/>
    <x v="4"/>
  </r>
  <r>
    <s v="042777145"/>
    <x v="21"/>
    <x v="0"/>
    <x v="26"/>
    <s v="IFFSS"/>
    <s v="Family Flexible Support"/>
    <x v="0"/>
    <x v="5"/>
    <x v="5"/>
    <n v="0"/>
    <n v="710014.35"/>
    <x v="5"/>
  </r>
  <r>
    <s v="042777145"/>
    <x v="21"/>
    <x v="0"/>
    <x v="26"/>
    <s v="IFFSS"/>
    <s v="Family Flexible Support"/>
    <x v="0"/>
    <x v="6"/>
    <x v="6"/>
    <n v="0"/>
    <n v="39122.53"/>
    <x v="6"/>
  </r>
  <r>
    <s v="042777145"/>
    <x v="21"/>
    <x v="0"/>
    <x v="26"/>
    <s v="IFFSS"/>
    <s v="Family Flexible Support"/>
    <x v="0"/>
    <x v="7"/>
    <x v="7"/>
    <n v="0"/>
    <n v="51.85"/>
    <x v="7"/>
  </r>
  <r>
    <s v="042777145"/>
    <x v="21"/>
    <x v="0"/>
    <x v="26"/>
    <s v="IFFSS"/>
    <s v="Family Flexible Support"/>
    <x v="0"/>
    <x v="8"/>
    <x v="8"/>
    <n v="0"/>
    <n v="10209.23"/>
    <x v="8"/>
  </r>
  <r>
    <s v="042777145"/>
    <x v="21"/>
    <x v="0"/>
    <x v="26"/>
    <s v="IFFSS"/>
    <s v="Family Flexible Support"/>
    <x v="0"/>
    <x v="10"/>
    <x v="10"/>
    <n v="0"/>
    <n v="49383.61"/>
    <x v="10"/>
  </r>
  <r>
    <s v="042777145"/>
    <x v="21"/>
    <x v="0"/>
    <x v="26"/>
    <s v="IFFSS"/>
    <s v="Family Flexible Support"/>
    <x v="0"/>
    <x v="12"/>
    <x v="12"/>
    <n v="0"/>
    <n v="128"/>
    <x v="12"/>
  </r>
  <r>
    <s v="042777145"/>
    <x v="21"/>
    <x v="0"/>
    <x v="26"/>
    <s v="IFFSS"/>
    <s v="Family Flexible Support"/>
    <x v="0"/>
    <x v="13"/>
    <x v="13"/>
    <n v="0"/>
    <n v="51727.81"/>
    <x v="13"/>
  </r>
  <r>
    <s v="042777145"/>
    <x v="21"/>
    <x v="0"/>
    <x v="26"/>
    <s v="IFFSS"/>
    <s v="Family Flexible Support"/>
    <x v="0"/>
    <x v="14"/>
    <x v="14"/>
    <n v="0"/>
    <n v="24719.279999999999"/>
    <x v="14"/>
  </r>
  <r>
    <s v="042777145"/>
    <x v="21"/>
    <x v="0"/>
    <x v="26"/>
    <s v="IFFSS"/>
    <s v="Family Flexible Support"/>
    <x v="0"/>
    <x v="19"/>
    <x v="19"/>
    <n v="0"/>
    <n v="220921.91"/>
    <x v="19"/>
  </r>
  <r>
    <s v="042777145"/>
    <x v="21"/>
    <x v="0"/>
    <x v="26"/>
    <s v="IFFSS"/>
    <s v="Family Flexible Support"/>
    <x v="0"/>
    <x v="20"/>
    <x v="20"/>
    <n v="0"/>
    <n v="297497"/>
    <x v="20"/>
  </r>
  <r>
    <s v="042777145"/>
    <x v="21"/>
    <x v="0"/>
    <x v="26"/>
    <s v="IFFSS"/>
    <s v="Family Flexible Support"/>
    <x v="0"/>
    <x v="30"/>
    <x v="30"/>
    <n v="0"/>
    <n v="1062.67"/>
    <x v="30"/>
  </r>
  <r>
    <s v="042777145"/>
    <x v="21"/>
    <x v="0"/>
    <x v="26"/>
    <s v="IFFSS"/>
    <s v="Family Flexible Support"/>
    <x v="0"/>
    <x v="34"/>
    <x v="35"/>
    <n v="0"/>
    <n v="1567.46"/>
    <x v="34"/>
  </r>
  <r>
    <s v="042777145"/>
    <x v="21"/>
    <x v="0"/>
    <x v="26"/>
    <s v="IFFSS"/>
    <s v="Family Flexible Support"/>
    <x v="0"/>
    <x v="31"/>
    <x v="31"/>
    <n v="0"/>
    <n v="14984.93"/>
    <x v="31"/>
  </r>
  <r>
    <s v="042777145"/>
    <x v="21"/>
    <x v="0"/>
    <x v="26"/>
    <s v="IFFSS"/>
    <s v="Family Flexible Support"/>
    <x v="0"/>
    <x v="28"/>
    <x v="28"/>
    <n v="0"/>
    <n v="17615.060000000001"/>
    <x v="28"/>
  </r>
  <r>
    <s v="042777145"/>
    <x v="21"/>
    <x v="0"/>
    <x v="26"/>
    <s v="IFFSS"/>
    <s v="Family Flexible Support"/>
    <x v="0"/>
    <x v="21"/>
    <x v="21"/>
    <n v="0"/>
    <n v="189435.28"/>
    <x v="21"/>
  </r>
  <r>
    <s v="042777145"/>
    <x v="21"/>
    <x v="0"/>
    <x v="26"/>
    <s v="IFFSS"/>
    <s v="Family Flexible Support"/>
    <x v="0"/>
    <x v="22"/>
    <x v="22"/>
    <n v="0"/>
    <n v="1263945.3"/>
    <x v="22"/>
  </r>
  <r>
    <s v="042777145"/>
    <x v="21"/>
    <x v="0"/>
    <x v="26"/>
    <s v="IFFSS"/>
    <s v="Family Flexible Support"/>
    <x v="0"/>
    <x v="23"/>
    <x v="23"/>
    <n v="0"/>
    <n v="1263945.3"/>
    <x v="23"/>
  </r>
  <r>
    <s v="042777145"/>
    <x v="21"/>
    <x v="0"/>
    <x v="26"/>
    <s v="IFFSS"/>
    <s v="Family Flexible Support"/>
    <x v="0"/>
    <x v="16"/>
    <x v="16"/>
    <n v="0"/>
    <n v="1088011.92"/>
    <x v="16"/>
  </r>
  <r>
    <s v="042777145"/>
    <x v="21"/>
    <x v="0"/>
    <x v="26"/>
    <s v="IFFSS"/>
    <s v="Family Flexible Support"/>
    <x v="0"/>
    <x v="17"/>
    <x v="17"/>
    <n v="0"/>
    <n v="-175933.38"/>
    <x v="17"/>
  </r>
  <r>
    <s v="042867023"/>
    <x v="22"/>
    <x v="0"/>
    <x v="27"/>
    <s v="Family System Intervention "/>
    <s v="Family System Intervention "/>
    <x v="0"/>
    <x v="0"/>
    <x v="0"/>
    <n v="0"/>
    <n v="47691"/>
    <x v="0"/>
  </r>
  <r>
    <s v="042867023"/>
    <x v="22"/>
    <x v="0"/>
    <x v="27"/>
    <s v="Family System Intervention "/>
    <s v="Family System Intervention "/>
    <x v="0"/>
    <x v="1"/>
    <x v="1"/>
    <n v="0"/>
    <n v="47691"/>
    <x v="1"/>
  </r>
  <r>
    <s v="042867023"/>
    <x v="22"/>
    <x v="0"/>
    <x v="27"/>
    <s v="Family System Intervention "/>
    <s v="Family System Intervention "/>
    <x v="0"/>
    <x v="2"/>
    <x v="2"/>
    <n v="0"/>
    <n v="4769"/>
    <x v="2"/>
  </r>
  <r>
    <s v="042867023"/>
    <x v="22"/>
    <x v="0"/>
    <x v="27"/>
    <s v="Family System Intervention "/>
    <s v="Family System Intervention "/>
    <x v="0"/>
    <x v="3"/>
    <x v="3"/>
    <n v="0"/>
    <n v="4769"/>
    <x v="3"/>
  </r>
  <r>
    <s v="042867023"/>
    <x v="22"/>
    <x v="0"/>
    <x v="27"/>
    <s v="Family System Intervention "/>
    <s v="Family System Intervention "/>
    <x v="0"/>
    <x v="5"/>
    <x v="5"/>
    <n v="0"/>
    <n v="57229"/>
    <x v="5"/>
  </r>
  <r>
    <s v="042867023"/>
    <x v="22"/>
    <x v="0"/>
    <x v="27"/>
    <s v="Family System Intervention "/>
    <s v="Family System Intervention "/>
    <x v="0"/>
    <x v="31"/>
    <x v="31"/>
    <n v="0"/>
    <n v="10901.03"/>
    <x v="31"/>
  </r>
  <r>
    <s v="042867023"/>
    <x v="22"/>
    <x v="0"/>
    <x v="27"/>
    <s v="Family System Intervention "/>
    <s v="Family System Intervention "/>
    <x v="0"/>
    <x v="28"/>
    <x v="28"/>
    <n v="0"/>
    <n v="10901.03"/>
    <x v="28"/>
  </r>
  <r>
    <s v="042867023"/>
    <x v="22"/>
    <x v="0"/>
    <x v="27"/>
    <s v="Family System Intervention "/>
    <s v="Family System Intervention "/>
    <x v="0"/>
    <x v="21"/>
    <x v="21"/>
    <n v="0"/>
    <n v="13364.3711"/>
    <x v="21"/>
  </r>
  <r>
    <s v="042867023"/>
    <x v="22"/>
    <x v="0"/>
    <x v="27"/>
    <s v="Family System Intervention "/>
    <s v="Family System Intervention "/>
    <x v="0"/>
    <x v="22"/>
    <x v="22"/>
    <n v="0"/>
    <n v="81494.401100000003"/>
    <x v="22"/>
  </r>
  <r>
    <s v="042867023"/>
    <x v="22"/>
    <x v="0"/>
    <x v="27"/>
    <s v="Family System Intervention "/>
    <s v="Family System Intervention "/>
    <x v="0"/>
    <x v="23"/>
    <x v="23"/>
    <n v="0"/>
    <n v="81494.401100000003"/>
    <x v="23"/>
  </r>
  <r>
    <s v="042867023"/>
    <x v="22"/>
    <x v="0"/>
    <x v="27"/>
    <s v="Family System Intervention "/>
    <s v="Family System Intervention "/>
    <x v="0"/>
    <x v="16"/>
    <x v="16"/>
    <n v="0"/>
    <n v="78231.03"/>
    <x v="16"/>
  </r>
  <r>
    <s v="042867023"/>
    <x v="22"/>
    <x v="0"/>
    <x v="27"/>
    <s v="Family System Intervention "/>
    <s v="Family System Intervention "/>
    <x v="0"/>
    <x v="17"/>
    <x v="17"/>
    <n v="0"/>
    <n v="-3263.3710999999998"/>
    <x v="17"/>
  </r>
  <r>
    <s v="042867023"/>
    <x v="22"/>
    <x v="0"/>
    <x v="28"/>
    <s v="Family System Intervention"/>
    <s v="Family System Intervention"/>
    <x v="0"/>
    <x v="0"/>
    <x v="0"/>
    <n v="0"/>
    <n v="15192.1"/>
    <x v="0"/>
  </r>
  <r>
    <s v="042867023"/>
    <x v="22"/>
    <x v="0"/>
    <x v="28"/>
    <s v="Family System Intervention"/>
    <s v="Family System Intervention"/>
    <x v="0"/>
    <x v="1"/>
    <x v="1"/>
    <n v="0"/>
    <n v="15192.1"/>
    <x v="1"/>
  </r>
  <r>
    <s v="042867023"/>
    <x v="22"/>
    <x v="0"/>
    <x v="28"/>
    <s v="Family System Intervention"/>
    <s v="Family System Intervention"/>
    <x v="0"/>
    <x v="2"/>
    <x v="2"/>
    <n v="0"/>
    <n v="1519"/>
    <x v="2"/>
  </r>
  <r>
    <s v="042867023"/>
    <x v="22"/>
    <x v="0"/>
    <x v="28"/>
    <s v="Family System Intervention"/>
    <s v="Family System Intervention"/>
    <x v="0"/>
    <x v="3"/>
    <x v="3"/>
    <n v="0"/>
    <n v="1519"/>
    <x v="3"/>
  </r>
  <r>
    <s v="042867023"/>
    <x v="22"/>
    <x v="0"/>
    <x v="28"/>
    <s v="Family System Intervention"/>
    <s v="Family System Intervention"/>
    <x v="0"/>
    <x v="5"/>
    <x v="5"/>
    <n v="0"/>
    <n v="18230.099999999999"/>
    <x v="5"/>
  </r>
  <r>
    <s v="042867023"/>
    <x v="22"/>
    <x v="0"/>
    <x v="28"/>
    <s v="Family System Intervention"/>
    <s v="Family System Intervention"/>
    <x v="0"/>
    <x v="31"/>
    <x v="31"/>
    <n v="0"/>
    <n v="3472.9"/>
    <x v="31"/>
  </r>
  <r>
    <s v="042867023"/>
    <x v="22"/>
    <x v="0"/>
    <x v="28"/>
    <s v="Family System Intervention"/>
    <s v="Family System Intervention"/>
    <x v="0"/>
    <x v="28"/>
    <x v="28"/>
    <n v="0"/>
    <n v="3472.9"/>
    <x v="28"/>
  </r>
  <r>
    <s v="042867023"/>
    <x v="22"/>
    <x v="0"/>
    <x v="28"/>
    <s v="Family System Intervention"/>
    <s v="Family System Intervention"/>
    <x v="0"/>
    <x v="21"/>
    <x v="21"/>
    <n v="0"/>
    <n v="4257.1742000000004"/>
    <x v="21"/>
  </r>
  <r>
    <s v="042867023"/>
    <x v="22"/>
    <x v="0"/>
    <x v="28"/>
    <s v="Family System Intervention"/>
    <s v="Family System Intervention"/>
    <x v="0"/>
    <x v="22"/>
    <x v="22"/>
    <n v="0"/>
    <n v="25960.174200000001"/>
    <x v="22"/>
  </r>
  <r>
    <s v="042867023"/>
    <x v="22"/>
    <x v="0"/>
    <x v="28"/>
    <s v="Family System Intervention"/>
    <s v="Family System Intervention"/>
    <x v="0"/>
    <x v="23"/>
    <x v="23"/>
    <n v="0"/>
    <n v="25960.174200000001"/>
    <x v="23"/>
  </r>
  <r>
    <s v="042867023"/>
    <x v="22"/>
    <x v="0"/>
    <x v="28"/>
    <s v="Family System Intervention"/>
    <s v="Family System Intervention"/>
    <x v="0"/>
    <x v="16"/>
    <x v="16"/>
    <n v="0"/>
    <n v="25218"/>
    <x v="16"/>
  </r>
  <r>
    <s v="042867023"/>
    <x v="22"/>
    <x v="0"/>
    <x v="28"/>
    <s v="Family System Intervention"/>
    <s v="Family System Intervention"/>
    <x v="0"/>
    <x v="17"/>
    <x v="17"/>
    <n v="0"/>
    <n v="-742.17420000000004"/>
    <x v="17"/>
  </r>
  <r>
    <s v="042867023"/>
    <x v="22"/>
    <x v="0"/>
    <x v="29"/>
    <s v="Intensive Flexible Family Supports "/>
    <s v="Intensive Flexible Family Supports "/>
    <x v="0"/>
    <x v="31"/>
    <x v="31"/>
    <n v="0"/>
    <n v="30943.200000000001"/>
    <x v="31"/>
  </r>
  <r>
    <s v="042867023"/>
    <x v="22"/>
    <x v="0"/>
    <x v="29"/>
    <s v="Intensive Flexible Family Supports "/>
    <s v="Intensive Flexible Family Supports "/>
    <x v="0"/>
    <x v="28"/>
    <x v="28"/>
    <n v="0"/>
    <n v="30943.200000000001"/>
    <x v="28"/>
  </r>
  <r>
    <s v="042867023"/>
    <x v="22"/>
    <x v="0"/>
    <x v="29"/>
    <s v="Intensive Flexible Family Supports "/>
    <s v="Intensive Flexible Family Supports "/>
    <x v="0"/>
    <x v="21"/>
    <x v="21"/>
    <n v="0"/>
    <n v="37933.899400000002"/>
    <x v="21"/>
  </r>
  <r>
    <s v="042867023"/>
    <x v="22"/>
    <x v="0"/>
    <x v="29"/>
    <s v="Intensive Flexible Family Supports "/>
    <s v="Intensive Flexible Family Supports "/>
    <x v="0"/>
    <x v="22"/>
    <x v="22"/>
    <n v="0"/>
    <n v="231317.89939999999"/>
    <x v="22"/>
  </r>
  <r>
    <s v="042867023"/>
    <x v="22"/>
    <x v="0"/>
    <x v="29"/>
    <s v="Intensive Flexible Family Supports "/>
    <s v="Intensive Flexible Family Supports "/>
    <x v="0"/>
    <x v="23"/>
    <x v="23"/>
    <n v="0"/>
    <n v="231317.89939999999"/>
    <x v="23"/>
  </r>
  <r>
    <s v="042867023"/>
    <x v="22"/>
    <x v="0"/>
    <x v="29"/>
    <s v="Intensive Flexible Family Supports "/>
    <s v="Intensive Flexible Family Supports "/>
    <x v="0"/>
    <x v="16"/>
    <x v="16"/>
    <n v="0"/>
    <n v="224394"/>
    <x v="16"/>
  </r>
  <r>
    <s v="042867023"/>
    <x v="22"/>
    <x v="0"/>
    <x v="29"/>
    <s v="Intensive Flexible Family Supports "/>
    <s v="Intensive Flexible Family Supports "/>
    <x v="0"/>
    <x v="17"/>
    <x v="17"/>
    <n v="0"/>
    <n v="-6923.8994000000002"/>
    <x v="17"/>
  </r>
  <r>
    <s v="042867023"/>
    <x v="22"/>
    <x v="0"/>
    <x v="29"/>
    <s v="Intensive Flexible Family Supports "/>
    <s v="Intensive Flexible Family Supports "/>
    <x v="0"/>
    <x v="0"/>
    <x v="0"/>
    <n v="0"/>
    <n v="135368.79999999999"/>
    <x v="0"/>
  </r>
  <r>
    <s v="042867023"/>
    <x v="22"/>
    <x v="0"/>
    <x v="29"/>
    <s v="Intensive Flexible Family Supports "/>
    <s v="Intensive Flexible Family Supports "/>
    <x v="0"/>
    <x v="1"/>
    <x v="1"/>
    <n v="0"/>
    <n v="135368.79999999999"/>
    <x v="1"/>
  </r>
  <r>
    <s v="042867023"/>
    <x v="22"/>
    <x v="0"/>
    <x v="29"/>
    <s v="Intensive Flexible Family Supports "/>
    <s v="Intensive Flexible Family Supports "/>
    <x v="0"/>
    <x v="2"/>
    <x v="2"/>
    <n v="0"/>
    <n v="13536"/>
    <x v="2"/>
  </r>
  <r>
    <s v="042867023"/>
    <x v="22"/>
    <x v="0"/>
    <x v="29"/>
    <s v="Intensive Flexible Family Supports "/>
    <s v="Intensive Flexible Family Supports "/>
    <x v="0"/>
    <x v="3"/>
    <x v="3"/>
    <n v="0"/>
    <n v="13536"/>
    <x v="3"/>
  </r>
  <r>
    <s v="042867023"/>
    <x v="22"/>
    <x v="0"/>
    <x v="29"/>
    <s v="Intensive Flexible Family Supports "/>
    <s v="Intensive Flexible Family Supports "/>
    <x v="0"/>
    <x v="5"/>
    <x v="5"/>
    <n v="0"/>
    <n v="162440.79999999999"/>
    <x v="5"/>
  </r>
  <r>
    <s v="043035697"/>
    <x v="23"/>
    <x v="0"/>
    <x v="27"/>
    <s v="Child / Adolescent Flex Services"/>
    <s v="Individual / Family Support"/>
    <x v="0"/>
    <x v="0"/>
    <x v="0"/>
    <n v="0"/>
    <n v="135572"/>
    <x v="0"/>
  </r>
  <r>
    <s v="043035697"/>
    <x v="23"/>
    <x v="0"/>
    <x v="27"/>
    <s v="Child / Adolescent Flex Services"/>
    <s v="Individual / Family Support"/>
    <x v="0"/>
    <x v="1"/>
    <x v="1"/>
    <n v="0"/>
    <n v="135572"/>
    <x v="1"/>
  </r>
  <r>
    <s v="043035697"/>
    <x v="23"/>
    <x v="0"/>
    <x v="27"/>
    <s v="Child / Adolescent Flex Services"/>
    <s v="Individual / Family Support"/>
    <x v="0"/>
    <x v="2"/>
    <x v="2"/>
    <n v="0"/>
    <n v="10869"/>
    <x v="2"/>
  </r>
  <r>
    <s v="043035697"/>
    <x v="23"/>
    <x v="0"/>
    <x v="27"/>
    <s v="Child / Adolescent Flex Services"/>
    <s v="Individual / Family Support"/>
    <x v="0"/>
    <x v="3"/>
    <x v="3"/>
    <n v="0"/>
    <n v="14666"/>
    <x v="3"/>
  </r>
  <r>
    <s v="043035697"/>
    <x v="23"/>
    <x v="0"/>
    <x v="27"/>
    <s v="Child / Adolescent Flex Services"/>
    <s v="Individual / Family Support"/>
    <x v="0"/>
    <x v="5"/>
    <x v="5"/>
    <n v="0"/>
    <n v="161107"/>
    <x v="5"/>
  </r>
  <r>
    <s v="043035697"/>
    <x v="23"/>
    <x v="0"/>
    <x v="27"/>
    <s v="Child / Adolescent Flex Services"/>
    <s v="Individual / Family Support"/>
    <x v="0"/>
    <x v="6"/>
    <x v="6"/>
    <n v="0"/>
    <n v="14397"/>
    <x v="6"/>
  </r>
  <r>
    <s v="043035697"/>
    <x v="23"/>
    <x v="0"/>
    <x v="27"/>
    <s v="Child / Adolescent Flex Services"/>
    <s v="Individual / Family Support"/>
    <x v="0"/>
    <x v="7"/>
    <x v="7"/>
    <n v="0"/>
    <n v="279"/>
    <x v="7"/>
  </r>
  <r>
    <s v="043035697"/>
    <x v="23"/>
    <x v="0"/>
    <x v="27"/>
    <s v="Child / Adolescent Flex Services"/>
    <s v="Individual / Family Support"/>
    <x v="0"/>
    <x v="8"/>
    <x v="8"/>
    <n v="0"/>
    <n v="5383"/>
    <x v="8"/>
  </r>
  <r>
    <s v="043035697"/>
    <x v="23"/>
    <x v="0"/>
    <x v="27"/>
    <s v="Child / Adolescent Flex Services"/>
    <s v="Individual / Family Support"/>
    <x v="0"/>
    <x v="10"/>
    <x v="10"/>
    <n v="0"/>
    <n v="20059"/>
    <x v="10"/>
  </r>
  <r>
    <s v="043035697"/>
    <x v="23"/>
    <x v="0"/>
    <x v="27"/>
    <s v="Child / Adolescent Flex Services"/>
    <s v="Individual / Family Support"/>
    <x v="0"/>
    <x v="12"/>
    <x v="12"/>
    <n v="0"/>
    <n v="37"/>
    <x v="12"/>
  </r>
  <r>
    <s v="043035697"/>
    <x v="23"/>
    <x v="0"/>
    <x v="27"/>
    <s v="Child / Adolescent Flex Services"/>
    <s v="Individual / Family Support"/>
    <x v="0"/>
    <x v="13"/>
    <x v="13"/>
    <n v="0"/>
    <n v="3495"/>
    <x v="13"/>
  </r>
  <r>
    <s v="043035697"/>
    <x v="23"/>
    <x v="0"/>
    <x v="27"/>
    <s v="Child / Adolescent Flex Services"/>
    <s v="Individual / Family Support"/>
    <x v="0"/>
    <x v="14"/>
    <x v="14"/>
    <n v="0"/>
    <n v="164"/>
    <x v="14"/>
  </r>
  <r>
    <s v="043035697"/>
    <x v="23"/>
    <x v="0"/>
    <x v="27"/>
    <s v="Child / Adolescent Flex Services"/>
    <s v="Individual / Family Support"/>
    <x v="0"/>
    <x v="33"/>
    <x v="33"/>
    <n v="0"/>
    <n v="220582"/>
    <x v="33"/>
  </r>
  <r>
    <s v="043035697"/>
    <x v="23"/>
    <x v="0"/>
    <x v="27"/>
    <s v="Child / Adolescent Flex Services"/>
    <s v="Individual / Family Support"/>
    <x v="0"/>
    <x v="20"/>
    <x v="20"/>
    <n v="0"/>
    <n v="224278"/>
    <x v="20"/>
  </r>
  <r>
    <s v="043035697"/>
    <x v="23"/>
    <x v="0"/>
    <x v="27"/>
    <s v="Child / Adolescent Flex Services"/>
    <s v="Individual / Family Support"/>
    <x v="0"/>
    <x v="27"/>
    <x v="27"/>
    <n v="0"/>
    <n v="2799"/>
    <x v="27"/>
  </r>
  <r>
    <s v="043035697"/>
    <x v="23"/>
    <x v="0"/>
    <x v="27"/>
    <s v="Child / Adolescent Flex Services"/>
    <s v="Individual / Family Support"/>
    <x v="0"/>
    <x v="31"/>
    <x v="31"/>
    <n v="0"/>
    <n v="1776"/>
    <x v="31"/>
  </r>
  <r>
    <s v="043035697"/>
    <x v="23"/>
    <x v="0"/>
    <x v="27"/>
    <s v="Child / Adolescent Flex Services"/>
    <s v="Individual / Family Support"/>
    <x v="0"/>
    <x v="28"/>
    <x v="28"/>
    <n v="0"/>
    <n v="4575"/>
    <x v="28"/>
  </r>
  <r>
    <s v="043035697"/>
    <x v="23"/>
    <x v="0"/>
    <x v="27"/>
    <s v="Child / Adolescent Flex Services"/>
    <s v="Individual / Family Support"/>
    <x v="0"/>
    <x v="21"/>
    <x v="21"/>
    <n v="0"/>
    <n v="20873.529299999998"/>
    <x v="21"/>
  </r>
  <r>
    <s v="043035697"/>
    <x v="23"/>
    <x v="0"/>
    <x v="27"/>
    <s v="Child / Adolescent Flex Services"/>
    <s v="Individual / Family Support"/>
    <x v="0"/>
    <x v="22"/>
    <x v="22"/>
    <n v="0"/>
    <n v="430892.52929999999"/>
    <x v="22"/>
  </r>
  <r>
    <s v="043035697"/>
    <x v="23"/>
    <x v="0"/>
    <x v="27"/>
    <s v="Child / Adolescent Flex Services"/>
    <s v="Individual / Family Support"/>
    <x v="0"/>
    <x v="23"/>
    <x v="23"/>
    <n v="0"/>
    <n v="430892.52929999999"/>
    <x v="23"/>
  </r>
  <r>
    <s v="043035697"/>
    <x v="23"/>
    <x v="0"/>
    <x v="27"/>
    <s v="Child / Adolescent Flex Services"/>
    <s v="Individual / Family Support"/>
    <x v="0"/>
    <x v="16"/>
    <x v="16"/>
    <n v="0"/>
    <n v="407617"/>
    <x v="16"/>
  </r>
  <r>
    <s v="043035697"/>
    <x v="23"/>
    <x v="0"/>
    <x v="27"/>
    <s v="Child / Adolescent Flex Services"/>
    <s v="Individual / Family Support"/>
    <x v="0"/>
    <x v="17"/>
    <x v="17"/>
    <n v="0"/>
    <n v="-23275.529299999998"/>
    <x v="17"/>
  </r>
  <r>
    <s v="043097170"/>
    <x v="24"/>
    <x v="0"/>
    <x v="19"/>
    <s v="Children's Home Based Health Services"/>
    <s v="Children's Behavioral Health Services"/>
    <x v="0"/>
    <x v="31"/>
    <x v="31"/>
    <n v="0"/>
    <n v="12514.07"/>
    <x v="31"/>
  </r>
  <r>
    <s v="043097170"/>
    <x v="24"/>
    <x v="0"/>
    <x v="19"/>
    <s v="Children's Home Based Health Services"/>
    <s v="Children's Behavioral Health Services"/>
    <x v="0"/>
    <x v="28"/>
    <x v="28"/>
    <n v="0"/>
    <n v="163113.98000000001"/>
    <x v="28"/>
  </r>
  <r>
    <s v="043097170"/>
    <x v="24"/>
    <x v="0"/>
    <x v="19"/>
    <s v="Children's Home Based Health Services"/>
    <s v="Children's Behavioral Health Services"/>
    <x v="0"/>
    <x v="21"/>
    <x v="21"/>
    <n v="0"/>
    <n v="594495.23430000001"/>
    <x v="21"/>
  </r>
  <r>
    <s v="043097170"/>
    <x v="24"/>
    <x v="0"/>
    <x v="19"/>
    <s v="Children's Home Based Health Services"/>
    <s v="Children's Behavioral Health Services"/>
    <x v="0"/>
    <x v="22"/>
    <x v="22"/>
    <n v="0"/>
    <n v="5908716.5443000002"/>
    <x v="22"/>
  </r>
  <r>
    <s v="043097170"/>
    <x v="24"/>
    <x v="0"/>
    <x v="19"/>
    <s v="Children's Home Based Health Services"/>
    <s v="Children's Behavioral Health Services"/>
    <x v="0"/>
    <x v="29"/>
    <x v="29"/>
    <n v="0"/>
    <n v="26816.13"/>
    <x v="29"/>
  </r>
  <r>
    <s v="043097170"/>
    <x v="24"/>
    <x v="0"/>
    <x v="19"/>
    <s v="Children's Home Based Health Services"/>
    <s v="Children's Behavioral Health Services"/>
    <x v="0"/>
    <x v="36"/>
    <x v="37"/>
    <n v="0"/>
    <n v="16108.128500000001"/>
    <x v="36"/>
  </r>
  <r>
    <s v="043097170"/>
    <x v="24"/>
    <x v="0"/>
    <x v="19"/>
    <s v="Children's Home Based Health Services"/>
    <s v="Children's Behavioral Health Services"/>
    <x v="0"/>
    <x v="23"/>
    <x v="23"/>
    <n v="0"/>
    <n v="5951640.8027999997"/>
    <x v="23"/>
  </r>
  <r>
    <s v="043097170"/>
    <x v="24"/>
    <x v="0"/>
    <x v="19"/>
    <s v="Children's Home Based Health Services"/>
    <s v="Children's Behavioral Health Services"/>
    <x v="0"/>
    <x v="16"/>
    <x v="16"/>
    <n v="0"/>
    <n v="6158896.3399999999"/>
    <x v="16"/>
  </r>
  <r>
    <s v="043097170"/>
    <x v="24"/>
    <x v="0"/>
    <x v="19"/>
    <s v="Children's Home Based Health Services"/>
    <s v="Children's Behavioral Health Services"/>
    <x v="0"/>
    <x v="17"/>
    <x v="17"/>
    <n v="0"/>
    <n v="207255.53719999999"/>
    <x v="17"/>
  </r>
  <r>
    <s v="043097170"/>
    <x v="24"/>
    <x v="0"/>
    <x v="19"/>
    <s v="Children's Home Based Health Services"/>
    <s v="Children's Behavioral Health Services"/>
    <x v="0"/>
    <x v="0"/>
    <x v="0"/>
    <n v="0"/>
    <n v="3606888"/>
    <x v="0"/>
  </r>
  <r>
    <s v="043097170"/>
    <x v="24"/>
    <x v="0"/>
    <x v="19"/>
    <s v="Children's Home Based Health Services"/>
    <s v="Children's Behavioral Health Services"/>
    <x v="0"/>
    <x v="1"/>
    <x v="1"/>
    <n v="0"/>
    <n v="3606888"/>
    <x v="1"/>
  </r>
  <r>
    <s v="043097170"/>
    <x v="24"/>
    <x v="0"/>
    <x v="19"/>
    <s v="Children's Home Based Health Services"/>
    <s v="Children's Behavioral Health Services"/>
    <x v="0"/>
    <x v="2"/>
    <x v="2"/>
    <n v="0"/>
    <n v="309516.67"/>
    <x v="2"/>
  </r>
  <r>
    <s v="043097170"/>
    <x v="24"/>
    <x v="0"/>
    <x v="19"/>
    <s v="Children's Home Based Health Services"/>
    <s v="Children's Behavioral Health Services"/>
    <x v="0"/>
    <x v="3"/>
    <x v="3"/>
    <n v="0"/>
    <n v="397075.36"/>
    <x v="3"/>
  </r>
  <r>
    <s v="043097170"/>
    <x v="24"/>
    <x v="0"/>
    <x v="19"/>
    <s v="Children's Home Based Health Services"/>
    <s v="Children's Behavioral Health Services"/>
    <x v="0"/>
    <x v="4"/>
    <x v="4"/>
    <n v="0"/>
    <n v="89798.6"/>
    <x v="4"/>
  </r>
  <r>
    <s v="043097170"/>
    <x v="24"/>
    <x v="0"/>
    <x v="19"/>
    <s v="Children's Home Based Health Services"/>
    <s v="Children's Behavioral Health Services"/>
    <x v="0"/>
    <x v="5"/>
    <x v="5"/>
    <n v="0"/>
    <n v="4403278.63"/>
    <x v="5"/>
  </r>
  <r>
    <s v="043097170"/>
    <x v="24"/>
    <x v="0"/>
    <x v="19"/>
    <s v="Children's Home Based Health Services"/>
    <s v="Children's Behavioral Health Services"/>
    <x v="0"/>
    <x v="6"/>
    <x v="34"/>
    <n v="0"/>
    <n v="149426.75"/>
    <x v="6"/>
  </r>
  <r>
    <s v="043097170"/>
    <x v="24"/>
    <x v="0"/>
    <x v="19"/>
    <s v="Children's Home Based Health Services"/>
    <s v="Children's Behavioral Health Services"/>
    <x v="0"/>
    <x v="7"/>
    <x v="7"/>
    <n v="0"/>
    <n v="54323.31"/>
    <x v="7"/>
  </r>
  <r>
    <s v="043097170"/>
    <x v="24"/>
    <x v="0"/>
    <x v="19"/>
    <s v="Children's Home Based Health Services"/>
    <s v="Children's Behavioral Health Services"/>
    <x v="0"/>
    <x v="9"/>
    <x v="9"/>
    <n v="0"/>
    <n v="19327.27"/>
    <x v="9"/>
  </r>
  <r>
    <s v="043097170"/>
    <x v="24"/>
    <x v="0"/>
    <x v="19"/>
    <s v="Children's Home Based Health Services"/>
    <s v="Children's Behavioral Health Services"/>
    <x v="0"/>
    <x v="10"/>
    <x v="10"/>
    <n v="0"/>
    <n v="336916.09"/>
    <x v="10"/>
  </r>
  <r>
    <s v="043097170"/>
    <x v="24"/>
    <x v="0"/>
    <x v="19"/>
    <s v="Children's Home Based Health Services"/>
    <s v="Children's Behavioral Health Services"/>
    <x v="0"/>
    <x v="11"/>
    <x v="11"/>
    <n v="0"/>
    <n v="17139.150000000001"/>
    <x v="11"/>
  </r>
  <r>
    <s v="043097170"/>
    <x v="24"/>
    <x v="0"/>
    <x v="19"/>
    <s v="Children's Home Based Health Services"/>
    <s v="Children's Behavioral Health Services"/>
    <x v="0"/>
    <x v="32"/>
    <x v="32"/>
    <n v="0"/>
    <n v="853.12"/>
    <x v="32"/>
  </r>
  <r>
    <s v="043097170"/>
    <x v="24"/>
    <x v="0"/>
    <x v="19"/>
    <s v="Children's Home Based Health Services"/>
    <s v="Children's Behavioral Health Services"/>
    <x v="0"/>
    <x v="12"/>
    <x v="12"/>
    <n v="0"/>
    <n v="1860.78"/>
    <x v="12"/>
  </r>
  <r>
    <s v="043097170"/>
    <x v="24"/>
    <x v="0"/>
    <x v="19"/>
    <s v="Children's Home Based Health Services"/>
    <s v="Children's Behavioral Health Services"/>
    <x v="0"/>
    <x v="13"/>
    <x v="13"/>
    <n v="0"/>
    <n v="204961.7"/>
    <x v="13"/>
  </r>
  <r>
    <s v="043097170"/>
    <x v="24"/>
    <x v="0"/>
    <x v="19"/>
    <s v="Children's Home Based Health Services"/>
    <s v="Children's Behavioral Health Services"/>
    <x v="0"/>
    <x v="14"/>
    <x v="14"/>
    <n v="0"/>
    <n v="2643.97"/>
    <x v="14"/>
  </r>
  <r>
    <s v="043097170"/>
    <x v="24"/>
    <x v="0"/>
    <x v="19"/>
    <s v="Children's Home Based Health Services"/>
    <s v="Children's Behavioral Health Services"/>
    <x v="0"/>
    <x v="37"/>
    <x v="38"/>
    <n v="0"/>
    <n v="0.4"/>
    <x v="37"/>
  </r>
  <r>
    <s v="043097170"/>
    <x v="24"/>
    <x v="0"/>
    <x v="19"/>
    <s v="Children's Home Based Health Services"/>
    <s v="Children's Behavioral Health Services"/>
    <x v="0"/>
    <x v="15"/>
    <x v="15"/>
    <n v="0"/>
    <n v="700.86"/>
    <x v="15"/>
  </r>
  <r>
    <s v="043097170"/>
    <x v="24"/>
    <x v="0"/>
    <x v="19"/>
    <s v="Children's Home Based Health Services"/>
    <s v="Children's Behavioral Health Services"/>
    <x v="0"/>
    <x v="18"/>
    <x v="18"/>
    <n v="0"/>
    <n v="11341.79"/>
    <x v="18"/>
  </r>
  <r>
    <s v="043097170"/>
    <x v="24"/>
    <x v="0"/>
    <x v="19"/>
    <s v="Children's Home Based Health Services"/>
    <s v="Children's Behavioral Health Services"/>
    <x v="0"/>
    <x v="33"/>
    <x v="33"/>
    <n v="0"/>
    <n v="167775.55"/>
    <x v="33"/>
  </r>
  <r>
    <s v="043097170"/>
    <x v="24"/>
    <x v="0"/>
    <x v="19"/>
    <s v="Children's Home Based Health Services"/>
    <s v="Children's Behavioral Health Services"/>
    <x v="0"/>
    <x v="19"/>
    <x v="19"/>
    <n v="0"/>
    <n v="3635.29"/>
    <x v="19"/>
  </r>
  <r>
    <s v="043097170"/>
    <x v="24"/>
    <x v="0"/>
    <x v="19"/>
    <s v="Children's Home Based Health Services"/>
    <s v="Children's Behavioral Health Services"/>
    <x v="0"/>
    <x v="20"/>
    <x v="20"/>
    <n v="0"/>
    <n v="410912.61"/>
    <x v="20"/>
  </r>
  <r>
    <s v="043097170"/>
    <x v="24"/>
    <x v="0"/>
    <x v="19"/>
    <s v="Children's Home Based Health Services"/>
    <s v="Children's Behavioral Health Services"/>
    <x v="0"/>
    <x v="27"/>
    <x v="27"/>
    <n v="0"/>
    <n v="150599.91"/>
    <x v="27"/>
  </r>
  <r>
    <s v="043097170"/>
    <x v="24"/>
    <x v="0"/>
    <x v="19"/>
    <s v="Children's Home Based Health Services"/>
    <s v="Children's Behavioral Health Services"/>
    <x v="0"/>
    <x v="8"/>
    <x v="8"/>
    <n v="0"/>
    <n v="113838.76"/>
    <x v="8"/>
  </r>
  <r>
    <s v="237378470"/>
    <x v="25"/>
    <x v="0"/>
    <x v="30"/>
    <s v="IFFS"/>
    <s v="Family Flex Supports"/>
    <x v="0"/>
    <x v="0"/>
    <x v="0"/>
    <n v="0"/>
    <n v="272954"/>
    <x v="0"/>
  </r>
  <r>
    <s v="237378470"/>
    <x v="25"/>
    <x v="0"/>
    <x v="30"/>
    <s v="IFFS"/>
    <s v="Family Flex Supports"/>
    <x v="0"/>
    <x v="1"/>
    <x v="1"/>
    <n v="0"/>
    <n v="272954"/>
    <x v="1"/>
  </r>
  <r>
    <s v="237378470"/>
    <x v="25"/>
    <x v="0"/>
    <x v="30"/>
    <s v="IFFS"/>
    <s v="Family Flex Supports"/>
    <x v="0"/>
    <x v="2"/>
    <x v="2"/>
    <n v="0"/>
    <n v="30024.94"/>
    <x v="2"/>
  </r>
  <r>
    <s v="237378470"/>
    <x v="25"/>
    <x v="0"/>
    <x v="30"/>
    <s v="IFFS"/>
    <s v="Family Flex Supports"/>
    <x v="0"/>
    <x v="3"/>
    <x v="3"/>
    <n v="0"/>
    <n v="29428.06"/>
    <x v="3"/>
  </r>
  <r>
    <s v="237378470"/>
    <x v="25"/>
    <x v="0"/>
    <x v="30"/>
    <s v="IFFS"/>
    <s v="Family Flex Supports"/>
    <x v="0"/>
    <x v="4"/>
    <x v="4"/>
    <n v="0"/>
    <n v="1217"/>
    <x v="4"/>
  </r>
  <r>
    <s v="237378470"/>
    <x v="25"/>
    <x v="0"/>
    <x v="30"/>
    <s v="IFFS"/>
    <s v="Family Flex Supports"/>
    <x v="0"/>
    <x v="5"/>
    <x v="5"/>
    <n v="0"/>
    <n v="333624"/>
    <x v="5"/>
  </r>
  <r>
    <s v="237378470"/>
    <x v="25"/>
    <x v="0"/>
    <x v="30"/>
    <s v="IFFS"/>
    <s v="Family Flex Supports"/>
    <x v="0"/>
    <x v="6"/>
    <x v="6"/>
    <n v="0"/>
    <n v="7106"/>
    <x v="6"/>
  </r>
  <r>
    <s v="237378470"/>
    <x v="25"/>
    <x v="0"/>
    <x v="30"/>
    <s v="IFFS"/>
    <s v="Family Flex Supports"/>
    <x v="0"/>
    <x v="9"/>
    <x v="9"/>
    <n v="0"/>
    <n v="36"/>
    <x v="9"/>
  </r>
  <r>
    <s v="237378470"/>
    <x v="25"/>
    <x v="0"/>
    <x v="30"/>
    <s v="IFFS"/>
    <s v="Family Flex Supports"/>
    <x v="0"/>
    <x v="10"/>
    <x v="10"/>
    <n v="0"/>
    <n v="7142"/>
    <x v="10"/>
  </r>
  <r>
    <s v="237378470"/>
    <x v="25"/>
    <x v="0"/>
    <x v="30"/>
    <s v="IFFS"/>
    <s v="Family Flex Supports"/>
    <x v="0"/>
    <x v="12"/>
    <x v="12"/>
    <n v="0"/>
    <n v="433"/>
    <x v="12"/>
  </r>
  <r>
    <s v="237378470"/>
    <x v="25"/>
    <x v="0"/>
    <x v="30"/>
    <s v="IFFS"/>
    <s v="Family Flex Supports"/>
    <x v="0"/>
    <x v="13"/>
    <x v="13"/>
    <n v="0"/>
    <n v="12247"/>
    <x v="13"/>
  </r>
  <r>
    <s v="237378470"/>
    <x v="25"/>
    <x v="0"/>
    <x v="30"/>
    <s v="IFFS"/>
    <s v="Family Flex Supports"/>
    <x v="0"/>
    <x v="19"/>
    <x v="19"/>
    <n v="0"/>
    <n v="17969"/>
    <x v="19"/>
  </r>
  <r>
    <s v="237378470"/>
    <x v="25"/>
    <x v="0"/>
    <x v="30"/>
    <s v="IFFS"/>
    <s v="Family Flex Supports"/>
    <x v="0"/>
    <x v="20"/>
    <x v="20"/>
    <n v="0"/>
    <n v="30649"/>
    <x v="20"/>
  </r>
  <r>
    <s v="237378470"/>
    <x v="25"/>
    <x v="0"/>
    <x v="30"/>
    <s v="IFFS"/>
    <s v="Family Flex Supports"/>
    <x v="0"/>
    <x v="27"/>
    <x v="27"/>
    <n v="0"/>
    <n v="1647"/>
    <x v="27"/>
  </r>
  <r>
    <s v="237378470"/>
    <x v="25"/>
    <x v="0"/>
    <x v="30"/>
    <s v="IFFS"/>
    <s v="Family Flex Supports"/>
    <x v="0"/>
    <x v="30"/>
    <x v="30"/>
    <n v="0"/>
    <n v="22"/>
    <x v="30"/>
  </r>
  <r>
    <s v="237378470"/>
    <x v="25"/>
    <x v="0"/>
    <x v="30"/>
    <s v="IFFS"/>
    <s v="Family Flex Supports"/>
    <x v="0"/>
    <x v="35"/>
    <x v="36"/>
    <n v="0"/>
    <n v="2472"/>
    <x v="35"/>
  </r>
  <r>
    <s v="237378470"/>
    <x v="25"/>
    <x v="0"/>
    <x v="30"/>
    <s v="IFFS"/>
    <s v="Family Flex Supports"/>
    <x v="0"/>
    <x v="28"/>
    <x v="28"/>
    <n v="0"/>
    <n v="4141"/>
    <x v="28"/>
  </r>
  <r>
    <s v="237378470"/>
    <x v="25"/>
    <x v="0"/>
    <x v="30"/>
    <s v="IFFS"/>
    <s v="Family Flex Supports"/>
    <x v="0"/>
    <x v="21"/>
    <x v="21"/>
    <n v="0"/>
    <n v="46447.476999999999"/>
    <x v="21"/>
  </r>
  <r>
    <s v="237378470"/>
    <x v="25"/>
    <x v="0"/>
    <x v="30"/>
    <s v="IFFS"/>
    <s v="Family Flex Supports"/>
    <x v="0"/>
    <x v="22"/>
    <x v="22"/>
    <n v="0"/>
    <n v="422003.47700000001"/>
    <x v="22"/>
  </r>
  <r>
    <s v="237378470"/>
    <x v="25"/>
    <x v="0"/>
    <x v="30"/>
    <s v="IFFS"/>
    <s v="Family Flex Supports"/>
    <x v="0"/>
    <x v="29"/>
    <x v="29"/>
    <n v="0"/>
    <n v="74"/>
    <x v="29"/>
  </r>
  <r>
    <s v="237378470"/>
    <x v="25"/>
    <x v="0"/>
    <x v="30"/>
    <s v="IFFS"/>
    <s v="Family Flex Supports"/>
    <x v="0"/>
    <x v="23"/>
    <x v="23"/>
    <n v="0"/>
    <n v="422077.47700000001"/>
    <x v="23"/>
  </r>
  <r>
    <s v="237378470"/>
    <x v="25"/>
    <x v="0"/>
    <x v="30"/>
    <s v="IFFS"/>
    <s v="Family Flex Supports"/>
    <x v="0"/>
    <x v="16"/>
    <x v="16"/>
    <n v="0"/>
    <n v="468563"/>
    <x v="16"/>
  </r>
  <r>
    <s v="237378470"/>
    <x v="25"/>
    <x v="0"/>
    <x v="30"/>
    <s v="IFFS"/>
    <s v="Family Flex Supports"/>
    <x v="0"/>
    <x v="17"/>
    <x v="17"/>
    <n v="0"/>
    <n v="46485.523000000001"/>
    <x v="17"/>
  </r>
  <r>
    <s v="020433265"/>
    <x v="0"/>
    <x v="0"/>
    <x v="0"/>
    <s v="Adult Residential"/>
    <s v="Intensive residential treatment"/>
    <x v="0"/>
    <x v="43"/>
    <x v="44"/>
    <n v="0"/>
    <n v="124807"/>
    <x v="43"/>
  </r>
  <r>
    <s v="020433265"/>
    <x v="0"/>
    <x v="0"/>
    <x v="0"/>
    <s v="Adult Residential"/>
    <s v="Intensive residential treatment"/>
    <x v="0"/>
    <x v="44"/>
    <x v="45"/>
    <n v="0"/>
    <n v="310983"/>
    <x v="44"/>
  </r>
  <r>
    <s v="020433265"/>
    <x v="0"/>
    <x v="0"/>
    <x v="0"/>
    <s v="Adult Residential"/>
    <s v="Intensive residential treatment"/>
    <x v="0"/>
    <x v="45"/>
    <x v="46"/>
    <n v="0"/>
    <n v="8005559"/>
    <x v="45"/>
  </r>
  <r>
    <s v="020433265"/>
    <x v="0"/>
    <x v="0"/>
    <x v="0"/>
    <s v="Adult Residential"/>
    <s v="Intensive residential treatment"/>
    <x v="0"/>
    <x v="46"/>
    <x v="47"/>
    <n v="0"/>
    <n v="8005559"/>
    <x v="46"/>
  </r>
  <r>
    <s v="020433265"/>
    <x v="0"/>
    <x v="0"/>
    <x v="0"/>
    <s v="Adult Residential"/>
    <s v="Intensive residential treatment"/>
    <x v="0"/>
    <x v="47"/>
    <x v="48"/>
    <n v="0"/>
    <n v="1053922"/>
    <x v="47"/>
  </r>
  <r>
    <s v="020433265"/>
    <x v="0"/>
    <x v="0"/>
    <x v="0"/>
    <s v="Adult Residential"/>
    <s v="Intensive residential treatment"/>
    <x v="0"/>
    <x v="48"/>
    <x v="49"/>
    <n v="0"/>
    <n v="6515847"/>
    <x v="48"/>
  </r>
  <r>
    <s v="042081870"/>
    <x v="1"/>
    <x v="0"/>
    <x v="2"/>
    <s v="CHILD ACUTE RESIDENTIAL SERVICES"/>
    <s v="ACUTE RESIDENTIAL SERVICES"/>
    <x v="0"/>
    <x v="49"/>
    <x v="50"/>
    <n v="0"/>
    <n v="132519"/>
    <x v="49"/>
  </r>
  <r>
    <s v="042081870"/>
    <x v="1"/>
    <x v="0"/>
    <x v="2"/>
    <s v="CHILD ACUTE RESIDENTIAL SERVICES"/>
    <s v="ACUTE RESIDENTIAL SERVICES"/>
    <x v="0"/>
    <x v="50"/>
    <x v="51"/>
    <n v="0"/>
    <n v="668712"/>
    <x v="50"/>
  </r>
  <r>
    <s v="042081870"/>
    <x v="1"/>
    <x v="0"/>
    <x v="2"/>
    <s v="CHILD ACUTE RESIDENTIAL SERVICES"/>
    <s v="ACUTE RESIDENTIAL SERVICES"/>
    <x v="0"/>
    <x v="51"/>
    <x v="52"/>
    <n v="0"/>
    <n v="5056"/>
    <x v="51"/>
  </r>
  <r>
    <s v="042081870"/>
    <x v="1"/>
    <x v="0"/>
    <x v="2"/>
    <s v="CHILD ACUTE RESIDENTIAL SERVICES"/>
    <s v="ACUTE RESIDENTIAL SERVICES"/>
    <x v="0"/>
    <x v="52"/>
    <x v="53"/>
    <n v="0"/>
    <n v="9688"/>
    <x v="52"/>
  </r>
  <r>
    <s v="042081870"/>
    <x v="1"/>
    <x v="0"/>
    <x v="2"/>
    <s v="CHILD ACUTE RESIDENTIAL SERVICES"/>
    <s v="ACUTE RESIDENTIAL SERVICES"/>
    <x v="0"/>
    <x v="53"/>
    <x v="54"/>
    <n v="0"/>
    <n v="217144"/>
    <x v="53"/>
  </r>
  <r>
    <s v="042081870"/>
    <x v="1"/>
    <x v="0"/>
    <x v="2"/>
    <s v="CHILD ACUTE RESIDENTIAL SERVICES"/>
    <s v="ACUTE RESIDENTIAL SERVICES"/>
    <x v="0"/>
    <x v="45"/>
    <x v="46"/>
    <n v="0"/>
    <n v="1083357"/>
    <x v="45"/>
  </r>
  <r>
    <s v="042081870"/>
    <x v="1"/>
    <x v="0"/>
    <x v="2"/>
    <s v="CHILD ACUTE RESIDENTIAL SERVICES"/>
    <s v="ACUTE RESIDENTIAL SERVICES"/>
    <x v="0"/>
    <x v="54"/>
    <x v="55"/>
    <n v="0"/>
    <n v="5056"/>
    <x v="54"/>
  </r>
  <r>
    <s v="042081870"/>
    <x v="1"/>
    <x v="0"/>
    <x v="2"/>
    <s v="CHILD ACUTE RESIDENTIAL SERVICES"/>
    <s v="ACUTE RESIDENTIAL SERVICES"/>
    <x v="0"/>
    <x v="46"/>
    <x v="47"/>
    <n v="0"/>
    <n v="1088413"/>
    <x v="46"/>
  </r>
  <r>
    <s v="042081870"/>
    <x v="1"/>
    <x v="0"/>
    <x v="2"/>
    <s v="CHILD ACUTE RESIDENTIAL SERVICES"/>
    <s v="ACUTE RESIDENTIAL SERVICES"/>
    <x v="0"/>
    <x v="47"/>
    <x v="48"/>
    <n v="0"/>
    <n v="55294"/>
    <x v="47"/>
  </r>
  <r>
    <s v="042081870"/>
    <x v="1"/>
    <x v="0"/>
    <x v="1"/>
    <s v="CHILD RESIDENTIAL"/>
    <s v="CHILD/ADOLESCENT RESIDENTIAL SERVICES"/>
    <x v="0"/>
    <x v="45"/>
    <x v="46"/>
    <n v="0"/>
    <n v="52237"/>
    <x v="45"/>
  </r>
  <r>
    <s v="042081870"/>
    <x v="1"/>
    <x v="0"/>
    <x v="1"/>
    <s v="CHILD RESIDENTIAL"/>
    <s v="CHILD/ADOLESCENT RESIDENTIAL SERVICES"/>
    <x v="0"/>
    <x v="46"/>
    <x v="47"/>
    <n v="0"/>
    <n v="52237"/>
    <x v="46"/>
  </r>
  <r>
    <s v="042081870"/>
    <x v="1"/>
    <x v="0"/>
    <x v="1"/>
    <s v="CHILD RESIDENTIAL"/>
    <s v="CHILD/ADOLESCENT RESIDENTIAL SERVICES"/>
    <x v="0"/>
    <x v="47"/>
    <x v="48"/>
    <n v="0"/>
    <n v="52237"/>
    <x v="47"/>
  </r>
  <r>
    <s v="042103577"/>
    <x v="2"/>
    <x v="0"/>
    <x v="0"/>
    <s v="Individual and Program Support"/>
    <s v="Flexible Support Services"/>
    <x v="0"/>
    <x v="45"/>
    <x v="46"/>
    <n v="0"/>
    <n v="386165"/>
    <x v="45"/>
  </r>
  <r>
    <s v="042103577"/>
    <x v="2"/>
    <x v="0"/>
    <x v="0"/>
    <s v="Individual and Program Support"/>
    <s v="Flexible Support Services"/>
    <x v="0"/>
    <x v="46"/>
    <x v="47"/>
    <n v="0"/>
    <n v="386165"/>
    <x v="46"/>
  </r>
  <r>
    <s v="042103577"/>
    <x v="2"/>
    <x v="0"/>
    <x v="0"/>
    <s v="Individual and Program Support"/>
    <s v="Flexible Support Services"/>
    <x v="0"/>
    <x v="47"/>
    <x v="48"/>
    <n v="0"/>
    <n v="386165"/>
    <x v="47"/>
  </r>
  <r>
    <s v="042103756"/>
    <x v="3"/>
    <x v="0"/>
    <x v="3"/>
    <s v="INDIVIDUAL AND FAMILY FLEX SUPPORT"/>
    <s v="INDIVIDUAL AND FAMILY FLEX SUPORT"/>
    <x v="0"/>
    <x v="45"/>
    <x v="46"/>
    <n v="0"/>
    <n v="171143"/>
    <x v="45"/>
  </r>
  <r>
    <s v="042103756"/>
    <x v="3"/>
    <x v="0"/>
    <x v="3"/>
    <s v="INDIVIDUAL AND FAMILY FLEX SUPPORT"/>
    <s v="INDIVIDUAL AND FAMILY FLEX SUPORT"/>
    <x v="0"/>
    <x v="55"/>
    <x v="56"/>
    <n v="0"/>
    <n v="99"/>
    <x v="55"/>
  </r>
  <r>
    <s v="042103756"/>
    <x v="3"/>
    <x v="0"/>
    <x v="3"/>
    <s v="INDIVIDUAL AND FAMILY FLEX SUPPORT"/>
    <s v="INDIVIDUAL AND FAMILY FLEX SUPORT"/>
    <x v="0"/>
    <x v="46"/>
    <x v="47"/>
    <n v="0"/>
    <n v="171242"/>
    <x v="46"/>
  </r>
  <r>
    <s v="042103756"/>
    <x v="3"/>
    <x v="0"/>
    <x v="3"/>
    <s v="INDIVIDUAL AND FAMILY FLEX SUPPORT"/>
    <s v="INDIVIDUAL AND FAMILY FLEX SUPORT"/>
    <x v="0"/>
    <x v="47"/>
    <x v="48"/>
    <n v="0"/>
    <n v="171143"/>
    <x v="47"/>
  </r>
  <r>
    <s v="042103799"/>
    <x v="4"/>
    <x v="0"/>
    <x v="4"/>
    <s v="Community Based Health Initiative"/>
    <s v="Children's Behavioral Health Initiative"/>
    <x v="0"/>
    <x v="50"/>
    <x v="51"/>
    <n v="0"/>
    <n v="818619"/>
    <x v="50"/>
  </r>
  <r>
    <s v="042103799"/>
    <x v="4"/>
    <x v="0"/>
    <x v="4"/>
    <s v="Community Based Health Initiative"/>
    <s v="Children's Behavioral Health Initiative"/>
    <x v="0"/>
    <x v="45"/>
    <x v="46"/>
    <n v="0"/>
    <n v="854566"/>
    <x v="45"/>
  </r>
  <r>
    <s v="042103799"/>
    <x v="4"/>
    <x v="0"/>
    <x v="4"/>
    <s v="Community Based Health Initiative"/>
    <s v="Children's Behavioral Health Initiative"/>
    <x v="0"/>
    <x v="46"/>
    <x v="47"/>
    <n v="0"/>
    <n v="854566"/>
    <x v="46"/>
  </r>
  <r>
    <s v="042103799"/>
    <x v="4"/>
    <x v="0"/>
    <x v="4"/>
    <s v="Community Based Health Initiative"/>
    <s v="Children's Behavioral Health Initiative"/>
    <x v="0"/>
    <x v="47"/>
    <x v="48"/>
    <n v="0"/>
    <n v="35947"/>
    <x v="47"/>
  </r>
  <r>
    <s v="042103799"/>
    <x v="4"/>
    <x v="0"/>
    <x v="5"/>
    <s v="Clinical Services"/>
    <s v="Clinical Services"/>
    <x v="0"/>
    <x v="56"/>
    <x v="57"/>
    <n v="0"/>
    <n v="134000"/>
    <x v="56"/>
  </r>
  <r>
    <s v="042103799"/>
    <x v="4"/>
    <x v="0"/>
    <x v="5"/>
    <s v="Clinical Services"/>
    <s v="Clinical Services"/>
    <x v="0"/>
    <x v="57"/>
    <x v="58"/>
    <n v="0"/>
    <n v="5884"/>
    <x v="57"/>
  </r>
  <r>
    <s v="042103799"/>
    <x v="4"/>
    <x v="0"/>
    <x v="5"/>
    <s v="Clinical Services"/>
    <s v="Clinical Services"/>
    <x v="0"/>
    <x v="58"/>
    <x v="59"/>
    <n v="0"/>
    <n v="66496"/>
    <x v="58"/>
  </r>
  <r>
    <s v="042103799"/>
    <x v="4"/>
    <x v="0"/>
    <x v="5"/>
    <s v="Clinical Services"/>
    <s v="Clinical Services"/>
    <x v="0"/>
    <x v="59"/>
    <x v="60"/>
    <n v="0"/>
    <n v="72773"/>
    <x v="59"/>
  </r>
  <r>
    <s v="042103799"/>
    <x v="4"/>
    <x v="0"/>
    <x v="5"/>
    <s v="Clinical Services"/>
    <s v="Clinical Services"/>
    <x v="0"/>
    <x v="49"/>
    <x v="50"/>
    <n v="0"/>
    <n v="82818"/>
    <x v="49"/>
  </r>
  <r>
    <s v="042103799"/>
    <x v="4"/>
    <x v="0"/>
    <x v="5"/>
    <s v="Clinical Services"/>
    <s v="Clinical Services"/>
    <x v="0"/>
    <x v="50"/>
    <x v="51"/>
    <n v="0"/>
    <n v="810835"/>
    <x v="50"/>
  </r>
  <r>
    <s v="042103799"/>
    <x v="4"/>
    <x v="0"/>
    <x v="5"/>
    <s v="Clinical Services"/>
    <s v="Clinical Services"/>
    <x v="0"/>
    <x v="53"/>
    <x v="54"/>
    <n v="0"/>
    <n v="375152"/>
    <x v="53"/>
  </r>
  <r>
    <s v="042103799"/>
    <x v="4"/>
    <x v="0"/>
    <x v="5"/>
    <s v="Clinical Services"/>
    <s v="Clinical Services"/>
    <x v="0"/>
    <x v="45"/>
    <x v="46"/>
    <n v="0"/>
    <n v="1474000"/>
    <x v="45"/>
  </r>
  <r>
    <s v="042103799"/>
    <x v="4"/>
    <x v="0"/>
    <x v="5"/>
    <s v="Clinical Services"/>
    <s v="Clinical Services"/>
    <x v="0"/>
    <x v="60"/>
    <x v="61"/>
    <n v="0"/>
    <n v="42909"/>
    <x v="60"/>
  </r>
  <r>
    <s v="042103799"/>
    <x v="4"/>
    <x v="0"/>
    <x v="5"/>
    <s v="Clinical Services"/>
    <s v="Clinical Services"/>
    <x v="0"/>
    <x v="54"/>
    <x v="55"/>
    <n v="0"/>
    <n v="134000"/>
    <x v="54"/>
  </r>
  <r>
    <s v="042103799"/>
    <x v="4"/>
    <x v="0"/>
    <x v="5"/>
    <s v="Clinical Services"/>
    <s v="Clinical Services"/>
    <x v="0"/>
    <x v="46"/>
    <x v="47"/>
    <n v="0"/>
    <n v="1650909"/>
    <x v="46"/>
  </r>
  <r>
    <s v="042103799"/>
    <x v="4"/>
    <x v="0"/>
    <x v="5"/>
    <s v="Clinical Services"/>
    <s v="Clinical Services"/>
    <x v="0"/>
    <x v="47"/>
    <x v="48"/>
    <n v="0"/>
    <n v="60042"/>
    <x v="47"/>
  </r>
  <r>
    <s v="042104754"/>
    <x v="5"/>
    <x v="0"/>
    <x v="6"/>
    <s v="Empowering Families for Success"/>
    <s v="Case Management"/>
    <x v="0"/>
    <x v="45"/>
    <x v="46"/>
    <n v="0"/>
    <n v="410031"/>
    <x v="45"/>
  </r>
  <r>
    <s v="042104754"/>
    <x v="5"/>
    <x v="0"/>
    <x v="6"/>
    <s v="Empowering Families for Success"/>
    <s v="Case Management"/>
    <x v="0"/>
    <x v="46"/>
    <x v="47"/>
    <n v="0"/>
    <n v="410031"/>
    <x v="46"/>
  </r>
  <r>
    <s v="042104754"/>
    <x v="5"/>
    <x v="0"/>
    <x v="6"/>
    <s v="Empowering Families for Success"/>
    <s v="Case Management"/>
    <x v="0"/>
    <x v="47"/>
    <x v="48"/>
    <n v="0"/>
    <n v="410031"/>
    <x v="47"/>
  </r>
  <r>
    <s v="042104764"/>
    <x v="6"/>
    <x v="0"/>
    <x v="7"/>
    <s v="Child &amp; Family Counseling Center"/>
    <s v="Outpatient Mental Health Services-CR"/>
    <x v="0"/>
    <x v="45"/>
    <x v="46"/>
    <n v="0"/>
    <n v="226108"/>
    <x v="45"/>
  </r>
  <r>
    <s v="042104764"/>
    <x v="6"/>
    <x v="0"/>
    <x v="7"/>
    <s v="Child &amp; Family Counseling Center"/>
    <s v="Outpatient Mental Health Services-CR"/>
    <x v="0"/>
    <x v="55"/>
    <x v="56"/>
    <n v="0"/>
    <n v="15"/>
    <x v="55"/>
  </r>
  <r>
    <s v="042104764"/>
    <x v="6"/>
    <x v="0"/>
    <x v="7"/>
    <s v="Child &amp; Family Counseling Center"/>
    <s v="Outpatient Mental Health Services-CR"/>
    <x v="0"/>
    <x v="46"/>
    <x v="47"/>
    <n v="0"/>
    <n v="226123"/>
    <x v="46"/>
  </r>
  <r>
    <s v="042104764"/>
    <x v="6"/>
    <x v="0"/>
    <x v="7"/>
    <s v="Child &amp; Family Counseling Center"/>
    <s v="Outpatient Mental Health Services-CR"/>
    <x v="0"/>
    <x v="47"/>
    <x v="48"/>
    <n v="0"/>
    <n v="226108"/>
    <x v="47"/>
  </r>
  <r>
    <s v="042104866"/>
    <x v="7"/>
    <x v="0"/>
    <x v="8"/>
    <s v="Family Services Intervention"/>
    <s v="Family Services Intervention"/>
    <x v="0"/>
    <x v="45"/>
    <x v="46"/>
    <n v="0"/>
    <n v="1561"/>
    <x v="45"/>
  </r>
  <r>
    <s v="042104866"/>
    <x v="7"/>
    <x v="0"/>
    <x v="8"/>
    <s v="Family Services Intervention"/>
    <s v="Family Services Intervention"/>
    <x v="0"/>
    <x v="46"/>
    <x v="47"/>
    <n v="0"/>
    <n v="1561"/>
    <x v="46"/>
  </r>
  <r>
    <s v="042104866"/>
    <x v="7"/>
    <x v="0"/>
    <x v="8"/>
    <s v="Family Services Intervention"/>
    <s v="Family Services Intervention"/>
    <x v="0"/>
    <x v="47"/>
    <x v="48"/>
    <n v="0"/>
    <n v="1561"/>
    <x v="47"/>
  </r>
  <r>
    <s v="042125014"/>
    <x v="8"/>
    <x v="0"/>
    <x v="9"/>
    <s v="Transition House"/>
    <s v="STARR"/>
    <x v="0"/>
    <x v="43"/>
    <x v="44"/>
    <n v="0"/>
    <n v="1161114"/>
    <x v="43"/>
  </r>
  <r>
    <s v="042125014"/>
    <x v="8"/>
    <x v="0"/>
    <x v="9"/>
    <s v="Transition House"/>
    <s v="STARR"/>
    <x v="0"/>
    <x v="61"/>
    <x v="62"/>
    <n v="0"/>
    <n v="14170"/>
    <x v="61"/>
  </r>
  <r>
    <s v="042125014"/>
    <x v="8"/>
    <x v="0"/>
    <x v="9"/>
    <s v="Transition House"/>
    <s v="STARR"/>
    <x v="0"/>
    <x v="45"/>
    <x v="46"/>
    <n v="0"/>
    <n v="1233684"/>
    <x v="45"/>
  </r>
  <r>
    <s v="042125014"/>
    <x v="8"/>
    <x v="0"/>
    <x v="9"/>
    <s v="Transition House"/>
    <s v="STARR"/>
    <x v="0"/>
    <x v="55"/>
    <x v="56"/>
    <n v="0"/>
    <n v="6204"/>
    <x v="55"/>
  </r>
  <r>
    <s v="042125014"/>
    <x v="8"/>
    <x v="0"/>
    <x v="9"/>
    <s v="Transition House"/>
    <s v="STARR"/>
    <x v="0"/>
    <x v="46"/>
    <x v="47"/>
    <n v="0"/>
    <n v="1239888"/>
    <x v="46"/>
  </r>
  <r>
    <s v="042125014"/>
    <x v="8"/>
    <x v="0"/>
    <x v="9"/>
    <s v="Transition House"/>
    <s v="STARR"/>
    <x v="0"/>
    <x v="47"/>
    <x v="48"/>
    <n v="0"/>
    <n v="58400"/>
    <x v="47"/>
  </r>
  <r>
    <s v="042263744"/>
    <x v="9"/>
    <x v="0"/>
    <x v="0"/>
    <s v="Brookline Community Mental Health Center"/>
    <s v="Counseling &amp; Collateral Services"/>
    <x v="0"/>
    <x v="59"/>
    <x v="60"/>
    <n v="0"/>
    <n v="271205"/>
    <x v="59"/>
  </r>
  <r>
    <s v="042263744"/>
    <x v="9"/>
    <x v="0"/>
    <x v="0"/>
    <s v="Brookline Community Mental Health Center"/>
    <s v="Counseling &amp; Collateral Services"/>
    <x v="0"/>
    <x v="49"/>
    <x v="50"/>
    <n v="0"/>
    <n v="871951"/>
    <x v="49"/>
  </r>
  <r>
    <s v="042263744"/>
    <x v="9"/>
    <x v="0"/>
    <x v="0"/>
    <s v="Brookline Community Mental Health Center"/>
    <s v="Counseling &amp; Collateral Services"/>
    <x v="0"/>
    <x v="62"/>
    <x v="63"/>
    <n v="0"/>
    <n v="126563"/>
    <x v="62"/>
  </r>
  <r>
    <s v="042263744"/>
    <x v="9"/>
    <x v="0"/>
    <x v="0"/>
    <s v="Brookline Community Mental Health Center"/>
    <s v="Counseling &amp; Collateral Services"/>
    <x v="0"/>
    <x v="51"/>
    <x v="52"/>
    <n v="0"/>
    <n v="153793"/>
    <x v="51"/>
  </r>
  <r>
    <s v="042263744"/>
    <x v="9"/>
    <x v="0"/>
    <x v="0"/>
    <s v="Brookline Community Mental Health Center"/>
    <s v="Counseling &amp; Collateral Services"/>
    <x v="0"/>
    <x v="52"/>
    <x v="53"/>
    <n v="0"/>
    <n v="456410"/>
    <x v="52"/>
  </r>
  <r>
    <s v="042263744"/>
    <x v="9"/>
    <x v="0"/>
    <x v="0"/>
    <s v="Brookline Community Mental Health Center"/>
    <s v="Counseling &amp; Collateral Services"/>
    <x v="0"/>
    <x v="53"/>
    <x v="54"/>
    <n v="0"/>
    <n v="1012885"/>
    <x v="53"/>
  </r>
  <r>
    <s v="042263744"/>
    <x v="9"/>
    <x v="0"/>
    <x v="0"/>
    <s v="Brookline Community Mental Health Center"/>
    <s v="Counseling &amp; Collateral Services"/>
    <x v="0"/>
    <x v="45"/>
    <x v="46"/>
    <n v="0"/>
    <n v="3087986"/>
    <x v="45"/>
  </r>
  <r>
    <s v="042263744"/>
    <x v="9"/>
    <x v="0"/>
    <x v="0"/>
    <s v="Brookline Community Mental Health Center"/>
    <s v="Counseling &amp; Collateral Services"/>
    <x v="0"/>
    <x v="54"/>
    <x v="55"/>
    <n v="0"/>
    <n v="153793"/>
    <x v="54"/>
  </r>
  <r>
    <s v="042263744"/>
    <x v="9"/>
    <x v="0"/>
    <x v="0"/>
    <s v="Brookline Community Mental Health Center"/>
    <s v="Counseling &amp; Collateral Services"/>
    <x v="0"/>
    <x v="46"/>
    <x v="47"/>
    <n v="0"/>
    <n v="4052334"/>
    <x v="46"/>
  </r>
  <r>
    <s v="042263744"/>
    <x v="9"/>
    <x v="0"/>
    <x v="0"/>
    <s v="Brookline Community Mental Health Center"/>
    <s v="Counseling &amp; Collateral Services"/>
    <x v="0"/>
    <x v="63"/>
    <x v="64"/>
    <n v="0"/>
    <n v="810555"/>
    <x v="63"/>
  </r>
  <r>
    <s v="042263744"/>
    <x v="9"/>
    <x v="0"/>
    <x v="0"/>
    <s v="Brookline Community Mental Health Center"/>
    <s v="Counseling &amp; Collateral Services"/>
    <x v="0"/>
    <x v="64"/>
    <x v="65"/>
    <n v="0"/>
    <n v="810555"/>
    <x v="64"/>
  </r>
  <r>
    <s v="042263744"/>
    <x v="9"/>
    <x v="0"/>
    <x v="0"/>
    <s v="Brookline Community Mental Health Center"/>
    <s v="Counseling &amp; Collateral Services"/>
    <x v="0"/>
    <x v="47"/>
    <x v="48"/>
    <n v="0"/>
    <n v="348972"/>
    <x v="47"/>
  </r>
  <r>
    <s v="042301598"/>
    <x v="10"/>
    <x v="0"/>
    <x v="10"/>
    <s v="Individual and Family Flexible Support Services"/>
    <s v="Individual and Family Flexible Support Services - Mental Health"/>
    <x v="0"/>
    <x v="58"/>
    <x v="59"/>
    <n v="0"/>
    <n v="2569"/>
    <x v="58"/>
  </r>
  <r>
    <s v="042301598"/>
    <x v="10"/>
    <x v="0"/>
    <x v="10"/>
    <s v="Individual and Family Flexible Support Services"/>
    <s v="Individual and Family Flexible Support Services - Mental Health"/>
    <x v="0"/>
    <x v="45"/>
    <x v="46"/>
    <n v="0"/>
    <n v="57510"/>
    <x v="45"/>
  </r>
  <r>
    <s v="042301598"/>
    <x v="10"/>
    <x v="0"/>
    <x v="10"/>
    <s v="Individual and Family Flexible Support Services"/>
    <s v="Individual and Family Flexible Support Services - Mental Health"/>
    <x v="0"/>
    <x v="46"/>
    <x v="47"/>
    <n v="0"/>
    <n v="57510"/>
    <x v="46"/>
  </r>
  <r>
    <s v="042301598"/>
    <x v="10"/>
    <x v="0"/>
    <x v="10"/>
    <s v="Individual and Family Flexible Support Services"/>
    <s v="Individual and Family Flexible Support Services - Mental Health"/>
    <x v="0"/>
    <x v="47"/>
    <x v="48"/>
    <n v="0"/>
    <n v="54941"/>
    <x v="47"/>
  </r>
  <r>
    <s v="042317215"/>
    <x v="11"/>
    <x v="0"/>
    <x v="11"/>
    <s v="IHT-DMH CHILD FLEX CC 98"/>
    <s v="IN HOME THERAPY"/>
    <x v="0"/>
    <x v="45"/>
    <x v="46"/>
    <n v="0"/>
    <n v="166368"/>
    <x v="45"/>
  </r>
  <r>
    <s v="042317215"/>
    <x v="11"/>
    <x v="0"/>
    <x v="11"/>
    <s v="IHT-DMH CHILD FLEX CC 98"/>
    <s v="IN HOME THERAPY"/>
    <x v="0"/>
    <x v="55"/>
    <x v="56"/>
    <n v="0"/>
    <n v="538"/>
    <x v="55"/>
  </r>
  <r>
    <s v="042317215"/>
    <x v="11"/>
    <x v="0"/>
    <x v="11"/>
    <s v="IHT-DMH CHILD FLEX CC 98"/>
    <s v="IN HOME THERAPY"/>
    <x v="0"/>
    <x v="46"/>
    <x v="47"/>
    <n v="0"/>
    <n v="166906"/>
    <x v="46"/>
  </r>
  <r>
    <s v="042317215"/>
    <x v="11"/>
    <x v="0"/>
    <x v="11"/>
    <s v="IHT-DMH CHILD FLEX CC 98"/>
    <s v="IN HOME THERAPY"/>
    <x v="0"/>
    <x v="58"/>
    <x v="59"/>
    <n v="0"/>
    <n v="2578"/>
    <x v="58"/>
  </r>
  <r>
    <s v="042317215"/>
    <x v="11"/>
    <x v="0"/>
    <x v="11"/>
    <s v="IHT-DMH CHILD FLEX CC 98"/>
    <s v="IN HOME THERAPY"/>
    <x v="0"/>
    <x v="47"/>
    <x v="48"/>
    <n v="0"/>
    <n v="163790"/>
    <x v="47"/>
  </r>
  <r>
    <s v="042317215"/>
    <x v="11"/>
    <x v="0"/>
    <x v="12"/>
    <s v="CHILD DMH FLEX CC 026"/>
    <s v="CHILD DMH FLEX CC 026"/>
    <x v="0"/>
    <x v="45"/>
    <x v="46"/>
    <n v="0"/>
    <n v="67465"/>
    <x v="45"/>
  </r>
  <r>
    <s v="042317215"/>
    <x v="11"/>
    <x v="0"/>
    <x v="12"/>
    <s v="CHILD DMH FLEX CC 026"/>
    <s v="CHILD DMH FLEX CC 026"/>
    <x v="0"/>
    <x v="55"/>
    <x v="56"/>
    <n v="0"/>
    <n v="272"/>
    <x v="55"/>
  </r>
  <r>
    <s v="042317215"/>
    <x v="11"/>
    <x v="0"/>
    <x v="12"/>
    <s v="CHILD DMH FLEX CC 026"/>
    <s v="CHILD DMH FLEX CC 026"/>
    <x v="0"/>
    <x v="46"/>
    <x v="47"/>
    <n v="0"/>
    <n v="67737"/>
    <x v="46"/>
  </r>
  <r>
    <s v="042317215"/>
    <x v="11"/>
    <x v="0"/>
    <x v="12"/>
    <s v="CHILD DMH FLEX CC 026"/>
    <s v="CHILD DMH FLEX CC 026"/>
    <x v="0"/>
    <x v="47"/>
    <x v="48"/>
    <n v="0"/>
    <n v="67465"/>
    <x v="47"/>
  </r>
  <r>
    <s v="042483679"/>
    <x v="14"/>
    <x v="0"/>
    <x v="14"/>
    <s v="DMH FLEXIBLE SUPPORT"/>
    <s v="THERAPEUTIC SERVICES"/>
    <x v="0"/>
    <x v="45"/>
    <x v="46"/>
    <n v="0"/>
    <n v="285844"/>
    <x v="45"/>
  </r>
  <r>
    <s v="042483679"/>
    <x v="14"/>
    <x v="0"/>
    <x v="14"/>
    <s v="DMH FLEXIBLE SUPPORT"/>
    <s v="THERAPEUTIC SERVICES"/>
    <x v="0"/>
    <x v="46"/>
    <x v="47"/>
    <n v="0"/>
    <n v="285844"/>
    <x v="46"/>
  </r>
  <r>
    <s v="042483679"/>
    <x v="14"/>
    <x v="0"/>
    <x v="14"/>
    <s v="DMH FLEXIBLE SUPPORT"/>
    <s v="THERAPEUTIC SERVICES"/>
    <x v="0"/>
    <x v="47"/>
    <x v="48"/>
    <n v="0"/>
    <n v="285844"/>
    <x v="47"/>
  </r>
  <r>
    <s v="042483679"/>
    <x v="14"/>
    <x v="0"/>
    <x v="15"/>
    <s v="IN HOME RESPITE"/>
    <s v="RESPITE SERVICES"/>
    <x v="0"/>
    <x v="43"/>
    <x v="44"/>
    <n v="0"/>
    <n v="112198"/>
    <x v="43"/>
  </r>
  <r>
    <s v="042483679"/>
    <x v="14"/>
    <x v="0"/>
    <x v="15"/>
    <s v="IN HOME RESPITE"/>
    <s v="RESPITE SERVICES"/>
    <x v="0"/>
    <x v="56"/>
    <x v="57"/>
    <n v="0"/>
    <n v="23"/>
    <x v="56"/>
  </r>
  <r>
    <s v="042483679"/>
    <x v="14"/>
    <x v="0"/>
    <x v="15"/>
    <s v="IN HOME RESPITE"/>
    <s v="RESPITE SERVICES"/>
    <x v="0"/>
    <x v="65"/>
    <x v="66"/>
    <n v="0"/>
    <n v="4085"/>
    <x v="65"/>
  </r>
  <r>
    <s v="042483679"/>
    <x v="14"/>
    <x v="0"/>
    <x v="15"/>
    <s v="IN HOME RESPITE"/>
    <s v="RESPITE SERVICES"/>
    <x v="0"/>
    <x v="45"/>
    <x v="46"/>
    <n v="0"/>
    <n v="356962"/>
    <x v="45"/>
  </r>
  <r>
    <s v="042483679"/>
    <x v="14"/>
    <x v="0"/>
    <x v="15"/>
    <s v="IN HOME RESPITE"/>
    <s v="RESPITE SERVICES"/>
    <x v="0"/>
    <x v="54"/>
    <x v="55"/>
    <n v="0"/>
    <n v="23"/>
    <x v="54"/>
  </r>
  <r>
    <s v="042483679"/>
    <x v="14"/>
    <x v="0"/>
    <x v="15"/>
    <s v="IN HOME RESPITE"/>
    <s v="RESPITE SERVICES"/>
    <x v="0"/>
    <x v="46"/>
    <x v="47"/>
    <n v="0"/>
    <n v="357165"/>
    <x v="46"/>
  </r>
  <r>
    <s v="042483679"/>
    <x v="14"/>
    <x v="0"/>
    <x v="15"/>
    <s v="IN HOME RESPITE"/>
    <s v="RESPITE SERVICES"/>
    <x v="0"/>
    <x v="63"/>
    <x v="64"/>
    <n v="0"/>
    <n v="180"/>
    <x v="63"/>
  </r>
  <r>
    <s v="042483679"/>
    <x v="14"/>
    <x v="0"/>
    <x v="15"/>
    <s v="IN HOME RESPITE"/>
    <s v="RESPITE SERVICES"/>
    <x v="0"/>
    <x v="64"/>
    <x v="65"/>
    <n v="0"/>
    <n v="180"/>
    <x v="64"/>
  </r>
  <r>
    <s v="042483679"/>
    <x v="14"/>
    <x v="0"/>
    <x v="15"/>
    <s v="IN HOME RESPITE"/>
    <s v="RESPITE SERVICES"/>
    <x v="0"/>
    <x v="47"/>
    <x v="48"/>
    <n v="0"/>
    <n v="179104"/>
    <x v="47"/>
  </r>
  <r>
    <s v="042483679"/>
    <x v="14"/>
    <x v="0"/>
    <x v="15"/>
    <s v="IN HOME RESPITE"/>
    <s v="RESPITE SERVICES"/>
    <x v="0"/>
    <x v="48"/>
    <x v="49"/>
    <n v="0"/>
    <n v="61575"/>
    <x v="48"/>
  </r>
  <r>
    <s v="042483679"/>
    <x v="14"/>
    <x v="0"/>
    <x v="16"/>
    <s v="TREK"/>
    <s v="SUPPORT AND STABILIZATION"/>
    <x v="0"/>
    <x v="43"/>
    <x v="44"/>
    <n v="0"/>
    <n v="322488"/>
    <x v="43"/>
  </r>
  <r>
    <s v="042483679"/>
    <x v="14"/>
    <x v="0"/>
    <x v="16"/>
    <s v="TREK"/>
    <s v="SUPPORT AND STABILIZATION"/>
    <x v="0"/>
    <x v="56"/>
    <x v="57"/>
    <n v="0"/>
    <n v="550"/>
    <x v="56"/>
  </r>
  <r>
    <s v="042483679"/>
    <x v="14"/>
    <x v="0"/>
    <x v="16"/>
    <s v="TREK"/>
    <s v="SUPPORT AND STABILIZATION"/>
    <x v="0"/>
    <x v="59"/>
    <x v="60"/>
    <n v="0"/>
    <n v="41000"/>
    <x v="59"/>
  </r>
  <r>
    <s v="042483679"/>
    <x v="14"/>
    <x v="0"/>
    <x v="16"/>
    <s v="TREK"/>
    <s v="SUPPORT AND STABILIZATION"/>
    <x v="0"/>
    <x v="51"/>
    <x v="52"/>
    <n v="0"/>
    <n v="45328"/>
    <x v="51"/>
  </r>
  <r>
    <s v="042483679"/>
    <x v="14"/>
    <x v="0"/>
    <x v="16"/>
    <s v="TREK"/>
    <s v="SUPPORT AND STABILIZATION"/>
    <x v="0"/>
    <x v="45"/>
    <x v="46"/>
    <n v="0"/>
    <n v="469911"/>
    <x v="45"/>
  </r>
  <r>
    <s v="042483679"/>
    <x v="14"/>
    <x v="0"/>
    <x v="16"/>
    <s v="TREK"/>
    <s v="SUPPORT AND STABILIZATION"/>
    <x v="0"/>
    <x v="54"/>
    <x v="55"/>
    <n v="0"/>
    <n v="45878"/>
    <x v="54"/>
  </r>
  <r>
    <s v="042483679"/>
    <x v="14"/>
    <x v="0"/>
    <x v="16"/>
    <s v="TREK"/>
    <s v="SUPPORT AND STABILIZATION"/>
    <x v="0"/>
    <x v="66"/>
    <x v="67"/>
    <n v="0"/>
    <n v="10000"/>
    <x v="66"/>
  </r>
  <r>
    <s v="042483679"/>
    <x v="14"/>
    <x v="0"/>
    <x v="16"/>
    <s v="TREK"/>
    <s v="SUPPORT AND STABILIZATION"/>
    <x v="0"/>
    <x v="46"/>
    <x v="47"/>
    <n v="0"/>
    <n v="536662"/>
    <x v="46"/>
  </r>
  <r>
    <s v="042483679"/>
    <x v="14"/>
    <x v="0"/>
    <x v="16"/>
    <s v="TREK"/>
    <s v="SUPPORT AND STABILIZATION"/>
    <x v="0"/>
    <x v="63"/>
    <x v="64"/>
    <n v="0"/>
    <n v="10873"/>
    <x v="63"/>
  </r>
  <r>
    <s v="042483679"/>
    <x v="14"/>
    <x v="0"/>
    <x v="16"/>
    <s v="TREK"/>
    <s v="SUPPORT AND STABILIZATION"/>
    <x v="0"/>
    <x v="64"/>
    <x v="65"/>
    <n v="0"/>
    <n v="10873"/>
    <x v="64"/>
  </r>
  <r>
    <s v="042483679"/>
    <x v="14"/>
    <x v="0"/>
    <x v="16"/>
    <s v="TREK"/>
    <s v="SUPPORT AND STABILIZATION"/>
    <x v="0"/>
    <x v="47"/>
    <x v="48"/>
    <n v="0"/>
    <n v="10080"/>
    <x v="47"/>
  </r>
  <r>
    <s v="042483679"/>
    <x v="14"/>
    <x v="0"/>
    <x v="16"/>
    <s v="TREK"/>
    <s v="SUPPORT AND STABILIZATION"/>
    <x v="0"/>
    <x v="48"/>
    <x v="49"/>
    <n v="0"/>
    <n v="96343"/>
    <x v="48"/>
  </r>
  <r>
    <s v="042456134"/>
    <x v="12"/>
    <x v="0"/>
    <x v="2"/>
    <s v="Individual and Family Support"/>
    <s v="Child and Adolescent Mental Health Services"/>
    <x v="0"/>
    <x v="45"/>
    <x v="46"/>
    <n v="0"/>
    <n v="194715"/>
    <x v="45"/>
  </r>
  <r>
    <s v="042456134"/>
    <x v="12"/>
    <x v="0"/>
    <x v="2"/>
    <s v="Individual and Family Support"/>
    <s v="Child and Adolescent Mental Health Services"/>
    <x v="0"/>
    <x v="55"/>
    <x v="56"/>
    <n v="0"/>
    <n v="334"/>
    <x v="55"/>
  </r>
  <r>
    <s v="042456134"/>
    <x v="12"/>
    <x v="0"/>
    <x v="2"/>
    <s v="Individual and Family Support"/>
    <s v="Child and Adolescent Mental Health Services"/>
    <x v="0"/>
    <x v="46"/>
    <x v="47"/>
    <n v="0"/>
    <n v="195049"/>
    <x v="46"/>
  </r>
  <r>
    <s v="042456134"/>
    <x v="12"/>
    <x v="0"/>
    <x v="2"/>
    <s v="Individual and Family Support"/>
    <s v="Child and Adolescent Mental Health Services"/>
    <x v="0"/>
    <x v="47"/>
    <x v="48"/>
    <n v="0"/>
    <n v="194715"/>
    <x v="47"/>
  </r>
  <r>
    <s v="042468492"/>
    <x v="13"/>
    <x v="0"/>
    <x v="13"/>
    <s v="IFFSS"/>
    <s v="Individual and Family Flexible Support Services"/>
    <x v="0"/>
    <x v="58"/>
    <x v="59"/>
    <n v="0"/>
    <n v="12469"/>
    <x v="58"/>
  </r>
  <r>
    <s v="042468492"/>
    <x v="13"/>
    <x v="0"/>
    <x v="13"/>
    <s v="IFFSS"/>
    <s v="Individual and Family Flexible Support Services"/>
    <x v="0"/>
    <x v="51"/>
    <x v="52"/>
    <n v="0"/>
    <n v="6162"/>
    <x v="51"/>
  </r>
  <r>
    <s v="042468492"/>
    <x v="13"/>
    <x v="0"/>
    <x v="13"/>
    <s v="IFFSS"/>
    <s v="Individual and Family Flexible Support Services"/>
    <x v="0"/>
    <x v="45"/>
    <x v="46"/>
    <n v="0"/>
    <n v="692350"/>
    <x v="45"/>
  </r>
  <r>
    <s v="042468492"/>
    <x v="13"/>
    <x v="0"/>
    <x v="13"/>
    <s v="IFFSS"/>
    <s v="Individual and Family Flexible Support Services"/>
    <x v="0"/>
    <x v="54"/>
    <x v="55"/>
    <n v="0"/>
    <n v="6162"/>
    <x v="54"/>
  </r>
  <r>
    <s v="042468492"/>
    <x v="13"/>
    <x v="0"/>
    <x v="13"/>
    <s v="IFFSS"/>
    <s v="Individual and Family Flexible Support Services"/>
    <x v="0"/>
    <x v="46"/>
    <x v="47"/>
    <n v="0"/>
    <n v="698512"/>
    <x v="46"/>
  </r>
  <r>
    <s v="042468492"/>
    <x v="13"/>
    <x v="0"/>
    <x v="13"/>
    <s v="IFFSS"/>
    <s v="Individual and Family Flexible Support Services"/>
    <x v="0"/>
    <x v="47"/>
    <x v="48"/>
    <n v="0"/>
    <n v="679881"/>
    <x v="47"/>
  </r>
  <r>
    <s v="042526194"/>
    <x v="15"/>
    <x v="0"/>
    <x v="17"/>
    <s v="Flex Supports"/>
    <s v="Flexible Family Supports"/>
    <x v="0"/>
    <x v="45"/>
    <x v="46"/>
    <n v="0"/>
    <n v="143685"/>
    <x v="45"/>
  </r>
  <r>
    <s v="042526194"/>
    <x v="15"/>
    <x v="0"/>
    <x v="17"/>
    <s v="Flex Supports"/>
    <s v="Flexible Family Supports"/>
    <x v="0"/>
    <x v="46"/>
    <x v="47"/>
    <n v="0"/>
    <n v="143685"/>
    <x v="46"/>
  </r>
  <r>
    <s v="042526194"/>
    <x v="15"/>
    <x v="0"/>
    <x v="17"/>
    <s v="Flex Supports"/>
    <s v="Flexible Family Supports"/>
    <x v="0"/>
    <x v="47"/>
    <x v="48"/>
    <n v="0"/>
    <n v="143685"/>
    <x v="47"/>
  </r>
  <r>
    <s v="042526357"/>
    <x v="16"/>
    <x v="0"/>
    <x v="18"/>
    <s v="INDIVIDUAL AND FAMILY FLEXIBLE SUPPORTS"/>
    <s v="INDIVIDUAL AND FAMILY FLEXIBLE SUPPORTS"/>
    <x v="0"/>
    <x v="58"/>
    <x v="59"/>
    <n v="0"/>
    <n v="20468"/>
    <x v="58"/>
  </r>
  <r>
    <s v="042526357"/>
    <x v="16"/>
    <x v="0"/>
    <x v="18"/>
    <s v="INDIVIDUAL AND FAMILY FLEXIBLE SUPPORTS"/>
    <s v="INDIVIDUAL AND FAMILY FLEXIBLE SUPPORTS"/>
    <x v="0"/>
    <x v="45"/>
    <x v="46"/>
    <n v="0"/>
    <n v="666513.82999999996"/>
    <x v="45"/>
  </r>
  <r>
    <s v="042526357"/>
    <x v="16"/>
    <x v="0"/>
    <x v="18"/>
    <s v="INDIVIDUAL AND FAMILY FLEXIBLE SUPPORTS"/>
    <s v="INDIVIDUAL AND FAMILY FLEXIBLE SUPPORTS"/>
    <x v="0"/>
    <x v="60"/>
    <x v="61"/>
    <n v="0"/>
    <n v="20940.099999999999"/>
    <x v="60"/>
  </r>
  <r>
    <s v="042526357"/>
    <x v="16"/>
    <x v="0"/>
    <x v="18"/>
    <s v="INDIVIDUAL AND FAMILY FLEXIBLE SUPPORTS"/>
    <s v="INDIVIDUAL AND FAMILY FLEXIBLE SUPPORTS"/>
    <x v="0"/>
    <x v="46"/>
    <x v="47"/>
    <n v="0"/>
    <n v="687453.93"/>
    <x v="46"/>
  </r>
  <r>
    <s v="042526357"/>
    <x v="16"/>
    <x v="0"/>
    <x v="18"/>
    <s v="INDIVIDUAL AND FAMILY FLEXIBLE SUPPORTS"/>
    <s v="INDIVIDUAL AND FAMILY FLEXIBLE SUPPORTS"/>
    <x v="0"/>
    <x v="47"/>
    <x v="48"/>
    <n v="0"/>
    <n v="646045.82999999996"/>
    <x v="47"/>
  </r>
  <r>
    <s v="042630450"/>
    <x v="19"/>
    <x v="0"/>
    <x v="22"/>
    <s v="Family Works 7610, 7670, 7671, 7690, 7710, 7770, 7"/>
    <s v="CBHI (DCF/DMH) In Home Services"/>
    <x v="0"/>
    <x v="43"/>
    <x v="44"/>
    <n v="0"/>
    <n v="1931422"/>
    <x v="43"/>
  </r>
  <r>
    <s v="042630450"/>
    <x v="19"/>
    <x v="0"/>
    <x v="22"/>
    <s v="Family Works 7610, 7670, 7671, 7690, 7710, 7770, 7"/>
    <s v="CBHI (DCF/DMH) In Home Services"/>
    <x v="0"/>
    <x v="58"/>
    <x v="59"/>
    <n v="0"/>
    <n v="27180"/>
    <x v="58"/>
  </r>
  <r>
    <s v="042630450"/>
    <x v="19"/>
    <x v="0"/>
    <x v="22"/>
    <s v="Family Works 7610, 7670, 7671, 7690, 7710, 7770, 7"/>
    <s v="CBHI (DCF/DMH) In Home Services"/>
    <x v="0"/>
    <x v="49"/>
    <x v="50"/>
    <n v="0"/>
    <n v="1095"/>
    <x v="49"/>
  </r>
  <r>
    <s v="042630450"/>
    <x v="19"/>
    <x v="0"/>
    <x v="22"/>
    <s v="Family Works 7610, 7670, 7671, 7690, 7710, 7770, 7"/>
    <s v="CBHI (DCF/DMH) In Home Services"/>
    <x v="0"/>
    <x v="50"/>
    <x v="51"/>
    <n v="0"/>
    <n v="640952"/>
    <x v="50"/>
  </r>
  <r>
    <s v="042630450"/>
    <x v="19"/>
    <x v="0"/>
    <x v="22"/>
    <s v="Family Works 7610, 7670, 7671, 7690, 7710, 7770, 7"/>
    <s v="CBHI (DCF/DMH) In Home Services"/>
    <x v="0"/>
    <x v="51"/>
    <x v="52"/>
    <n v="0"/>
    <n v="9504"/>
    <x v="51"/>
  </r>
  <r>
    <s v="042630450"/>
    <x v="19"/>
    <x v="0"/>
    <x v="22"/>
    <s v="Family Works 7610, 7670, 7671, 7690, 7710, 7770, 7"/>
    <s v="CBHI (DCF/DMH) In Home Services"/>
    <x v="0"/>
    <x v="53"/>
    <x v="54"/>
    <n v="0"/>
    <n v="347697"/>
    <x v="53"/>
  </r>
  <r>
    <s v="042630450"/>
    <x v="19"/>
    <x v="0"/>
    <x v="22"/>
    <s v="Family Works 7610, 7670, 7671, 7690, 7710, 7770, 7"/>
    <s v="CBHI (DCF/DMH) In Home Services"/>
    <x v="0"/>
    <x v="45"/>
    <x v="46"/>
    <n v="0"/>
    <n v="3348623"/>
    <x v="45"/>
  </r>
  <r>
    <s v="042630450"/>
    <x v="19"/>
    <x v="0"/>
    <x v="22"/>
    <s v="Family Works 7610, 7670, 7671, 7690, 7710, 7770, 7"/>
    <s v="CBHI (DCF/DMH) In Home Services"/>
    <x v="0"/>
    <x v="55"/>
    <x v="56"/>
    <n v="0"/>
    <n v="22548"/>
    <x v="55"/>
  </r>
  <r>
    <s v="042630450"/>
    <x v="19"/>
    <x v="0"/>
    <x v="22"/>
    <s v="Family Works 7610, 7670, 7671, 7690, 7710, 7770, 7"/>
    <s v="CBHI (DCF/DMH) In Home Services"/>
    <x v="0"/>
    <x v="54"/>
    <x v="55"/>
    <n v="0"/>
    <n v="9504"/>
    <x v="54"/>
  </r>
  <r>
    <s v="042630450"/>
    <x v="19"/>
    <x v="0"/>
    <x v="22"/>
    <s v="Family Works 7610, 7670, 7671, 7690, 7710, 7770, 7"/>
    <s v="CBHI (DCF/DMH) In Home Services"/>
    <x v="0"/>
    <x v="46"/>
    <x v="47"/>
    <n v="0"/>
    <n v="3380778"/>
    <x v="46"/>
  </r>
  <r>
    <s v="042630450"/>
    <x v="19"/>
    <x v="0"/>
    <x v="22"/>
    <s v="Family Works 7610, 7670, 7671, 7690, 7710, 7770, 7"/>
    <s v="CBHI (DCF/DMH) In Home Services"/>
    <x v="0"/>
    <x v="67"/>
    <x v="68"/>
    <n v="0"/>
    <n v="103"/>
    <x v="67"/>
  </r>
  <r>
    <s v="042630450"/>
    <x v="19"/>
    <x v="0"/>
    <x v="22"/>
    <s v="Family Works 7610, 7670, 7671, 7690, 7710, 7770, 7"/>
    <s v="CBHI (DCF/DMH) In Home Services"/>
    <x v="0"/>
    <x v="64"/>
    <x v="65"/>
    <n v="0"/>
    <n v="103"/>
    <x v="64"/>
  </r>
  <r>
    <s v="042630450"/>
    <x v="19"/>
    <x v="0"/>
    <x v="22"/>
    <s v="Family Works 7610, 7670, 7671, 7690, 7710, 7770, 7"/>
    <s v="CBHI (DCF/DMH) In Home Services"/>
    <x v="0"/>
    <x v="47"/>
    <x v="48"/>
    <n v="0"/>
    <n v="400277"/>
    <x v="47"/>
  </r>
  <r>
    <s v="042562377"/>
    <x v="17"/>
    <x v="0"/>
    <x v="19"/>
    <s v="FIRST"/>
    <s v="FLEXIBLE FAMILY BASED SUPPORT"/>
    <x v="0"/>
    <x v="58"/>
    <x v="59"/>
    <n v="0"/>
    <n v="6466"/>
    <x v="58"/>
  </r>
  <r>
    <s v="042562377"/>
    <x v="17"/>
    <x v="0"/>
    <x v="19"/>
    <s v="FIRST"/>
    <s v="FLEXIBLE FAMILY BASED SUPPORT"/>
    <x v="0"/>
    <x v="45"/>
    <x v="46"/>
    <n v="0"/>
    <n v="391238.99"/>
    <x v="45"/>
  </r>
  <r>
    <s v="042562377"/>
    <x v="17"/>
    <x v="0"/>
    <x v="19"/>
    <s v="FIRST"/>
    <s v="FLEXIBLE FAMILY BASED SUPPORT"/>
    <x v="0"/>
    <x v="55"/>
    <x v="56"/>
    <n v="0"/>
    <n v="998.58"/>
    <x v="55"/>
  </r>
  <r>
    <s v="042562377"/>
    <x v="17"/>
    <x v="0"/>
    <x v="19"/>
    <s v="FIRST"/>
    <s v="FLEXIBLE FAMILY BASED SUPPORT"/>
    <x v="0"/>
    <x v="46"/>
    <x v="47"/>
    <n v="0"/>
    <n v="392237.57"/>
    <x v="46"/>
  </r>
  <r>
    <s v="042562377"/>
    <x v="17"/>
    <x v="0"/>
    <x v="19"/>
    <s v="FIRST"/>
    <s v="FLEXIBLE FAMILY BASED SUPPORT"/>
    <x v="0"/>
    <x v="47"/>
    <x v="48"/>
    <n v="0"/>
    <n v="384772.99"/>
    <x v="47"/>
  </r>
  <r>
    <s v="042622756"/>
    <x v="18"/>
    <x v="0"/>
    <x v="20"/>
    <s v="CSA MISCELLANEOUS GRANTS &amp; CONTRACTS"/>
    <s v="MISC. GRANTS &amp; CONTRACTS"/>
    <x v="0"/>
    <x v="59"/>
    <x v="60"/>
    <n v="0"/>
    <n v="167633"/>
    <x v="59"/>
  </r>
  <r>
    <s v="042622756"/>
    <x v="18"/>
    <x v="0"/>
    <x v="20"/>
    <s v="CSA MISCELLANEOUS GRANTS &amp; CONTRACTS"/>
    <s v="MISC. GRANTS &amp; CONTRACTS"/>
    <x v="0"/>
    <x v="45"/>
    <x v="46"/>
    <n v="0"/>
    <n v="433680"/>
    <x v="45"/>
  </r>
  <r>
    <s v="042622756"/>
    <x v="18"/>
    <x v="0"/>
    <x v="20"/>
    <s v="CSA MISCELLANEOUS GRANTS &amp; CONTRACTS"/>
    <s v="MISC. GRANTS &amp; CONTRACTS"/>
    <x v="0"/>
    <x v="46"/>
    <x v="47"/>
    <n v="0"/>
    <n v="481856"/>
    <x v="46"/>
  </r>
  <r>
    <s v="042622756"/>
    <x v="18"/>
    <x v="0"/>
    <x v="20"/>
    <s v="CSA MISCELLANEOUS GRANTS &amp; CONTRACTS"/>
    <s v="MISC. GRANTS &amp; CONTRACTS"/>
    <x v="0"/>
    <x v="63"/>
    <x v="64"/>
    <n v="0"/>
    <n v="48176"/>
    <x v="63"/>
  </r>
  <r>
    <s v="042622756"/>
    <x v="18"/>
    <x v="0"/>
    <x v="20"/>
    <s v="CSA MISCELLANEOUS GRANTS &amp; CONTRACTS"/>
    <s v="MISC. GRANTS &amp; CONTRACTS"/>
    <x v="0"/>
    <x v="64"/>
    <x v="65"/>
    <n v="0"/>
    <n v="48176"/>
    <x v="64"/>
  </r>
  <r>
    <s v="042622756"/>
    <x v="18"/>
    <x v="0"/>
    <x v="20"/>
    <s v="CSA MISCELLANEOUS GRANTS &amp; CONTRACTS"/>
    <s v="MISC. GRANTS &amp; CONTRACTS"/>
    <x v="0"/>
    <x v="47"/>
    <x v="48"/>
    <n v="0"/>
    <n v="266047"/>
    <x v="47"/>
  </r>
  <r>
    <s v="042622756"/>
    <x v="18"/>
    <x v="0"/>
    <x v="21"/>
    <s v="RESIDENTIAL FOSTER CARE"/>
    <s v="INTENSIVE FOSTER CARE"/>
    <x v="0"/>
    <x v="43"/>
    <x v="44"/>
    <n v="0"/>
    <n v="762240"/>
    <x v="43"/>
  </r>
  <r>
    <s v="042622756"/>
    <x v="18"/>
    <x v="0"/>
    <x v="21"/>
    <s v="RESIDENTIAL FOSTER CARE"/>
    <s v="INTENSIVE FOSTER CARE"/>
    <x v="0"/>
    <x v="45"/>
    <x v="46"/>
    <n v="0"/>
    <n v="768776"/>
    <x v="45"/>
  </r>
  <r>
    <s v="042622756"/>
    <x v="18"/>
    <x v="0"/>
    <x v="21"/>
    <s v="RESIDENTIAL FOSTER CARE"/>
    <s v="INTENSIVE FOSTER CARE"/>
    <x v="0"/>
    <x v="46"/>
    <x v="47"/>
    <n v="0"/>
    <n v="768776"/>
    <x v="46"/>
  </r>
  <r>
    <s v="042622756"/>
    <x v="18"/>
    <x v="0"/>
    <x v="21"/>
    <s v="RESIDENTIAL FOSTER CARE"/>
    <s v="INTENSIVE FOSTER CARE"/>
    <x v="0"/>
    <x v="47"/>
    <x v="48"/>
    <n v="0"/>
    <n v="6536"/>
    <x v="47"/>
  </r>
  <r>
    <s v="042630450"/>
    <x v="19"/>
    <x v="0"/>
    <x v="23"/>
    <s v="Parents Sibling Club 7890"/>
    <s v="Strength Based Youth Support Groups"/>
    <x v="0"/>
    <x v="45"/>
    <x v="46"/>
    <n v="0"/>
    <n v="13473"/>
    <x v="45"/>
  </r>
  <r>
    <s v="042630450"/>
    <x v="19"/>
    <x v="0"/>
    <x v="23"/>
    <s v="Parents Sibling Club 7890"/>
    <s v="Strength Based Youth Support Groups"/>
    <x v="0"/>
    <x v="55"/>
    <x v="56"/>
    <n v="0"/>
    <n v="34"/>
    <x v="55"/>
  </r>
  <r>
    <s v="042630450"/>
    <x v="19"/>
    <x v="0"/>
    <x v="23"/>
    <s v="Parents Sibling Club 7890"/>
    <s v="Strength Based Youth Support Groups"/>
    <x v="0"/>
    <x v="46"/>
    <x v="47"/>
    <n v="0"/>
    <n v="13507"/>
    <x v="46"/>
  </r>
  <r>
    <s v="042630450"/>
    <x v="19"/>
    <x v="0"/>
    <x v="23"/>
    <s v="Parents Sibling Club 7890"/>
    <s v="Strength Based Youth Support Groups"/>
    <x v="0"/>
    <x v="47"/>
    <x v="48"/>
    <n v="0"/>
    <n v="13473"/>
    <x v="47"/>
  </r>
  <r>
    <s v="042630450"/>
    <x v="19"/>
    <x v="0"/>
    <x v="24"/>
    <s v="Home Base 7100, 7170, 7171 &amp; 7290"/>
    <s v="CBHI (DCF/DMH) In Home Services"/>
    <x v="0"/>
    <x v="43"/>
    <x v="44"/>
    <n v="0"/>
    <n v="911092"/>
    <x v="43"/>
  </r>
  <r>
    <s v="042630450"/>
    <x v="19"/>
    <x v="0"/>
    <x v="24"/>
    <s v="Home Base 7100, 7170, 7171 &amp; 7290"/>
    <s v="CBHI (DCF/DMH) In Home Services"/>
    <x v="0"/>
    <x v="56"/>
    <x v="57"/>
    <n v="0"/>
    <n v="250"/>
    <x v="56"/>
  </r>
  <r>
    <s v="042630450"/>
    <x v="19"/>
    <x v="0"/>
    <x v="24"/>
    <s v="Home Base 7100, 7170, 7171 &amp; 7290"/>
    <s v="CBHI (DCF/DMH) In Home Services"/>
    <x v="0"/>
    <x v="58"/>
    <x v="59"/>
    <n v="0"/>
    <n v="2795"/>
    <x v="58"/>
  </r>
  <r>
    <s v="042630450"/>
    <x v="19"/>
    <x v="0"/>
    <x v="24"/>
    <s v="Home Base 7100, 7170, 7171 &amp; 7290"/>
    <s v="CBHI (DCF/DMH) In Home Services"/>
    <x v="0"/>
    <x v="49"/>
    <x v="50"/>
    <n v="0"/>
    <n v="6844"/>
    <x v="49"/>
  </r>
  <r>
    <s v="042630450"/>
    <x v="19"/>
    <x v="0"/>
    <x v="24"/>
    <s v="Home Base 7100, 7170, 7171 &amp; 7290"/>
    <s v="CBHI (DCF/DMH) In Home Services"/>
    <x v="0"/>
    <x v="50"/>
    <x v="51"/>
    <n v="0"/>
    <n v="695745"/>
    <x v="50"/>
  </r>
  <r>
    <s v="042630450"/>
    <x v="19"/>
    <x v="0"/>
    <x v="24"/>
    <s v="Home Base 7100, 7170, 7171 &amp; 7290"/>
    <s v="CBHI (DCF/DMH) In Home Services"/>
    <x v="0"/>
    <x v="53"/>
    <x v="54"/>
    <n v="0"/>
    <n v="569354"/>
    <x v="53"/>
  </r>
  <r>
    <s v="042630450"/>
    <x v="19"/>
    <x v="0"/>
    <x v="24"/>
    <s v="Home Base 7100, 7170, 7171 &amp; 7290"/>
    <s v="CBHI (DCF/DMH) In Home Services"/>
    <x v="0"/>
    <x v="45"/>
    <x v="46"/>
    <n v="0"/>
    <n v="2835162"/>
    <x v="45"/>
  </r>
  <r>
    <s v="042630450"/>
    <x v="19"/>
    <x v="0"/>
    <x v="24"/>
    <s v="Home Base 7100, 7170, 7171 &amp; 7290"/>
    <s v="CBHI (DCF/DMH) In Home Services"/>
    <x v="0"/>
    <x v="55"/>
    <x v="56"/>
    <n v="0"/>
    <n v="22637"/>
    <x v="55"/>
  </r>
  <r>
    <s v="042630450"/>
    <x v="19"/>
    <x v="0"/>
    <x v="24"/>
    <s v="Home Base 7100, 7170, 7171 &amp; 7290"/>
    <s v="CBHI (DCF/DMH) In Home Services"/>
    <x v="0"/>
    <x v="54"/>
    <x v="55"/>
    <n v="0"/>
    <n v="250"/>
    <x v="54"/>
  </r>
  <r>
    <s v="042630450"/>
    <x v="19"/>
    <x v="0"/>
    <x v="24"/>
    <s v="Home Base 7100, 7170, 7171 &amp; 7290"/>
    <s v="CBHI (DCF/DMH) In Home Services"/>
    <x v="0"/>
    <x v="46"/>
    <x v="47"/>
    <n v="0"/>
    <n v="2858049"/>
    <x v="46"/>
  </r>
  <r>
    <s v="042630450"/>
    <x v="19"/>
    <x v="0"/>
    <x v="24"/>
    <s v="Home Base 7100, 7170, 7171 &amp; 7290"/>
    <s v="CBHI (DCF/DMH) In Home Services"/>
    <x v="0"/>
    <x v="47"/>
    <x v="48"/>
    <n v="0"/>
    <n v="649332"/>
    <x v="47"/>
  </r>
  <r>
    <s v="042701581"/>
    <x v="20"/>
    <x v="0"/>
    <x v="25"/>
    <s v="Flexible Support Services"/>
    <s v="Flexibel Support Services"/>
    <x v="0"/>
    <x v="58"/>
    <x v="59"/>
    <n v="0"/>
    <n v="3376"/>
    <x v="58"/>
  </r>
  <r>
    <s v="042701581"/>
    <x v="20"/>
    <x v="0"/>
    <x v="25"/>
    <s v="Flexible Support Services"/>
    <s v="Flexibel Support Services"/>
    <x v="0"/>
    <x v="45"/>
    <x v="46"/>
    <n v="0"/>
    <n v="208337"/>
    <x v="45"/>
  </r>
  <r>
    <s v="042701581"/>
    <x v="20"/>
    <x v="0"/>
    <x v="25"/>
    <s v="Flexible Support Services"/>
    <s v="Flexibel Support Services"/>
    <x v="0"/>
    <x v="46"/>
    <x v="47"/>
    <n v="0"/>
    <n v="208337"/>
    <x v="46"/>
  </r>
  <r>
    <s v="042701581"/>
    <x v="20"/>
    <x v="0"/>
    <x v="25"/>
    <s v="Flexible Support Services"/>
    <s v="Flexibel Support Services"/>
    <x v="0"/>
    <x v="47"/>
    <x v="48"/>
    <n v="0"/>
    <n v="204961"/>
    <x v="47"/>
  </r>
  <r>
    <s v="042777145"/>
    <x v="21"/>
    <x v="0"/>
    <x v="26"/>
    <s v="IFFSS"/>
    <s v="Family Flexible Support"/>
    <x v="0"/>
    <x v="45"/>
    <x v="46"/>
    <n v="0"/>
    <n v="1088011.92"/>
    <x v="45"/>
  </r>
  <r>
    <s v="042777145"/>
    <x v="21"/>
    <x v="0"/>
    <x v="26"/>
    <s v="IFFSS"/>
    <s v="Family Flexible Support"/>
    <x v="0"/>
    <x v="46"/>
    <x v="47"/>
    <n v="0"/>
    <n v="1088011.92"/>
    <x v="46"/>
  </r>
  <r>
    <s v="042777145"/>
    <x v="21"/>
    <x v="0"/>
    <x v="26"/>
    <s v="IFFSS"/>
    <s v="Family Flexible Support"/>
    <x v="0"/>
    <x v="47"/>
    <x v="48"/>
    <n v="0"/>
    <n v="1088011.92"/>
    <x v="47"/>
  </r>
  <r>
    <s v="042867023"/>
    <x v="22"/>
    <x v="0"/>
    <x v="27"/>
    <s v="Family System Intervention "/>
    <s v="Family System Intervention "/>
    <x v="0"/>
    <x v="52"/>
    <x v="53"/>
    <n v="0"/>
    <n v="10101"/>
    <x v="52"/>
  </r>
  <r>
    <s v="042867023"/>
    <x v="22"/>
    <x v="0"/>
    <x v="27"/>
    <s v="Family System Intervention "/>
    <s v="Family System Intervention "/>
    <x v="0"/>
    <x v="45"/>
    <x v="46"/>
    <n v="0"/>
    <n v="78231.03"/>
    <x v="45"/>
  </r>
  <r>
    <s v="042867023"/>
    <x v="22"/>
    <x v="0"/>
    <x v="27"/>
    <s v="Family System Intervention "/>
    <s v="Family System Intervention "/>
    <x v="0"/>
    <x v="46"/>
    <x v="47"/>
    <n v="0"/>
    <n v="78231.03"/>
    <x v="46"/>
  </r>
  <r>
    <s v="042867023"/>
    <x v="22"/>
    <x v="0"/>
    <x v="27"/>
    <s v="Family System Intervention "/>
    <s v="Family System Intervention "/>
    <x v="0"/>
    <x v="47"/>
    <x v="48"/>
    <n v="0"/>
    <n v="68130.03"/>
    <x v="47"/>
  </r>
  <r>
    <s v="042867023"/>
    <x v="22"/>
    <x v="0"/>
    <x v="28"/>
    <s v="Family System Intervention"/>
    <s v="Family System Intervention"/>
    <x v="0"/>
    <x v="52"/>
    <x v="53"/>
    <n v="0"/>
    <n v="3515"/>
    <x v="52"/>
  </r>
  <r>
    <s v="042867023"/>
    <x v="22"/>
    <x v="0"/>
    <x v="28"/>
    <s v="Family System Intervention"/>
    <s v="Family System Intervention"/>
    <x v="0"/>
    <x v="45"/>
    <x v="46"/>
    <n v="0"/>
    <n v="25218"/>
    <x v="45"/>
  </r>
  <r>
    <s v="042867023"/>
    <x v="22"/>
    <x v="0"/>
    <x v="28"/>
    <s v="Family System Intervention"/>
    <s v="Family System Intervention"/>
    <x v="0"/>
    <x v="46"/>
    <x v="47"/>
    <n v="0"/>
    <n v="25218"/>
    <x v="46"/>
  </r>
  <r>
    <s v="042867023"/>
    <x v="22"/>
    <x v="0"/>
    <x v="28"/>
    <s v="Family System Intervention"/>
    <s v="Family System Intervention"/>
    <x v="0"/>
    <x v="47"/>
    <x v="48"/>
    <n v="0"/>
    <n v="21703"/>
    <x v="47"/>
  </r>
  <r>
    <s v="042867023"/>
    <x v="22"/>
    <x v="0"/>
    <x v="29"/>
    <s v="Intensive Flexible Family Supports "/>
    <s v="Intensive Flexible Family Supports "/>
    <x v="0"/>
    <x v="68"/>
    <x v="69"/>
    <n v="0"/>
    <n v="31010"/>
    <x v="68"/>
  </r>
  <r>
    <s v="042867023"/>
    <x v="22"/>
    <x v="0"/>
    <x v="29"/>
    <s v="Intensive Flexible Family Supports "/>
    <s v="Intensive Flexible Family Supports "/>
    <x v="0"/>
    <x v="45"/>
    <x v="46"/>
    <n v="0"/>
    <n v="224394"/>
    <x v="45"/>
  </r>
  <r>
    <s v="042867023"/>
    <x v="22"/>
    <x v="0"/>
    <x v="29"/>
    <s v="Intensive Flexible Family Supports "/>
    <s v="Intensive Flexible Family Supports "/>
    <x v="0"/>
    <x v="46"/>
    <x v="47"/>
    <n v="0"/>
    <n v="224394"/>
    <x v="46"/>
  </r>
  <r>
    <s v="042867023"/>
    <x v="22"/>
    <x v="0"/>
    <x v="29"/>
    <s v="Intensive Flexible Family Supports "/>
    <s v="Intensive Flexible Family Supports "/>
    <x v="0"/>
    <x v="48"/>
    <x v="49"/>
    <n v="0"/>
    <n v="193384"/>
    <x v="48"/>
  </r>
  <r>
    <s v="043097170"/>
    <x v="24"/>
    <x v="0"/>
    <x v="19"/>
    <s v="Children's Home Based Health Services"/>
    <s v="Children's Behavioral Health Services"/>
    <x v="0"/>
    <x v="56"/>
    <x v="57"/>
    <n v="0"/>
    <n v="48635"/>
    <x v="56"/>
  </r>
  <r>
    <s v="043097170"/>
    <x v="24"/>
    <x v="0"/>
    <x v="19"/>
    <s v="Children's Home Based Health Services"/>
    <s v="Children's Behavioral Health Services"/>
    <x v="0"/>
    <x v="58"/>
    <x v="59"/>
    <n v="0"/>
    <n v="21455"/>
    <x v="58"/>
  </r>
  <r>
    <s v="043097170"/>
    <x v="24"/>
    <x v="0"/>
    <x v="19"/>
    <s v="Children's Home Based Health Services"/>
    <s v="Children's Behavioral Health Services"/>
    <x v="0"/>
    <x v="59"/>
    <x v="60"/>
    <n v="0"/>
    <n v="243373.75"/>
    <x v="59"/>
  </r>
  <r>
    <s v="043097170"/>
    <x v="24"/>
    <x v="0"/>
    <x v="19"/>
    <s v="Children's Home Based Health Services"/>
    <s v="Children's Behavioral Health Services"/>
    <x v="0"/>
    <x v="50"/>
    <x v="51"/>
    <n v="0"/>
    <n v="4043259.74"/>
    <x v="50"/>
  </r>
  <r>
    <s v="043097170"/>
    <x v="24"/>
    <x v="0"/>
    <x v="19"/>
    <s v="Children's Home Based Health Services"/>
    <s v="Children's Behavioral Health Services"/>
    <x v="0"/>
    <x v="52"/>
    <x v="53"/>
    <n v="0"/>
    <n v="2498.12"/>
    <x v="52"/>
  </r>
  <r>
    <s v="043097170"/>
    <x v="24"/>
    <x v="0"/>
    <x v="19"/>
    <s v="Children's Home Based Health Services"/>
    <s v="Children's Behavioral Health Services"/>
    <x v="0"/>
    <x v="53"/>
    <x v="54"/>
    <n v="0"/>
    <n v="538887.93999999994"/>
    <x v="53"/>
  </r>
  <r>
    <s v="043097170"/>
    <x v="24"/>
    <x v="0"/>
    <x v="19"/>
    <s v="Children's Home Based Health Services"/>
    <s v="Children's Behavioral Health Services"/>
    <x v="0"/>
    <x v="45"/>
    <x v="46"/>
    <n v="0"/>
    <n v="5984872.0599999996"/>
    <x v="45"/>
  </r>
  <r>
    <s v="043097170"/>
    <x v="24"/>
    <x v="0"/>
    <x v="19"/>
    <s v="Children's Home Based Health Services"/>
    <s v="Children's Behavioral Health Services"/>
    <x v="0"/>
    <x v="69"/>
    <x v="70"/>
    <n v="0"/>
    <n v="90404.800000000003"/>
    <x v="69"/>
  </r>
  <r>
    <s v="043097170"/>
    <x v="24"/>
    <x v="0"/>
    <x v="19"/>
    <s v="Children's Home Based Health Services"/>
    <s v="Children's Behavioral Health Services"/>
    <x v="0"/>
    <x v="60"/>
    <x v="61"/>
    <n v="0"/>
    <n v="3160.3"/>
    <x v="60"/>
  </r>
  <r>
    <s v="043097170"/>
    <x v="24"/>
    <x v="0"/>
    <x v="19"/>
    <s v="Children's Home Based Health Services"/>
    <s v="Children's Behavioral Health Services"/>
    <x v="0"/>
    <x v="54"/>
    <x v="55"/>
    <n v="0"/>
    <n v="48635"/>
    <x v="54"/>
  </r>
  <r>
    <s v="043097170"/>
    <x v="24"/>
    <x v="0"/>
    <x v="19"/>
    <s v="Children's Home Based Health Services"/>
    <s v="Children's Behavioral Health Services"/>
    <x v="0"/>
    <x v="66"/>
    <x v="67"/>
    <n v="0"/>
    <n v="31824.18"/>
    <x v="66"/>
  </r>
  <r>
    <s v="043035697"/>
    <x v="23"/>
    <x v="0"/>
    <x v="27"/>
    <s v="Child / Adolescent Flex Services"/>
    <s v="Individual / Family Support"/>
    <x v="0"/>
    <x v="58"/>
    <x v="59"/>
    <n v="0"/>
    <n v="5939"/>
    <x v="58"/>
  </r>
  <r>
    <s v="043035697"/>
    <x v="23"/>
    <x v="0"/>
    <x v="27"/>
    <s v="Child / Adolescent Flex Services"/>
    <s v="Individual / Family Support"/>
    <x v="0"/>
    <x v="45"/>
    <x v="46"/>
    <n v="0"/>
    <n v="407617"/>
    <x v="45"/>
  </r>
  <r>
    <s v="043035697"/>
    <x v="23"/>
    <x v="0"/>
    <x v="27"/>
    <s v="Child / Adolescent Flex Services"/>
    <s v="Individual / Family Support"/>
    <x v="0"/>
    <x v="46"/>
    <x v="47"/>
    <n v="0"/>
    <n v="407617"/>
    <x v="46"/>
  </r>
  <r>
    <s v="043035697"/>
    <x v="23"/>
    <x v="0"/>
    <x v="27"/>
    <s v="Child / Adolescent Flex Services"/>
    <s v="Individual / Family Support"/>
    <x v="0"/>
    <x v="47"/>
    <x v="48"/>
    <n v="0"/>
    <n v="401678"/>
    <x v="47"/>
  </r>
  <r>
    <s v="043097170"/>
    <x v="24"/>
    <x v="0"/>
    <x v="19"/>
    <s v="Children's Home Based Health Services"/>
    <s v="Children's Behavioral Health Services"/>
    <x v="0"/>
    <x v="46"/>
    <x v="47"/>
    <n v="0"/>
    <n v="6158896.3399999999"/>
    <x v="46"/>
  </r>
  <r>
    <s v="043097170"/>
    <x v="24"/>
    <x v="0"/>
    <x v="19"/>
    <s v="Children's Home Based Health Services"/>
    <s v="Children's Behavioral Health Services"/>
    <x v="0"/>
    <x v="47"/>
    <x v="48"/>
    <n v="0"/>
    <n v="1135397.51"/>
    <x v="47"/>
  </r>
  <r>
    <s v="237378470"/>
    <x v="25"/>
    <x v="0"/>
    <x v="30"/>
    <s v="IFFS"/>
    <s v="Family Flex Supports"/>
    <x v="0"/>
    <x v="58"/>
    <x v="59"/>
    <n v="0"/>
    <n v="7987"/>
    <x v="58"/>
  </r>
  <r>
    <s v="237378470"/>
    <x v="25"/>
    <x v="0"/>
    <x v="30"/>
    <s v="IFFS"/>
    <s v="Family Flex Supports"/>
    <x v="0"/>
    <x v="45"/>
    <x v="46"/>
    <n v="0"/>
    <n v="468563"/>
    <x v="45"/>
  </r>
  <r>
    <s v="237378470"/>
    <x v="25"/>
    <x v="0"/>
    <x v="30"/>
    <s v="IFFS"/>
    <s v="Family Flex Supports"/>
    <x v="0"/>
    <x v="46"/>
    <x v="47"/>
    <n v="0"/>
    <n v="468563"/>
    <x v="46"/>
  </r>
  <r>
    <s v="237378470"/>
    <x v="25"/>
    <x v="0"/>
    <x v="30"/>
    <s v="IFFS"/>
    <s v="Family Flex Supports"/>
    <x v="0"/>
    <x v="47"/>
    <x v="48"/>
    <n v="0"/>
    <n v="460576"/>
    <x v="47"/>
  </r>
  <r>
    <s v="020433265"/>
    <x v="0"/>
    <x v="0"/>
    <x v="0"/>
    <s v="Adult Residential"/>
    <s v="Intensive residential treatment"/>
    <x v="0"/>
    <x v="70"/>
    <x v="71"/>
    <n v="0"/>
    <n v="74"/>
    <x v="70"/>
  </r>
  <r>
    <s v="020433265"/>
    <x v="0"/>
    <x v="0"/>
    <x v="0"/>
    <s v="Adult Residential"/>
    <s v="Intensive residential treatment"/>
    <x v="0"/>
    <x v="71"/>
    <x v="72"/>
    <n v="0"/>
    <n v="74"/>
    <x v="71"/>
  </r>
  <r>
    <s v="020433265"/>
    <x v="0"/>
    <x v="0"/>
    <x v="0"/>
    <s v="Adult Residential"/>
    <s v="Intensive residential treatment"/>
    <x v="0"/>
    <x v="72"/>
    <x v="73"/>
    <n v="0"/>
    <n v="74"/>
    <x v="72"/>
  </r>
  <r>
    <s v="020433265"/>
    <x v="0"/>
    <x v="0"/>
    <x v="0"/>
    <s v="Adult Residential"/>
    <s v="Intensive residential treatment"/>
    <x v="0"/>
    <x v="73"/>
    <x v="74"/>
    <n v="0"/>
    <n v="74"/>
    <x v="73"/>
  </r>
  <r>
    <s v="042081870"/>
    <x v="1"/>
    <x v="0"/>
    <x v="2"/>
    <s v="CHILD ACUTE RESIDENTIAL SERVICES"/>
    <s v="ACUTE RESIDENTIAL SERVICES"/>
    <x v="0"/>
    <x v="74"/>
    <x v="75"/>
    <n v="0"/>
    <n v="5056"/>
    <x v="74"/>
  </r>
  <r>
    <s v="042081870"/>
    <x v="1"/>
    <x v="0"/>
    <x v="2"/>
    <s v="CHILD ACUTE RESIDENTIAL SERVICES"/>
    <s v="ACUTE RESIDENTIAL SERVICES"/>
    <x v="0"/>
    <x v="70"/>
    <x v="71"/>
    <n v="0"/>
    <n v="114057"/>
    <x v="70"/>
  </r>
  <r>
    <s v="042081870"/>
    <x v="1"/>
    <x v="0"/>
    <x v="2"/>
    <s v="CHILD ACUTE RESIDENTIAL SERVICES"/>
    <s v="ACUTE RESIDENTIAL SERVICES"/>
    <x v="0"/>
    <x v="71"/>
    <x v="72"/>
    <n v="0"/>
    <n v="119113"/>
    <x v="71"/>
  </r>
  <r>
    <s v="042081870"/>
    <x v="1"/>
    <x v="0"/>
    <x v="2"/>
    <s v="CHILD ACUTE RESIDENTIAL SERVICES"/>
    <s v="ACUTE RESIDENTIAL SERVICES"/>
    <x v="0"/>
    <x v="72"/>
    <x v="73"/>
    <n v="0"/>
    <n v="119113"/>
    <x v="72"/>
  </r>
  <r>
    <s v="042081870"/>
    <x v="1"/>
    <x v="0"/>
    <x v="2"/>
    <s v="CHILD ACUTE RESIDENTIAL SERVICES"/>
    <s v="ACUTE RESIDENTIAL SERVICES"/>
    <x v="0"/>
    <x v="75"/>
    <x v="76"/>
    <n v="0"/>
    <n v="5056"/>
    <x v="75"/>
  </r>
  <r>
    <s v="042081870"/>
    <x v="1"/>
    <x v="0"/>
    <x v="2"/>
    <s v="CHILD ACUTE RESIDENTIAL SERVICES"/>
    <s v="ACUTE RESIDENTIAL SERVICES"/>
    <x v="0"/>
    <x v="73"/>
    <x v="74"/>
    <n v="0"/>
    <n v="114057"/>
    <x v="73"/>
  </r>
  <r>
    <s v="042103756"/>
    <x v="3"/>
    <x v="0"/>
    <x v="3"/>
    <s v="INDIVIDUAL AND FAMILY FLEX SUPPORT"/>
    <s v="INDIVIDUAL AND FAMILY FLEX SUPORT"/>
    <x v="0"/>
    <x v="74"/>
    <x v="75"/>
    <n v="0"/>
    <n v="99"/>
    <x v="74"/>
  </r>
  <r>
    <s v="042103756"/>
    <x v="3"/>
    <x v="0"/>
    <x v="3"/>
    <s v="INDIVIDUAL AND FAMILY FLEX SUPPORT"/>
    <s v="INDIVIDUAL AND FAMILY FLEX SUPORT"/>
    <x v="0"/>
    <x v="71"/>
    <x v="72"/>
    <n v="0"/>
    <n v="99"/>
    <x v="71"/>
  </r>
  <r>
    <s v="042103756"/>
    <x v="3"/>
    <x v="0"/>
    <x v="3"/>
    <s v="INDIVIDUAL AND FAMILY FLEX SUPPORT"/>
    <s v="INDIVIDUAL AND FAMILY FLEX SUPORT"/>
    <x v="0"/>
    <x v="72"/>
    <x v="73"/>
    <n v="0"/>
    <n v="99"/>
    <x v="72"/>
  </r>
  <r>
    <s v="042103756"/>
    <x v="3"/>
    <x v="0"/>
    <x v="3"/>
    <s v="INDIVIDUAL AND FAMILY FLEX SUPPORT"/>
    <s v="INDIVIDUAL AND FAMILY FLEX SUPORT"/>
    <x v="0"/>
    <x v="75"/>
    <x v="76"/>
    <n v="0"/>
    <n v="99"/>
    <x v="75"/>
  </r>
  <r>
    <s v="042103799"/>
    <x v="4"/>
    <x v="0"/>
    <x v="4"/>
    <s v="Community Based Health Initiative"/>
    <s v="Children's Behavioral Health Initiative"/>
    <x v="0"/>
    <x v="72"/>
    <x v="73"/>
    <n v="0"/>
    <n v="147"/>
    <x v="72"/>
  </r>
  <r>
    <s v="042103799"/>
    <x v="4"/>
    <x v="0"/>
    <x v="4"/>
    <s v="Community Based Health Initiative"/>
    <s v="Children's Behavioral Health Initiative"/>
    <x v="0"/>
    <x v="73"/>
    <x v="74"/>
    <n v="0"/>
    <n v="147"/>
    <x v="73"/>
  </r>
  <r>
    <s v="042103799"/>
    <x v="4"/>
    <x v="0"/>
    <x v="5"/>
    <s v="Clinical Services"/>
    <s v="Clinical Services"/>
    <x v="0"/>
    <x v="74"/>
    <x v="75"/>
    <n v="0"/>
    <n v="175"/>
    <x v="74"/>
  </r>
  <r>
    <s v="042103799"/>
    <x v="4"/>
    <x v="0"/>
    <x v="5"/>
    <s v="Clinical Services"/>
    <s v="Clinical Services"/>
    <x v="0"/>
    <x v="71"/>
    <x v="72"/>
    <n v="0"/>
    <n v="175"/>
    <x v="71"/>
  </r>
  <r>
    <s v="042103799"/>
    <x v="4"/>
    <x v="0"/>
    <x v="5"/>
    <s v="Clinical Services"/>
    <s v="Clinical Services"/>
    <x v="0"/>
    <x v="72"/>
    <x v="73"/>
    <n v="0"/>
    <n v="526"/>
    <x v="72"/>
  </r>
  <r>
    <s v="042103799"/>
    <x v="4"/>
    <x v="0"/>
    <x v="5"/>
    <s v="Clinical Services"/>
    <s v="Clinical Services"/>
    <x v="0"/>
    <x v="75"/>
    <x v="76"/>
    <n v="0"/>
    <n v="176909"/>
    <x v="75"/>
  </r>
  <r>
    <s v="042103799"/>
    <x v="4"/>
    <x v="0"/>
    <x v="5"/>
    <s v="Clinical Services"/>
    <s v="Clinical Services"/>
    <x v="0"/>
    <x v="73"/>
    <x v="74"/>
    <n v="0"/>
    <n v="-176383"/>
    <x v="73"/>
  </r>
  <r>
    <s v="042104764"/>
    <x v="6"/>
    <x v="0"/>
    <x v="7"/>
    <s v="Child &amp; Family Counseling Center"/>
    <s v="Outpatient Mental Health Services-CR"/>
    <x v="0"/>
    <x v="72"/>
    <x v="73"/>
    <n v="0"/>
    <n v="15"/>
    <x v="72"/>
  </r>
  <r>
    <s v="042104764"/>
    <x v="6"/>
    <x v="0"/>
    <x v="7"/>
    <s v="Child &amp; Family Counseling Center"/>
    <s v="Outpatient Mental Health Services-CR"/>
    <x v="0"/>
    <x v="75"/>
    <x v="76"/>
    <n v="0"/>
    <n v="15"/>
    <x v="75"/>
  </r>
  <r>
    <s v="042263744"/>
    <x v="9"/>
    <x v="0"/>
    <x v="0"/>
    <s v="Brookline Community Mental Health Center"/>
    <s v="Counseling &amp; Collateral Services"/>
    <x v="0"/>
    <x v="71"/>
    <x v="72"/>
    <n v="0"/>
    <n v="159129"/>
    <x v="71"/>
  </r>
  <r>
    <s v="042263744"/>
    <x v="9"/>
    <x v="0"/>
    <x v="0"/>
    <s v="Brookline Community Mental Health Center"/>
    <s v="Counseling &amp; Collateral Services"/>
    <x v="0"/>
    <x v="72"/>
    <x v="73"/>
    <n v="0"/>
    <n v="159129"/>
    <x v="72"/>
  </r>
  <r>
    <s v="042263744"/>
    <x v="9"/>
    <x v="0"/>
    <x v="0"/>
    <s v="Brookline Community Mental Health Center"/>
    <s v="Counseling &amp; Collateral Services"/>
    <x v="0"/>
    <x v="75"/>
    <x v="76"/>
    <n v="0"/>
    <n v="964348"/>
    <x v="75"/>
  </r>
  <r>
    <s v="042263744"/>
    <x v="9"/>
    <x v="0"/>
    <x v="0"/>
    <s v="Brookline Community Mental Health Center"/>
    <s v="Counseling &amp; Collateral Services"/>
    <x v="0"/>
    <x v="73"/>
    <x v="74"/>
    <n v="0"/>
    <n v="-805219"/>
    <x v="73"/>
  </r>
  <r>
    <s v="042263744"/>
    <x v="9"/>
    <x v="0"/>
    <x v="0"/>
    <s v="Brookline Community Mental Health Center"/>
    <s v="Counseling &amp; Collateral Services"/>
    <x v="0"/>
    <x v="76"/>
    <x v="77"/>
    <n v="0"/>
    <n v="145880"/>
    <x v="76"/>
  </r>
  <r>
    <s v="042263744"/>
    <x v="9"/>
    <x v="0"/>
    <x v="0"/>
    <s v="Brookline Community Mental Health Center"/>
    <s v="Counseling &amp; Collateral Services"/>
    <x v="0"/>
    <x v="77"/>
    <x v="78"/>
    <n v="0"/>
    <n v="7913"/>
    <x v="77"/>
  </r>
  <r>
    <s v="042263744"/>
    <x v="9"/>
    <x v="0"/>
    <x v="0"/>
    <s v="Brookline Community Mental Health Center"/>
    <s v="Counseling &amp; Collateral Services"/>
    <x v="0"/>
    <x v="74"/>
    <x v="75"/>
    <n v="0"/>
    <n v="5336"/>
    <x v="74"/>
  </r>
  <r>
    <s v="042125014"/>
    <x v="8"/>
    <x v="0"/>
    <x v="9"/>
    <s v="Transition House"/>
    <s v="STARR"/>
    <x v="0"/>
    <x v="70"/>
    <x v="71"/>
    <n v="0"/>
    <n v="50"/>
    <x v="70"/>
  </r>
  <r>
    <s v="042125014"/>
    <x v="8"/>
    <x v="0"/>
    <x v="9"/>
    <s v="Transition House"/>
    <s v="STARR"/>
    <x v="0"/>
    <x v="71"/>
    <x v="72"/>
    <n v="0"/>
    <n v="50"/>
    <x v="71"/>
  </r>
  <r>
    <s v="042125014"/>
    <x v="8"/>
    <x v="0"/>
    <x v="9"/>
    <s v="Transition House"/>
    <s v="STARR"/>
    <x v="0"/>
    <x v="72"/>
    <x v="73"/>
    <n v="0"/>
    <n v="6204"/>
    <x v="72"/>
  </r>
  <r>
    <s v="042125014"/>
    <x v="8"/>
    <x v="0"/>
    <x v="9"/>
    <s v="Transition House"/>
    <s v="STARR"/>
    <x v="0"/>
    <x v="75"/>
    <x v="76"/>
    <n v="0"/>
    <n v="6204"/>
    <x v="75"/>
  </r>
  <r>
    <s v="042317215"/>
    <x v="11"/>
    <x v="0"/>
    <x v="11"/>
    <s v="IHT-DMH CHILD FLEX CC 98"/>
    <s v="IN HOME THERAPY"/>
    <x v="0"/>
    <x v="72"/>
    <x v="73"/>
    <n v="0"/>
    <n v="538"/>
    <x v="72"/>
  </r>
  <r>
    <s v="042317215"/>
    <x v="11"/>
    <x v="0"/>
    <x v="11"/>
    <s v="IHT-DMH CHILD FLEX CC 98"/>
    <s v="IN HOME THERAPY"/>
    <x v="0"/>
    <x v="75"/>
    <x v="76"/>
    <n v="0"/>
    <n v="538"/>
    <x v="75"/>
  </r>
  <r>
    <s v="042317215"/>
    <x v="11"/>
    <x v="0"/>
    <x v="12"/>
    <s v="CHILD DMH FLEX CC 026"/>
    <s v="CHILD DMH FLEX CC 026"/>
    <x v="0"/>
    <x v="72"/>
    <x v="73"/>
    <n v="0"/>
    <n v="272"/>
    <x v="72"/>
  </r>
  <r>
    <s v="042317215"/>
    <x v="11"/>
    <x v="0"/>
    <x v="12"/>
    <s v="CHILD DMH FLEX CC 026"/>
    <s v="CHILD DMH FLEX CC 026"/>
    <x v="0"/>
    <x v="75"/>
    <x v="76"/>
    <n v="0"/>
    <n v="272"/>
    <x v="75"/>
  </r>
  <r>
    <s v="042526357"/>
    <x v="16"/>
    <x v="0"/>
    <x v="18"/>
    <s v="INDIVIDUAL AND FAMILY FLEXIBLE SUPPORTS"/>
    <s v="INDIVIDUAL AND FAMILY FLEXIBLE SUPPORTS"/>
    <x v="0"/>
    <x v="75"/>
    <x v="76"/>
    <n v="0"/>
    <n v="20940.099999999999"/>
    <x v="75"/>
  </r>
  <r>
    <s v="042526357"/>
    <x v="16"/>
    <x v="0"/>
    <x v="18"/>
    <s v="INDIVIDUAL AND FAMILY FLEXIBLE SUPPORTS"/>
    <s v="INDIVIDUAL AND FAMILY FLEXIBLE SUPPORTS"/>
    <x v="0"/>
    <x v="73"/>
    <x v="74"/>
    <n v="0"/>
    <n v="-20940.099999999999"/>
    <x v="73"/>
  </r>
  <r>
    <s v="042562377"/>
    <x v="17"/>
    <x v="0"/>
    <x v="19"/>
    <s v="FIRST"/>
    <s v="FLEXIBLE FAMILY BASED SUPPORT"/>
    <x v="0"/>
    <x v="70"/>
    <x v="71"/>
    <n v="0"/>
    <n v="8.58"/>
    <x v="70"/>
  </r>
  <r>
    <s v="042562377"/>
    <x v="17"/>
    <x v="0"/>
    <x v="19"/>
    <s v="FIRST"/>
    <s v="FLEXIBLE FAMILY BASED SUPPORT"/>
    <x v="0"/>
    <x v="71"/>
    <x v="72"/>
    <n v="0"/>
    <n v="8.58"/>
    <x v="71"/>
  </r>
  <r>
    <s v="042562377"/>
    <x v="17"/>
    <x v="0"/>
    <x v="19"/>
    <s v="FIRST"/>
    <s v="FLEXIBLE FAMILY BASED SUPPORT"/>
    <x v="0"/>
    <x v="72"/>
    <x v="73"/>
    <n v="0"/>
    <n v="998.58"/>
    <x v="72"/>
  </r>
  <r>
    <s v="042562377"/>
    <x v="17"/>
    <x v="0"/>
    <x v="19"/>
    <s v="FIRST"/>
    <s v="FLEXIBLE FAMILY BASED SUPPORT"/>
    <x v="0"/>
    <x v="75"/>
    <x v="76"/>
    <n v="0"/>
    <n v="998.58"/>
    <x v="75"/>
  </r>
  <r>
    <s v="042622756"/>
    <x v="18"/>
    <x v="0"/>
    <x v="20"/>
    <s v="CSA MISCELLANEOUS GRANTS &amp; CONTRACTS"/>
    <s v="MISC. GRANTS &amp; CONTRACTS"/>
    <x v="0"/>
    <x v="75"/>
    <x v="76"/>
    <n v="0"/>
    <n v="48176"/>
    <x v="75"/>
  </r>
  <r>
    <s v="042622756"/>
    <x v="18"/>
    <x v="0"/>
    <x v="20"/>
    <s v="CSA MISCELLANEOUS GRANTS &amp; CONTRACTS"/>
    <s v="MISC. GRANTS &amp; CONTRACTS"/>
    <x v="0"/>
    <x v="73"/>
    <x v="74"/>
    <n v="0"/>
    <n v="-48176"/>
    <x v="73"/>
  </r>
  <r>
    <s v="042630450"/>
    <x v="19"/>
    <x v="0"/>
    <x v="22"/>
    <s v="Family Works 7610, 7670, 7671, 7690, 7710, 7770, 7"/>
    <s v="CBHI (DCF/DMH) In Home Services"/>
    <x v="0"/>
    <x v="78"/>
    <x v="79"/>
    <n v="0"/>
    <n v="21751"/>
    <x v="78"/>
  </r>
  <r>
    <s v="042456134"/>
    <x v="12"/>
    <x v="0"/>
    <x v="2"/>
    <s v="Individual and Family Support"/>
    <s v="Child and Adolescent Mental Health Services"/>
    <x v="0"/>
    <x v="72"/>
    <x v="73"/>
    <n v="0"/>
    <n v="334"/>
    <x v="72"/>
  </r>
  <r>
    <s v="042456134"/>
    <x v="12"/>
    <x v="0"/>
    <x v="2"/>
    <s v="Individual and Family Support"/>
    <s v="Child and Adolescent Mental Health Services"/>
    <x v="0"/>
    <x v="75"/>
    <x v="76"/>
    <n v="0"/>
    <n v="334"/>
    <x v="75"/>
  </r>
  <r>
    <s v="042468492"/>
    <x v="13"/>
    <x v="0"/>
    <x v="13"/>
    <s v="IFFSS"/>
    <s v="Individual and Family Flexible Support Services"/>
    <x v="0"/>
    <x v="77"/>
    <x v="78"/>
    <n v="0"/>
    <n v="6162"/>
    <x v="77"/>
  </r>
  <r>
    <s v="042468492"/>
    <x v="13"/>
    <x v="0"/>
    <x v="13"/>
    <s v="IFFSS"/>
    <s v="Individual and Family Flexible Support Services"/>
    <x v="0"/>
    <x v="71"/>
    <x v="72"/>
    <n v="0"/>
    <n v="6162"/>
    <x v="71"/>
  </r>
  <r>
    <s v="042468492"/>
    <x v="13"/>
    <x v="0"/>
    <x v="13"/>
    <s v="IFFSS"/>
    <s v="Individual and Family Flexible Support Services"/>
    <x v="0"/>
    <x v="72"/>
    <x v="73"/>
    <n v="0"/>
    <n v="6162"/>
    <x v="72"/>
  </r>
  <r>
    <s v="042468492"/>
    <x v="13"/>
    <x v="0"/>
    <x v="13"/>
    <s v="IFFSS"/>
    <s v="Individual and Family Flexible Support Services"/>
    <x v="0"/>
    <x v="75"/>
    <x v="76"/>
    <n v="0"/>
    <n v="6162"/>
    <x v="75"/>
  </r>
  <r>
    <s v="042483679"/>
    <x v="14"/>
    <x v="0"/>
    <x v="15"/>
    <s v="IN HOME RESPITE"/>
    <s v="RESPITE SERVICES"/>
    <x v="0"/>
    <x v="75"/>
    <x v="76"/>
    <n v="0"/>
    <n v="203"/>
    <x v="75"/>
  </r>
  <r>
    <s v="042483679"/>
    <x v="14"/>
    <x v="0"/>
    <x v="15"/>
    <s v="IN HOME RESPITE"/>
    <s v="RESPITE SERVICES"/>
    <x v="0"/>
    <x v="73"/>
    <x v="74"/>
    <n v="0"/>
    <n v="-203"/>
    <x v="73"/>
  </r>
  <r>
    <s v="042483679"/>
    <x v="14"/>
    <x v="0"/>
    <x v="16"/>
    <s v="TREK"/>
    <s v="SUPPORT AND STABILIZATION"/>
    <x v="0"/>
    <x v="75"/>
    <x v="76"/>
    <n v="0"/>
    <n v="66751"/>
    <x v="75"/>
  </r>
  <r>
    <s v="042483679"/>
    <x v="14"/>
    <x v="0"/>
    <x v="16"/>
    <s v="TREK"/>
    <s v="SUPPORT AND STABILIZATION"/>
    <x v="0"/>
    <x v="73"/>
    <x v="74"/>
    <n v="0"/>
    <n v="-66751"/>
    <x v="73"/>
  </r>
  <r>
    <s v="042630450"/>
    <x v="19"/>
    <x v="0"/>
    <x v="22"/>
    <s v="Family Works 7610, 7670, 7671, 7690, 7710, 7770, 7"/>
    <s v="CBHI (DCF/DMH) In Home Services"/>
    <x v="0"/>
    <x v="71"/>
    <x v="72"/>
    <n v="0"/>
    <n v="21751"/>
    <x v="71"/>
  </r>
  <r>
    <s v="042630450"/>
    <x v="19"/>
    <x v="0"/>
    <x v="22"/>
    <s v="Family Works 7610, 7670, 7671, 7690, 7710, 7770, 7"/>
    <s v="CBHI (DCF/DMH) In Home Services"/>
    <x v="0"/>
    <x v="72"/>
    <x v="73"/>
    <n v="0"/>
    <n v="32052"/>
    <x v="72"/>
  </r>
  <r>
    <s v="042630450"/>
    <x v="19"/>
    <x v="0"/>
    <x v="22"/>
    <s v="Family Works 7610, 7670, 7671, 7690, 7710, 7770, 7"/>
    <s v="CBHI (DCF/DMH) In Home Services"/>
    <x v="0"/>
    <x v="75"/>
    <x v="76"/>
    <n v="0"/>
    <n v="32052"/>
    <x v="75"/>
  </r>
  <r>
    <s v="042630450"/>
    <x v="19"/>
    <x v="0"/>
    <x v="23"/>
    <s v="Parents Sibling Club 7890"/>
    <s v="Strength Based Youth Support Groups"/>
    <x v="0"/>
    <x v="72"/>
    <x v="73"/>
    <n v="0"/>
    <n v="34"/>
    <x v="72"/>
  </r>
  <r>
    <s v="042630450"/>
    <x v="19"/>
    <x v="0"/>
    <x v="23"/>
    <s v="Parents Sibling Club 7890"/>
    <s v="Strength Based Youth Support Groups"/>
    <x v="0"/>
    <x v="75"/>
    <x v="76"/>
    <n v="0"/>
    <n v="34"/>
    <x v="75"/>
  </r>
  <r>
    <s v="042630450"/>
    <x v="19"/>
    <x v="0"/>
    <x v="24"/>
    <s v="Home Base 7100, 7170, 7171 &amp; 7290"/>
    <s v="CBHI (DCF/DMH) In Home Services"/>
    <x v="0"/>
    <x v="78"/>
    <x v="79"/>
    <n v="0"/>
    <n v="14380"/>
    <x v="78"/>
  </r>
  <r>
    <s v="042630450"/>
    <x v="19"/>
    <x v="0"/>
    <x v="24"/>
    <s v="Home Base 7100, 7170, 7171 &amp; 7290"/>
    <s v="CBHI (DCF/DMH) In Home Services"/>
    <x v="0"/>
    <x v="71"/>
    <x v="72"/>
    <n v="0"/>
    <n v="14380"/>
    <x v="71"/>
  </r>
  <r>
    <s v="042630450"/>
    <x v="19"/>
    <x v="0"/>
    <x v="24"/>
    <s v="Home Base 7100, 7170, 7171 &amp; 7290"/>
    <s v="CBHI (DCF/DMH) In Home Services"/>
    <x v="0"/>
    <x v="72"/>
    <x v="73"/>
    <n v="0"/>
    <n v="22887"/>
    <x v="72"/>
  </r>
  <r>
    <s v="042630450"/>
    <x v="19"/>
    <x v="0"/>
    <x v="24"/>
    <s v="Home Base 7100, 7170, 7171 &amp; 7290"/>
    <s v="CBHI (DCF/DMH) In Home Services"/>
    <x v="0"/>
    <x v="75"/>
    <x v="76"/>
    <n v="0"/>
    <n v="22887"/>
    <x v="75"/>
  </r>
  <r>
    <s v="042701581"/>
    <x v="20"/>
    <x v="0"/>
    <x v="25"/>
    <s v="Flexible Support Services"/>
    <s v="Flexibel Support Services"/>
    <x v="0"/>
    <x v="70"/>
    <x v="71"/>
    <n v="0"/>
    <n v="293"/>
    <x v="70"/>
  </r>
  <r>
    <s v="042701581"/>
    <x v="20"/>
    <x v="0"/>
    <x v="25"/>
    <s v="Flexible Support Services"/>
    <s v="Flexibel Support Services"/>
    <x v="0"/>
    <x v="71"/>
    <x v="72"/>
    <n v="0"/>
    <n v="293"/>
    <x v="71"/>
  </r>
  <r>
    <s v="042701581"/>
    <x v="20"/>
    <x v="0"/>
    <x v="25"/>
    <s v="Flexible Support Services"/>
    <s v="Flexibel Support Services"/>
    <x v="0"/>
    <x v="72"/>
    <x v="73"/>
    <n v="0"/>
    <n v="293"/>
    <x v="72"/>
  </r>
  <r>
    <s v="042701581"/>
    <x v="20"/>
    <x v="0"/>
    <x v="25"/>
    <s v="Flexible Support Services"/>
    <s v="Flexibel Support Services"/>
    <x v="0"/>
    <x v="73"/>
    <x v="74"/>
    <n v="0"/>
    <n v="293"/>
    <x v="73"/>
  </r>
  <r>
    <s v="043097170"/>
    <x v="24"/>
    <x v="0"/>
    <x v="19"/>
    <s v="Children's Home Based Health Services"/>
    <s v="Children's Behavioral Health Services"/>
    <x v="0"/>
    <x v="74"/>
    <x v="75"/>
    <n v="0"/>
    <n v="26324.03"/>
    <x v="74"/>
  </r>
  <r>
    <s v="043097170"/>
    <x v="24"/>
    <x v="0"/>
    <x v="19"/>
    <s v="Children's Home Based Health Services"/>
    <s v="Children's Behavioral Health Services"/>
    <x v="0"/>
    <x v="78"/>
    <x v="79"/>
    <n v="0"/>
    <n v="492.1"/>
    <x v="78"/>
  </r>
  <r>
    <s v="043097170"/>
    <x v="24"/>
    <x v="0"/>
    <x v="19"/>
    <s v="Children's Home Based Health Services"/>
    <s v="Children's Behavioral Health Services"/>
    <x v="0"/>
    <x v="75"/>
    <x v="76"/>
    <n v="0"/>
    <n v="174024.28"/>
    <x v="75"/>
  </r>
  <r>
    <s v="043097170"/>
    <x v="24"/>
    <x v="0"/>
    <x v="19"/>
    <s v="Children's Home Based Health Services"/>
    <s v="Children's Behavioral Health Services"/>
    <x v="0"/>
    <x v="73"/>
    <x v="74"/>
    <n v="0"/>
    <n v="-131100.0215"/>
    <x v="73"/>
  </r>
  <r>
    <s v="043097170"/>
    <x v="24"/>
    <x v="0"/>
    <x v="19"/>
    <s v="Children's Home Based Health Services"/>
    <s v="Children's Behavioral Health Services"/>
    <x v="0"/>
    <x v="71"/>
    <x v="72"/>
    <n v="0"/>
    <n v="26816.13"/>
    <x v="71"/>
  </r>
  <r>
    <s v="043097170"/>
    <x v="24"/>
    <x v="0"/>
    <x v="19"/>
    <s v="Children's Home Based Health Services"/>
    <s v="Children's Behavioral Health Services"/>
    <x v="0"/>
    <x v="72"/>
    <x v="73"/>
    <n v="0"/>
    <n v="42924.258500000004"/>
    <x v="72"/>
  </r>
  <r>
    <s v="237378470"/>
    <x v="25"/>
    <x v="0"/>
    <x v="30"/>
    <s v="IFFS"/>
    <s v="Family Flex Supports"/>
    <x v="0"/>
    <x v="70"/>
    <x v="71"/>
    <n v="0"/>
    <n v="74"/>
    <x v="70"/>
  </r>
  <r>
    <s v="237378470"/>
    <x v="25"/>
    <x v="0"/>
    <x v="30"/>
    <s v="IFFS"/>
    <s v="Family Flex Supports"/>
    <x v="0"/>
    <x v="71"/>
    <x v="72"/>
    <n v="0"/>
    <n v="74"/>
    <x v="71"/>
  </r>
  <r>
    <s v="237378470"/>
    <x v="25"/>
    <x v="0"/>
    <x v="30"/>
    <s v="IFFS"/>
    <s v="Family Flex Supports"/>
    <x v="0"/>
    <x v="72"/>
    <x v="73"/>
    <n v="0"/>
    <n v="74"/>
    <x v="72"/>
  </r>
  <r>
    <s v="237378470"/>
    <x v="25"/>
    <x v="0"/>
    <x v="30"/>
    <s v="IFFS"/>
    <s v="Family Flex Supports"/>
    <x v="0"/>
    <x v="73"/>
    <x v="74"/>
    <n v="0"/>
    <n v="74"/>
    <x v="73"/>
  </r>
  <r>
    <s v="020433265"/>
    <x v="0"/>
    <x v="0"/>
    <x v="0"/>
    <s v="Adult Residential"/>
    <s v="Intensive residential treatment"/>
    <x v="0"/>
    <x v="79"/>
    <x v="80"/>
    <n v="0.43"/>
    <n v="28805"/>
    <x v="79"/>
  </r>
  <r>
    <s v="020433265"/>
    <x v="0"/>
    <x v="0"/>
    <x v="0"/>
    <s v="Adult Residential"/>
    <s v="Intensive residential treatment"/>
    <x v="0"/>
    <x v="80"/>
    <x v="81"/>
    <n v="0.36"/>
    <n v="15833"/>
    <x v="80"/>
  </r>
  <r>
    <s v="020433265"/>
    <x v="0"/>
    <x v="0"/>
    <x v="0"/>
    <s v="Adult Residential"/>
    <s v="Intensive residential treatment"/>
    <x v="0"/>
    <x v="81"/>
    <x v="82"/>
    <n v="3.3"/>
    <n v="194033"/>
    <x v="81"/>
  </r>
  <r>
    <s v="020433265"/>
    <x v="0"/>
    <x v="0"/>
    <x v="0"/>
    <s v="Adult Residential"/>
    <s v="Intensive residential treatment"/>
    <x v="0"/>
    <x v="82"/>
    <x v="83"/>
    <n v="0.15"/>
    <n v="8590"/>
    <x v="82"/>
  </r>
  <r>
    <s v="020433265"/>
    <x v="0"/>
    <x v="0"/>
    <x v="0"/>
    <s v="Adult Residential"/>
    <s v="Intensive residential treatment"/>
    <x v="0"/>
    <x v="83"/>
    <x v="84"/>
    <n v="0.94"/>
    <n v="59132"/>
    <x v="83"/>
  </r>
  <r>
    <s v="020433265"/>
    <x v="0"/>
    <x v="0"/>
    <x v="0"/>
    <s v="Adult Residential"/>
    <s v="Intensive residential treatment"/>
    <x v="0"/>
    <x v="84"/>
    <x v="85"/>
    <n v="0.47"/>
    <n v="26224"/>
    <x v="84"/>
  </r>
  <r>
    <s v="020433265"/>
    <x v="0"/>
    <x v="0"/>
    <x v="0"/>
    <s v="Adult Residential"/>
    <s v="Intensive residential treatment"/>
    <x v="0"/>
    <x v="85"/>
    <x v="86"/>
    <n v="1.63"/>
    <n v="68052"/>
    <x v="85"/>
  </r>
  <r>
    <s v="020433265"/>
    <x v="0"/>
    <x v="0"/>
    <x v="0"/>
    <s v="Adult Residential"/>
    <s v="Intensive residential treatment"/>
    <x v="0"/>
    <x v="86"/>
    <x v="87"/>
    <n v="0.96"/>
    <n v="78000"/>
    <x v="86"/>
  </r>
  <r>
    <s v="020433265"/>
    <x v="0"/>
    <x v="0"/>
    <x v="0"/>
    <s v="Adult Residential"/>
    <s v="Intensive residential treatment"/>
    <x v="0"/>
    <x v="87"/>
    <x v="88"/>
    <n v="15.3"/>
    <n v="439508"/>
    <x v="87"/>
  </r>
  <r>
    <s v="020433265"/>
    <x v="0"/>
    <x v="0"/>
    <x v="0"/>
    <s v="Adult Residential"/>
    <s v="Intensive residential treatment"/>
    <x v="0"/>
    <x v="88"/>
    <x v="89"/>
    <n v="6.24"/>
    <n v="281273"/>
    <x v="88"/>
  </r>
  <r>
    <s v="020433265"/>
    <x v="0"/>
    <x v="0"/>
    <x v="0"/>
    <s v="Adult Residential"/>
    <s v="Intensive residential treatment"/>
    <x v="0"/>
    <x v="89"/>
    <x v="90"/>
    <n v="17.059999999999999"/>
    <n v="563668"/>
    <x v="89"/>
  </r>
  <r>
    <s v="020433265"/>
    <x v="0"/>
    <x v="0"/>
    <x v="0"/>
    <s v="Adult Residential"/>
    <s v="Intensive residential treatment"/>
    <x v="0"/>
    <x v="90"/>
    <x v="91"/>
    <n v="83.9"/>
    <n v="2544867"/>
    <x v="90"/>
  </r>
  <r>
    <s v="020433265"/>
    <x v="0"/>
    <x v="0"/>
    <x v="0"/>
    <s v="Adult Residential"/>
    <s v="Intensive residential treatment"/>
    <x v="0"/>
    <x v="91"/>
    <x v="92"/>
    <n v="0.03"/>
    <n v="585"/>
    <x v="91"/>
  </r>
  <r>
    <s v="020433265"/>
    <x v="0"/>
    <x v="0"/>
    <x v="0"/>
    <s v="Adult Residential"/>
    <s v="Intensive residential treatment"/>
    <x v="0"/>
    <x v="92"/>
    <x v="93"/>
    <n v="130.77000000000001"/>
    <n v="4308570"/>
    <x v="92"/>
  </r>
  <r>
    <s v="042081870"/>
    <x v="1"/>
    <x v="0"/>
    <x v="2"/>
    <s v="CHILD ACUTE RESIDENTIAL SERVICES"/>
    <s v="ACUTE RESIDENTIAL SERVICES"/>
    <x v="0"/>
    <x v="90"/>
    <x v="91"/>
    <n v="6.6369999999999996"/>
    <n v="136245"/>
    <x v="90"/>
  </r>
  <r>
    <s v="042081870"/>
    <x v="1"/>
    <x v="0"/>
    <x v="2"/>
    <s v="CHILD ACUTE RESIDENTIAL SERVICES"/>
    <s v="ACUTE RESIDENTIAL SERVICES"/>
    <x v="0"/>
    <x v="93"/>
    <x v="94"/>
    <n v="4.5999999999999999E-2"/>
    <n v="923"/>
    <x v="93"/>
  </r>
  <r>
    <s v="042081870"/>
    <x v="1"/>
    <x v="0"/>
    <x v="2"/>
    <s v="CHILD ACUTE RESIDENTIAL SERVICES"/>
    <s v="ACUTE RESIDENTIAL SERVICES"/>
    <x v="0"/>
    <x v="88"/>
    <x v="89"/>
    <n v="1.8919999999999999"/>
    <n v="53639"/>
    <x v="88"/>
  </r>
  <r>
    <s v="042081870"/>
    <x v="1"/>
    <x v="0"/>
    <x v="2"/>
    <s v="CHILD ACUTE RESIDENTIAL SERVICES"/>
    <s v="ACUTE RESIDENTIAL SERVICES"/>
    <x v="0"/>
    <x v="79"/>
    <x v="80"/>
    <n v="0.16200000000000001"/>
    <n v="8378"/>
    <x v="79"/>
  </r>
  <r>
    <s v="042081870"/>
    <x v="1"/>
    <x v="0"/>
    <x v="2"/>
    <s v="CHILD ACUTE RESIDENTIAL SERVICES"/>
    <s v="ACUTE RESIDENTIAL SERVICES"/>
    <x v="0"/>
    <x v="80"/>
    <x v="81"/>
    <n v="0.12759999999999999"/>
    <n v="8386"/>
    <x v="80"/>
  </r>
  <r>
    <s v="042081870"/>
    <x v="1"/>
    <x v="0"/>
    <x v="2"/>
    <s v="CHILD ACUTE RESIDENTIAL SERVICES"/>
    <s v="ACUTE RESIDENTIAL SERVICES"/>
    <x v="0"/>
    <x v="82"/>
    <x v="83"/>
    <n v="0.15279999999999999"/>
    <n v="9890"/>
    <x v="82"/>
  </r>
  <r>
    <s v="042081870"/>
    <x v="1"/>
    <x v="0"/>
    <x v="2"/>
    <s v="CHILD ACUTE RESIDENTIAL SERVICES"/>
    <s v="ACUTE RESIDENTIAL SERVICES"/>
    <x v="0"/>
    <x v="83"/>
    <x v="84"/>
    <n v="1.6479999999999999"/>
    <n v="64513"/>
    <x v="83"/>
  </r>
  <r>
    <s v="042081870"/>
    <x v="1"/>
    <x v="0"/>
    <x v="2"/>
    <s v="CHILD ACUTE RESIDENTIAL SERVICES"/>
    <s v="ACUTE RESIDENTIAL SERVICES"/>
    <x v="0"/>
    <x v="84"/>
    <x v="85"/>
    <n v="0.9758"/>
    <n v="28467"/>
    <x v="84"/>
  </r>
  <r>
    <s v="042081870"/>
    <x v="1"/>
    <x v="0"/>
    <x v="2"/>
    <s v="CHILD ACUTE RESIDENTIAL SERVICES"/>
    <s v="ACUTE RESIDENTIAL SERVICES"/>
    <x v="0"/>
    <x v="85"/>
    <x v="86"/>
    <n v="0.50609999999999999"/>
    <n v="16675"/>
    <x v="85"/>
  </r>
  <r>
    <s v="042081870"/>
    <x v="1"/>
    <x v="0"/>
    <x v="2"/>
    <s v="CHILD ACUTE RESIDENTIAL SERVICES"/>
    <s v="ACUTE RESIDENTIAL SERVICES"/>
    <x v="0"/>
    <x v="87"/>
    <x v="88"/>
    <n v="1.256"/>
    <n v="42557"/>
    <x v="87"/>
  </r>
  <r>
    <s v="042081870"/>
    <x v="1"/>
    <x v="0"/>
    <x v="2"/>
    <s v="CHILD ACUTE RESIDENTIAL SERVICES"/>
    <s v="ACUTE RESIDENTIAL SERVICES"/>
    <x v="0"/>
    <x v="89"/>
    <x v="90"/>
    <n v="7.391"/>
    <n v="158438"/>
    <x v="89"/>
  </r>
  <r>
    <s v="042081870"/>
    <x v="1"/>
    <x v="0"/>
    <x v="2"/>
    <s v="CHILD ACUTE RESIDENTIAL SERVICES"/>
    <s v="ACUTE RESIDENTIAL SERVICES"/>
    <x v="0"/>
    <x v="94"/>
    <x v="95"/>
    <n v="0"/>
    <n v="49423"/>
    <x v="94"/>
  </r>
  <r>
    <s v="042081870"/>
    <x v="1"/>
    <x v="0"/>
    <x v="2"/>
    <s v="CHILD ACUTE RESIDENTIAL SERVICES"/>
    <s v="ACUTE RESIDENTIAL SERVICES"/>
    <x v="0"/>
    <x v="92"/>
    <x v="93"/>
    <n v="20.7943"/>
    <n v="577534"/>
    <x v="92"/>
  </r>
  <r>
    <s v="042081870"/>
    <x v="1"/>
    <x v="0"/>
    <x v="1"/>
    <s v="CHILD RESIDENTIAL"/>
    <s v="CHILD/ADOLESCENT RESIDENTIAL SERVICES"/>
    <x v="0"/>
    <x v="79"/>
    <x v="80"/>
    <n v="0.05"/>
    <n v="2394"/>
    <x v="79"/>
  </r>
  <r>
    <s v="042081870"/>
    <x v="1"/>
    <x v="0"/>
    <x v="1"/>
    <s v="CHILD RESIDENTIAL"/>
    <s v="CHILD/ADOLESCENT RESIDENTIAL SERVICES"/>
    <x v="0"/>
    <x v="80"/>
    <x v="81"/>
    <n v="0.13"/>
    <n v="8386"/>
    <x v="80"/>
  </r>
  <r>
    <s v="042081870"/>
    <x v="1"/>
    <x v="0"/>
    <x v="1"/>
    <s v="CHILD RESIDENTIAL"/>
    <s v="CHILD/ADOLESCENT RESIDENTIAL SERVICES"/>
    <x v="0"/>
    <x v="88"/>
    <x v="89"/>
    <n v="0.27"/>
    <n v="6824"/>
    <x v="88"/>
  </r>
  <r>
    <s v="042081870"/>
    <x v="1"/>
    <x v="0"/>
    <x v="1"/>
    <s v="CHILD RESIDENTIAL"/>
    <s v="CHILD/ADOLESCENT RESIDENTIAL SERVICES"/>
    <x v="0"/>
    <x v="89"/>
    <x v="90"/>
    <n v="0.62"/>
    <n v="13133"/>
    <x v="89"/>
  </r>
  <r>
    <s v="042081870"/>
    <x v="1"/>
    <x v="0"/>
    <x v="1"/>
    <s v="CHILD RESIDENTIAL"/>
    <s v="CHILD/ADOLESCENT RESIDENTIAL SERVICES"/>
    <x v="0"/>
    <x v="90"/>
    <x v="91"/>
    <n v="0.23"/>
    <n v="4966"/>
    <x v="90"/>
  </r>
  <r>
    <s v="042081870"/>
    <x v="1"/>
    <x v="0"/>
    <x v="1"/>
    <s v="CHILD RESIDENTIAL"/>
    <s v="CHILD/ADOLESCENT RESIDENTIAL SERVICES"/>
    <x v="0"/>
    <x v="93"/>
    <x v="94"/>
    <n v="7.0000000000000007E-2"/>
    <n v="1515"/>
    <x v="93"/>
  </r>
  <r>
    <s v="042081870"/>
    <x v="1"/>
    <x v="0"/>
    <x v="1"/>
    <s v="CHILD RESIDENTIAL"/>
    <s v="CHILD/ADOLESCENT RESIDENTIAL SERVICES"/>
    <x v="0"/>
    <x v="94"/>
    <x v="95"/>
    <n v="0"/>
    <n v="-57"/>
    <x v="94"/>
  </r>
  <r>
    <s v="042081870"/>
    <x v="1"/>
    <x v="0"/>
    <x v="1"/>
    <s v="CHILD RESIDENTIAL"/>
    <s v="CHILD/ADOLESCENT RESIDENTIAL SERVICES"/>
    <x v="0"/>
    <x v="92"/>
    <x v="93"/>
    <n v="1.37"/>
    <n v="37161"/>
    <x v="92"/>
  </r>
  <r>
    <s v="042103577"/>
    <x v="2"/>
    <x v="0"/>
    <x v="0"/>
    <s v="Individual and Program Support"/>
    <s v="Flexible Support Services"/>
    <x v="0"/>
    <x v="79"/>
    <x v="80"/>
    <n v="1"/>
    <n v="72029"/>
    <x v="79"/>
  </r>
  <r>
    <s v="042103577"/>
    <x v="2"/>
    <x v="0"/>
    <x v="0"/>
    <s v="Individual and Program Support"/>
    <s v="Flexible Support Services"/>
    <x v="0"/>
    <x v="95"/>
    <x v="96"/>
    <n v="2"/>
    <n v="109967"/>
    <x v="95"/>
  </r>
  <r>
    <s v="042103577"/>
    <x v="2"/>
    <x v="0"/>
    <x v="0"/>
    <s v="Individual and Program Support"/>
    <s v="Flexible Support Services"/>
    <x v="0"/>
    <x v="90"/>
    <x v="91"/>
    <n v="2.4"/>
    <n v="88065"/>
    <x v="90"/>
  </r>
  <r>
    <s v="042103577"/>
    <x v="2"/>
    <x v="0"/>
    <x v="0"/>
    <s v="Individual and Program Support"/>
    <s v="Flexible Support Services"/>
    <x v="0"/>
    <x v="92"/>
    <x v="93"/>
    <n v="5.4"/>
    <n v="270061"/>
    <x v="92"/>
  </r>
  <r>
    <s v="042103756"/>
    <x v="3"/>
    <x v="0"/>
    <x v="3"/>
    <s v="INDIVIDUAL AND FAMILY FLEX SUPPORT"/>
    <s v="INDIVIDUAL AND FAMILY FLEX SUPORT"/>
    <x v="0"/>
    <x v="79"/>
    <x v="80"/>
    <n v="0.13"/>
    <n v="8762"/>
    <x v="79"/>
  </r>
  <r>
    <s v="042103756"/>
    <x v="3"/>
    <x v="0"/>
    <x v="3"/>
    <s v="INDIVIDUAL AND FAMILY FLEX SUPPORT"/>
    <s v="INDIVIDUAL AND FAMILY FLEX SUPORT"/>
    <x v="0"/>
    <x v="82"/>
    <x v="83"/>
    <n v="0.23"/>
    <n v="14072"/>
    <x v="82"/>
  </r>
  <r>
    <s v="042103756"/>
    <x v="3"/>
    <x v="0"/>
    <x v="3"/>
    <s v="INDIVIDUAL AND FAMILY FLEX SUPPORT"/>
    <s v="INDIVIDUAL AND FAMILY FLEX SUPORT"/>
    <x v="0"/>
    <x v="96"/>
    <x v="97"/>
    <n v="0.11"/>
    <n v="3944"/>
    <x v="96"/>
  </r>
  <r>
    <s v="042103756"/>
    <x v="3"/>
    <x v="0"/>
    <x v="3"/>
    <s v="INDIVIDUAL AND FAMILY FLEX SUPPORT"/>
    <s v="INDIVIDUAL AND FAMILY FLEX SUPORT"/>
    <x v="0"/>
    <x v="88"/>
    <x v="89"/>
    <n v="0.01"/>
    <n v="511"/>
    <x v="88"/>
  </r>
  <r>
    <s v="042103756"/>
    <x v="3"/>
    <x v="0"/>
    <x v="3"/>
    <s v="INDIVIDUAL AND FAMILY FLEX SUPPORT"/>
    <s v="INDIVIDUAL AND FAMILY FLEX SUPORT"/>
    <x v="0"/>
    <x v="97"/>
    <x v="98"/>
    <n v="0.17"/>
    <n v="7297"/>
    <x v="97"/>
  </r>
  <r>
    <s v="042103756"/>
    <x v="3"/>
    <x v="0"/>
    <x v="3"/>
    <s v="INDIVIDUAL AND FAMILY FLEX SUPPORT"/>
    <s v="INDIVIDUAL AND FAMILY FLEX SUPORT"/>
    <x v="0"/>
    <x v="89"/>
    <x v="90"/>
    <n v="0.4"/>
    <n v="12120"/>
    <x v="89"/>
  </r>
  <r>
    <s v="042103756"/>
    <x v="3"/>
    <x v="0"/>
    <x v="3"/>
    <s v="INDIVIDUAL AND FAMILY FLEX SUPPORT"/>
    <s v="INDIVIDUAL AND FAMILY FLEX SUPORT"/>
    <x v="0"/>
    <x v="90"/>
    <x v="91"/>
    <n v="0.08"/>
    <n v="3694"/>
    <x v="90"/>
  </r>
  <r>
    <s v="042103756"/>
    <x v="3"/>
    <x v="0"/>
    <x v="3"/>
    <s v="INDIVIDUAL AND FAMILY FLEX SUPPORT"/>
    <s v="INDIVIDUAL AND FAMILY FLEX SUPORT"/>
    <x v="0"/>
    <x v="94"/>
    <x v="95"/>
    <n v="0"/>
    <n v="231"/>
    <x v="94"/>
  </r>
  <r>
    <s v="042103756"/>
    <x v="3"/>
    <x v="0"/>
    <x v="3"/>
    <s v="INDIVIDUAL AND FAMILY FLEX SUPPORT"/>
    <s v="INDIVIDUAL AND FAMILY FLEX SUPORT"/>
    <x v="0"/>
    <x v="92"/>
    <x v="93"/>
    <n v="1.1299999999999999"/>
    <n v="50631"/>
    <x v="92"/>
  </r>
  <r>
    <s v="042103799"/>
    <x v="4"/>
    <x v="0"/>
    <x v="4"/>
    <s v="Community Based Health Initiative"/>
    <s v="Children's Behavioral Health Initiative"/>
    <x v="0"/>
    <x v="79"/>
    <x v="80"/>
    <n v="0.74"/>
    <n v="54277.94"/>
    <x v="79"/>
  </r>
  <r>
    <s v="042103799"/>
    <x v="4"/>
    <x v="0"/>
    <x v="4"/>
    <s v="Community Based Health Initiative"/>
    <s v="Children's Behavioral Health Initiative"/>
    <x v="0"/>
    <x v="80"/>
    <x v="81"/>
    <n v="0.11"/>
    <n v="15651.65"/>
    <x v="80"/>
  </r>
  <r>
    <s v="042103799"/>
    <x v="4"/>
    <x v="0"/>
    <x v="4"/>
    <s v="Community Based Health Initiative"/>
    <s v="Children's Behavioral Health Initiative"/>
    <x v="0"/>
    <x v="81"/>
    <x v="82"/>
    <n v="0.88"/>
    <n v="45527.3"/>
    <x v="81"/>
  </r>
  <r>
    <s v="042103799"/>
    <x v="4"/>
    <x v="0"/>
    <x v="4"/>
    <s v="Community Based Health Initiative"/>
    <s v="Children's Behavioral Health Initiative"/>
    <x v="0"/>
    <x v="85"/>
    <x v="86"/>
    <n v="2.54"/>
    <n v="106070"/>
    <x v="85"/>
  </r>
  <r>
    <s v="042103799"/>
    <x v="4"/>
    <x v="0"/>
    <x v="4"/>
    <s v="Community Based Health Initiative"/>
    <s v="Children's Behavioral Health Initiative"/>
    <x v="0"/>
    <x v="86"/>
    <x v="87"/>
    <n v="0.02"/>
    <n v="1360"/>
    <x v="86"/>
  </r>
  <r>
    <s v="042103799"/>
    <x v="4"/>
    <x v="0"/>
    <x v="4"/>
    <s v="Community Based Health Initiative"/>
    <s v="Children's Behavioral Health Initiative"/>
    <x v="0"/>
    <x v="87"/>
    <x v="88"/>
    <n v="8.56"/>
    <n v="294093.8"/>
    <x v="87"/>
  </r>
  <r>
    <s v="042103799"/>
    <x v="4"/>
    <x v="0"/>
    <x v="4"/>
    <s v="Community Based Health Initiative"/>
    <s v="Children's Behavioral Health Initiative"/>
    <x v="0"/>
    <x v="93"/>
    <x v="94"/>
    <n v="0.64"/>
    <n v="26472.81"/>
    <x v="93"/>
  </r>
  <r>
    <s v="042103799"/>
    <x v="4"/>
    <x v="0"/>
    <x v="4"/>
    <s v="Community Based Health Initiative"/>
    <s v="Children's Behavioral Health Initiative"/>
    <x v="0"/>
    <x v="94"/>
    <x v="95"/>
    <n v="0"/>
    <n v="64.849999999999994"/>
    <x v="94"/>
  </r>
  <r>
    <s v="042103799"/>
    <x v="4"/>
    <x v="0"/>
    <x v="4"/>
    <s v="Community Based Health Initiative"/>
    <s v="Children's Behavioral Health Initiative"/>
    <x v="0"/>
    <x v="92"/>
    <x v="93"/>
    <n v="13.49"/>
    <n v="543518.35"/>
    <x v="92"/>
  </r>
  <r>
    <s v="042103799"/>
    <x v="4"/>
    <x v="0"/>
    <x v="5"/>
    <s v="Clinical Services"/>
    <s v="Clinical Services"/>
    <x v="0"/>
    <x v="94"/>
    <x v="95"/>
    <n v="0"/>
    <n v="1396.5"/>
    <x v="94"/>
  </r>
  <r>
    <s v="042103799"/>
    <x v="4"/>
    <x v="0"/>
    <x v="5"/>
    <s v="Clinical Services"/>
    <s v="Clinical Services"/>
    <x v="0"/>
    <x v="92"/>
    <x v="93"/>
    <n v="29.17"/>
    <n v="1295728.6499999999"/>
    <x v="92"/>
  </r>
  <r>
    <s v="042103799"/>
    <x v="4"/>
    <x v="0"/>
    <x v="5"/>
    <s v="Clinical Services"/>
    <s v="Clinical Services"/>
    <x v="0"/>
    <x v="80"/>
    <x v="81"/>
    <n v="0.16"/>
    <n v="23852.59"/>
    <x v="80"/>
  </r>
  <r>
    <s v="042103799"/>
    <x v="4"/>
    <x v="0"/>
    <x v="5"/>
    <s v="Clinical Services"/>
    <s v="Clinical Services"/>
    <x v="0"/>
    <x v="81"/>
    <x v="82"/>
    <n v="0.08"/>
    <n v="5347.19"/>
    <x v="81"/>
  </r>
  <r>
    <s v="042103799"/>
    <x v="4"/>
    <x v="0"/>
    <x v="5"/>
    <s v="Clinical Services"/>
    <s v="Clinical Services"/>
    <x v="0"/>
    <x v="82"/>
    <x v="83"/>
    <n v="1"/>
    <n v="66643.199999999997"/>
    <x v="82"/>
  </r>
  <r>
    <s v="042103799"/>
    <x v="4"/>
    <x v="0"/>
    <x v="5"/>
    <s v="Clinical Services"/>
    <s v="Clinical Services"/>
    <x v="0"/>
    <x v="98"/>
    <x v="99"/>
    <n v="0.94"/>
    <n v="50569.03"/>
    <x v="98"/>
  </r>
  <r>
    <s v="042103799"/>
    <x v="4"/>
    <x v="0"/>
    <x v="5"/>
    <s v="Clinical Services"/>
    <s v="Clinical Services"/>
    <x v="0"/>
    <x v="95"/>
    <x v="96"/>
    <n v="4.6100000000000003"/>
    <n v="201345.54"/>
    <x v="95"/>
  </r>
  <r>
    <s v="042103799"/>
    <x v="4"/>
    <x v="0"/>
    <x v="5"/>
    <s v="Clinical Services"/>
    <s v="Clinical Services"/>
    <x v="0"/>
    <x v="99"/>
    <x v="100"/>
    <n v="7.09"/>
    <n v="318650.78000000003"/>
    <x v="99"/>
  </r>
  <r>
    <s v="042103799"/>
    <x v="4"/>
    <x v="0"/>
    <x v="5"/>
    <s v="Clinical Services"/>
    <s v="Clinical Services"/>
    <x v="0"/>
    <x v="85"/>
    <x v="86"/>
    <n v="6.75"/>
    <n v="281583.82"/>
    <x v="85"/>
  </r>
  <r>
    <s v="042103799"/>
    <x v="4"/>
    <x v="0"/>
    <x v="5"/>
    <s v="Clinical Services"/>
    <s v="Clinical Services"/>
    <x v="0"/>
    <x v="86"/>
    <x v="87"/>
    <n v="3.42"/>
    <n v="151093.14000000001"/>
    <x v="86"/>
  </r>
  <r>
    <s v="042103799"/>
    <x v="4"/>
    <x v="0"/>
    <x v="5"/>
    <s v="Clinical Services"/>
    <s v="Clinical Services"/>
    <x v="0"/>
    <x v="87"/>
    <x v="88"/>
    <n v="7.0000000000000007E-2"/>
    <n v="2872.8"/>
    <x v="87"/>
  </r>
  <r>
    <s v="042103799"/>
    <x v="4"/>
    <x v="0"/>
    <x v="5"/>
    <s v="Clinical Services"/>
    <s v="Clinical Services"/>
    <x v="0"/>
    <x v="90"/>
    <x v="91"/>
    <n v="0.28000000000000003"/>
    <n v="14390.11"/>
    <x v="90"/>
  </r>
  <r>
    <s v="042103799"/>
    <x v="4"/>
    <x v="0"/>
    <x v="5"/>
    <s v="Clinical Services"/>
    <s v="Clinical Services"/>
    <x v="0"/>
    <x v="93"/>
    <x v="94"/>
    <n v="4.7699999999999996"/>
    <n v="177983.95"/>
    <x v="93"/>
  </r>
  <r>
    <s v="042104754"/>
    <x v="5"/>
    <x v="0"/>
    <x v="6"/>
    <s v="Empowering Families for Success"/>
    <s v="Case Management"/>
    <x v="0"/>
    <x v="79"/>
    <x v="80"/>
    <n v="0.06"/>
    <n v="4109"/>
    <x v="79"/>
  </r>
  <r>
    <s v="042104754"/>
    <x v="5"/>
    <x v="0"/>
    <x v="6"/>
    <s v="Empowering Families for Success"/>
    <s v="Case Management"/>
    <x v="0"/>
    <x v="80"/>
    <x v="81"/>
    <n v="0.15"/>
    <n v="11033"/>
    <x v="80"/>
  </r>
  <r>
    <s v="042104754"/>
    <x v="5"/>
    <x v="0"/>
    <x v="6"/>
    <s v="Empowering Families for Success"/>
    <s v="Case Management"/>
    <x v="0"/>
    <x v="100"/>
    <x v="101"/>
    <n v="0.81"/>
    <n v="36964"/>
    <x v="100"/>
  </r>
  <r>
    <s v="042104754"/>
    <x v="5"/>
    <x v="0"/>
    <x v="6"/>
    <s v="Empowering Families for Success"/>
    <s v="Case Management"/>
    <x v="0"/>
    <x v="89"/>
    <x v="90"/>
    <n v="2.72"/>
    <n v="128611"/>
    <x v="89"/>
  </r>
  <r>
    <s v="042104754"/>
    <x v="5"/>
    <x v="0"/>
    <x v="6"/>
    <s v="Empowering Families for Success"/>
    <s v="Case Management"/>
    <x v="0"/>
    <x v="90"/>
    <x v="91"/>
    <n v="0.03"/>
    <n v="1119"/>
    <x v="90"/>
  </r>
  <r>
    <s v="042104754"/>
    <x v="5"/>
    <x v="0"/>
    <x v="6"/>
    <s v="Empowering Families for Success"/>
    <s v="Case Management"/>
    <x v="0"/>
    <x v="93"/>
    <x v="94"/>
    <n v="0.19"/>
    <n v="6010"/>
    <x v="93"/>
  </r>
  <r>
    <s v="042104754"/>
    <x v="5"/>
    <x v="0"/>
    <x v="6"/>
    <s v="Empowering Families for Success"/>
    <s v="Case Management"/>
    <x v="0"/>
    <x v="91"/>
    <x v="92"/>
    <n v="0.03"/>
    <n v="920"/>
    <x v="91"/>
  </r>
  <r>
    <s v="042104754"/>
    <x v="5"/>
    <x v="0"/>
    <x v="6"/>
    <s v="Empowering Families for Success"/>
    <s v="Case Management"/>
    <x v="0"/>
    <x v="94"/>
    <x v="95"/>
    <n v="0"/>
    <n v="537"/>
    <x v="94"/>
  </r>
  <r>
    <s v="042104754"/>
    <x v="5"/>
    <x v="0"/>
    <x v="6"/>
    <s v="Empowering Families for Success"/>
    <s v="Case Management"/>
    <x v="0"/>
    <x v="92"/>
    <x v="93"/>
    <n v="3.99"/>
    <n v="189303"/>
    <x v="92"/>
  </r>
  <r>
    <s v="042104866"/>
    <x v="7"/>
    <x v="0"/>
    <x v="8"/>
    <s v="Family Services Intervention"/>
    <s v="Family Services Intervention"/>
    <x v="0"/>
    <x v="79"/>
    <x v="80"/>
    <n v="0.01"/>
    <n v="177"/>
    <x v="79"/>
  </r>
  <r>
    <s v="042104866"/>
    <x v="7"/>
    <x v="0"/>
    <x v="8"/>
    <s v="Family Services Intervention"/>
    <s v="Family Services Intervention"/>
    <x v="0"/>
    <x v="89"/>
    <x v="90"/>
    <n v="0.04"/>
    <n v="1624"/>
    <x v="89"/>
  </r>
  <r>
    <s v="042104866"/>
    <x v="7"/>
    <x v="0"/>
    <x v="8"/>
    <s v="Family Services Intervention"/>
    <s v="Family Services Intervention"/>
    <x v="0"/>
    <x v="92"/>
    <x v="93"/>
    <n v="0.05"/>
    <n v="1801"/>
    <x v="92"/>
  </r>
  <r>
    <s v="042125014"/>
    <x v="8"/>
    <x v="0"/>
    <x v="9"/>
    <s v="Transition House"/>
    <s v="STARR"/>
    <x v="0"/>
    <x v="79"/>
    <x v="80"/>
    <n v="1.08"/>
    <n v="65574"/>
    <x v="79"/>
  </r>
  <r>
    <s v="042125014"/>
    <x v="8"/>
    <x v="0"/>
    <x v="9"/>
    <s v="Transition House"/>
    <s v="STARR"/>
    <x v="0"/>
    <x v="80"/>
    <x v="81"/>
    <n v="0.21"/>
    <n v="22534"/>
    <x v="80"/>
  </r>
  <r>
    <s v="042125014"/>
    <x v="8"/>
    <x v="0"/>
    <x v="9"/>
    <s v="Transition House"/>
    <s v="STARR"/>
    <x v="0"/>
    <x v="81"/>
    <x v="82"/>
    <n v="0.99"/>
    <n v="44674"/>
    <x v="81"/>
  </r>
  <r>
    <s v="042125014"/>
    <x v="8"/>
    <x v="0"/>
    <x v="9"/>
    <s v="Transition House"/>
    <s v="STARR"/>
    <x v="0"/>
    <x v="101"/>
    <x v="102"/>
    <n v="5.28"/>
    <n v="172880"/>
    <x v="101"/>
  </r>
  <r>
    <s v="042125014"/>
    <x v="8"/>
    <x v="0"/>
    <x v="9"/>
    <s v="Transition House"/>
    <s v="STARR"/>
    <x v="0"/>
    <x v="87"/>
    <x v="88"/>
    <n v="1.65"/>
    <n v="78548"/>
    <x v="87"/>
  </r>
  <r>
    <s v="042125014"/>
    <x v="8"/>
    <x v="0"/>
    <x v="9"/>
    <s v="Transition House"/>
    <s v="STARR"/>
    <x v="0"/>
    <x v="90"/>
    <x v="91"/>
    <n v="10.94"/>
    <n v="281911"/>
    <x v="90"/>
  </r>
  <r>
    <s v="042125014"/>
    <x v="8"/>
    <x v="0"/>
    <x v="9"/>
    <s v="Transition House"/>
    <s v="STARR"/>
    <x v="0"/>
    <x v="93"/>
    <x v="94"/>
    <n v="0.05"/>
    <n v="2324"/>
    <x v="93"/>
  </r>
  <r>
    <s v="042125014"/>
    <x v="8"/>
    <x v="0"/>
    <x v="9"/>
    <s v="Transition House"/>
    <s v="STARR"/>
    <x v="0"/>
    <x v="94"/>
    <x v="95"/>
    <n v="0"/>
    <n v="94820"/>
    <x v="94"/>
  </r>
  <r>
    <s v="042125014"/>
    <x v="8"/>
    <x v="0"/>
    <x v="9"/>
    <s v="Transition House"/>
    <s v="STARR"/>
    <x v="0"/>
    <x v="92"/>
    <x v="93"/>
    <n v="20.2"/>
    <n v="763265"/>
    <x v="92"/>
  </r>
  <r>
    <s v="042263744"/>
    <x v="9"/>
    <x v="0"/>
    <x v="0"/>
    <s v="Brookline Community Mental Health Center"/>
    <s v="Counseling &amp; Collateral Services"/>
    <x v="0"/>
    <x v="102"/>
    <x v="103"/>
    <n v="0.91"/>
    <n v="159970.43"/>
    <x v="102"/>
  </r>
  <r>
    <s v="042263744"/>
    <x v="9"/>
    <x v="0"/>
    <x v="0"/>
    <s v="Brookline Community Mental Health Center"/>
    <s v="Counseling &amp; Collateral Services"/>
    <x v="0"/>
    <x v="103"/>
    <x v="104"/>
    <n v="2.63"/>
    <n v="274410.48"/>
    <x v="103"/>
  </r>
  <r>
    <s v="042263744"/>
    <x v="9"/>
    <x v="0"/>
    <x v="0"/>
    <s v="Brookline Community Mental Health Center"/>
    <s v="Counseling &amp; Collateral Services"/>
    <x v="0"/>
    <x v="83"/>
    <x v="84"/>
    <n v="0.24"/>
    <n v="19361.36"/>
    <x v="83"/>
  </r>
  <r>
    <s v="042263744"/>
    <x v="9"/>
    <x v="0"/>
    <x v="0"/>
    <s v="Brookline Community Mental Health Center"/>
    <s v="Counseling &amp; Collateral Services"/>
    <x v="0"/>
    <x v="98"/>
    <x v="99"/>
    <n v="7.23"/>
    <n v="550550.49"/>
    <x v="98"/>
  </r>
  <r>
    <s v="042263744"/>
    <x v="9"/>
    <x v="0"/>
    <x v="0"/>
    <s v="Brookline Community Mental Health Center"/>
    <s v="Counseling &amp; Collateral Services"/>
    <x v="0"/>
    <x v="95"/>
    <x v="96"/>
    <n v="1.65"/>
    <n v="106812.93"/>
    <x v="95"/>
  </r>
  <r>
    <s v="042263744"/>
    <x v="9"/>
    <x v="0"/>
    <x v="0"/>
    <s v="Brookline Community Mental Health Center"/>
    <s v="Counseling &amp; Collateral Services"/>
    <x v="0"/>
    <x v="99"/>
    <x v="100"/>
    <n v="15.96"/>
    <n v="1038991.62"/>
    <x v="99"/>
  </r>
  <r>
    <s v="042263744"/>
    <x v="9"/>
    <x v="0"/>
    <x v="0"/>
    <s v="Brookline Community Mental Health Center"/>
    <s v="Counseling &amp; Collateral Services"/>
    <x v="0"/>
    <x v="85"/>
    <x v="86"/>
    <n v="3.33"/>
    <n v="197983.23"/>
    <x v="85"/>
  </r>
  <r>
    <s v="042263744"/>
    <x v="9"/>
    <x v="0"/>
    <x v="0"/>
    <s v="Brookline Community Mental Health Center"/>
    <s v="Counseling &amp; Collateral Services"/>
    <x v="0"/>
    <x v="86"/>
    <x v="87"/>
    <n v="0.73"/>
    <n v="58734.12"/>
    <x v="86"/>
  </r>
  <r>
    <s v="042263744"/>
    <x v="9"/>
    <x v="0"/>
    <x v="0"/>
    <s v="Brookline Community Mental Health Center"/>
    <s v="Counseling &amp; Collateral Services"/>
    <x v="0"/>
    <x v="87"/>
    <x v="88"/>
    <n v="3.59"/>
    <n v="116176.9"/>
    <x v="87"/>
  </r>
  <r>
    <s v="042263744"/>
    <x v="9"/>
    <x v="0"/>
    <x v="0"/>
    <s v="Brookline Community Mental Health Center"/>
    <s v="Counseling &amp; Collateral Services"/>
    <x v="0"/>
    <x v="93"/>
    <x v="94"/>
    <n v="5.04"/>
    <n v="186276.77"/>
    <x v="93"/>
  </r>
  <r>
    <s v="042263744"/>
    <x v="9"/>
    <x v="0"/>
    <x v="0"/>
    <s v="Brookline Community Mental Health Center"/>
    <s v="Counseling &amp; Collateral Services"/>
    <x v="0"/>
    <x v="92"/>
    <x v="93"/>
    <n v="41.66"/>
    <n v="2755433.71"/>
    <x v="92"/>
  </r>
  <r>
    <s v="042263744"/>
    <x v="9"/>
    <x v="0"/>
    <x v="0"/>
    <s v="Brookline Community Mental Health Center"/>
    <s v="Counseling &amp; Collateral Services"/>
    <x v="0"/>
    <x v="79"/>
    <x v="80"/>
    <n v="0.35"/>
    <n v="46165.38"/>
    <x v="79"/>
  </r>
  <r>
    <s v="042301598"/>
    <x v="10"/>
    <x v="0"/>
    <x v="10"/>
    <s v="Individual and Family Flexible Support Services"/>
    <s v="Individual and Family Flexible Support Services - Mental Health"/>
    <x v="0"/>
    <x v="80"/>
    <x v="81"/>
    <n v="0.2"/>
    <n v="16964"/>
    <x v="80"/>
  </r>
  <r>
    <s v="042301598"/>
    <x v="10"/>
    <x v="0"/>
    <x v="10"/>
    <s v="Individual and Family Flexible Support Services"/>
    <s v="Individual and Family Flexible Support Services - Mental Health"/>
    <x v="0"/>
    <x v="95"/>
    <x v="96"/>
    <n v="0.15"/>
    <n v="7300"/>
    <x v="95"/>
  </r>
  <r>
    <s v="042301598"/>
    <x v="10"/>
    <x v="0"/>
    <x v="10"/>
    <s v="Individual and Family Flexible Support Services"/>
    <s v="Individual and Family Flexible Support Services - Mental Health"/>
    <x v="0"/>
    <x v="97"/>
    <x v="98"/>
    <n v="0.67"/>
    <n v="23629"/>
    <x v="97"/>
  </r>
  <r>
    <s v="042301598"/>
    <x v="10"/>
    <x v="0"/>
    <x v="10"/>
    <s v="Individual and Family Flexible Support Services"/>
    <s v="Individual and Family Flexible Support Services - Mental Health"/>
    <x v="0"/>
    <x v="93"/>
    <x v="94"/>
    <n v="0.125"/>
    <n v="5030"/>
    <x v="93"/>
  </r>
  <r>
    <s v="042301598"/>
    <x v="10"/>
    <x v="0"/>
    <x v="10"/>
    <s v="Individual and Family Flexible Support Services"/>
    <s v="Individual and Family Flexible Support Services - Mental Health"/>
    <x v="0"/>
    <x v="92"/>
    <x v="93"/>
    <n v="1.145"/>
    <n v="52923"/>
    <x v="92"/>
  </r>
  <r>
    <s v="042317215"/>
    <x v="11"/>
    <x v="0"/>
    <x v="11"/>
    <s v="IHT-DMH CHILD FLEX CC 98"/>
    <s v="IN HOME THERAPY"/>
    <x v="0"/>
    <x v="100"/>
    <x v="101"/>
    <n v="1.32"/>
    <n v="55374"/>
    <x v="100"/>
  </r>
  <r>
    <s v="042317215"/>
    <x v="11"/>
    <x v="0"/>
    <x v="11"/>
    <s v="IHT-DMH CHILD FLEX CC 98"/>
    <s v="IN HOME THERAPY"/>
    <x v="0"/>
    <x v="92"/>
    <x v="93"/>
    <n v="1.32"/>
    <n v="55374"/>
    <x v="92"/>
  </r>
  <r>
    <s v="042456134"/>
    <x v="12"/>
    <x v="0"/>
    <x v="2"/>
    <s v="Individual and Family Support"/>
    <s v="Child and Adolescent Mental Health Services"/>
    <x v="0"/>
    <x v="92"/>
    <x v="93"/>
    <n v="1.76"/>
    <n v="111982"/>
    <x v="92"/>
  </r>
  <r>
    <s v="042456134"/>
    <x v="12"/>
    <x v="0"/>
    <x v="2"/>
    <s v="Individual and Family Support"/>
    <s v="Child and Adolescent Mental Health Services"/>
    <x v="0"/>
    <x v="79"/>
    <x v="80"/>
    <n v="0.16"/>
    <n v="12332"/>
    <x v="79"/>
  </r>
  <r>
    <s v="042456134"/>
    <x v="12"/>
    <x v="0"/>
    <x v="2"/>
    <s v="Individual and Family Support"/>
    <s v="Child and Adolescent Mental Health Services"/>
    <x v="0"/>
    <x v="102"/>
    <x v="103"/>
    <n v="0.11"/>
    <n v="16405"/>
    <x v="102"/>
  </r>
  <r>
    <s v="042456134"/>
    <x v="12"/>
    <x v="0"/>
    <x v="2"/>
    <s v="Individual and Family Support"/>
    <s v="Child and Adolescent Mental Health Services"/>
    <x v="0"/>
    <x v="95"/>
    <x v="96"/>
    <n v="0.4"/>
    <n v="19494"/>
    <x v="95"/>
  </r>
  <r>
    <s v="042456134"/>
    <x v="12"/>
    <x v="0"/>
    <x v="2"/>
    <s v="Individual and Family Support"/>
    <s v="Child and Adolescent Mental Health Services"/>
    <x v="0"/>
    <x v="86"/>
    <x v="87"/>
    <n v="0.91"/>
    <n v="58363"/>
    <x v="86"/>
  </r>
  <r>
    <s v="042456134"/>
    <x v="12"/>
    <x v="0"/>
    <x v="2"/>
    <s v="Individual and Family Support"/>
    <s v="Child and Adolescent Mental Health Services"/>
    <x v="0"/>
    <x v="93"/>
    <x v="94"/>
    <n v="0.18"/>
    <n v="5388"/>
    <x v="93"/>
  </r>
  <r>
    <s v="042468492"/>
    <x v="13"/>
    <x v="0"/>
    <x v="13"/>
    <s v="IFFSS"/>
    <s v="Individual and Family Flexible Support Services"/>
    <x v="0"/>
    <x v="79"/>
    <x v="80"/>
    <n v="0.67"/>
    <n v="47331"/>
    <x v="79"/>
  </r>
  <r>
    <s v="042468492"/>
    <x v="13"/>
    <x v="0"/>
    <x v="13"/>
    <s v="IFFSS"/>
    <s v="Individual and Family Flexible Support Services"/>
    <x v="0"/>
    <x v="80"/>
    <x v="81"/>
    <n v="0.11"/>
    <n v="9409"/>
    <x v="80"/>
  </r>
  <r>
    <s v="042468492"/>
    <x v="13"/>
    <x v="0"/>
    <x v="13"/>
    <s v="IFFSS"/>
    <s v="Individual and Family Flexible Support Services"/>
    <x v="0"/>
    <x v="82"/>
    <x v="83"/>
    <n v="0.06"/>
    <n v="2528"/>
    <x v="82"/>
  </r>
  <r>
    <s v="042468492"/>
    <x v="13"/>
    <x v="0"/>
    <x v="13"/>
    <s v="IFFSS"/>
    <s v="Individual and Family Flexible Support Services"/>
    <x v="0"/>
    <x v="95"/>
    <x v="96"/>
    <n v="1.92"/>
    <n v="83430"/>
    <x v="95"/>
  </r>
  <r>
    <s v="042468492"/>
    <x v="13"/>
    <x v="0"/>
    <x v="13"/>
    <s v="IFFSS"/>
    <s v="Individual and Family Flexible Support Services"/>
    <x v="0"/>
    <x v="86"/>
    <x v="87"/>
    <n v="0.97"/>
    <n v="44881"/>
    <x v="86"/>
  </r>
  <r>
    <s v="042468492"/>
    <x v="13"/>
    <x v="0"/>
    <x v="13"/>
    <s v="IFFSS"/>
    <s v="Individual and Family Flexible Support Services"/>
    <x v="0"/>
    <x v="87"/>
    <x v="88"/>
    <n v="2.93"/>
    <n v="94146"/>
    <x v="87"/>
  </r>
  <r>
    <s v="042468492"/>
    <x v="13"/>
    <x v="0"/>
    <x v="13"/>
    <s v="IFFSS"/>
    <s v="Individual and Family Flexible Support Services"/>
    <x v="0"/>
    <x v="96"/>
    <x v="97"/>
    <n v="0.66"/>
    <n v="29913"/>
    <x v="96"/>
  </r>
  <r>
    <s v="042468492"/>
    <x v="13"/>
    <x v="0"/>
    <x v="13"/>
    <s v="IFFSS"/>
    <s v="Individual and Family Flexible Support Services"/>
    <x v="0"/>
    <x v="93"/>
    <x v="94"/>
    <n v="0.2"/>
    <n v="7721"/>
    <x v="93"/>
  </r>
  <r>
    <s v="042468492"/>
    <x v="13"/>
    <x v="0"/>
    <x v="13"/>
    <s v="IFFSS"/>
    <s v="Individual and Family Flexible Support Services"/>
    <x v="0"/>
    <x v="92"/>
    <x v="93"/>
    <n v="7.52"/>
    <n v="319359"/>
    <x v="92"/>
  </r>
  <r>
    <s v="042483679"/>
    <x v="14"/>
    <x v="0"/>
    <x v="14"/>
    <s v="DMH FLEXIBLE SUPPORT"/>
    <s v="THERAPEUTIC SERVICES"/>
    <x v="0"/>
    <x v="79"/>
    <x v="80"/>
    <n v="0.17"/>
    <n v="10813"/>
    <x v="79"/>
  </r>
  <r>
    <s v="042483679"/>
    <x v="14"/>
    <x v="0"/>
    <x v="14"/>
    <s v="DMH FLEXIBLE SUPPORT"/>
    <s v="THERAPEUTIC SERVICES"/>
    <x v="0"/>
    <x v="81"/>
    <x v="82"/>
    <n v="0.23"/>
    <n v="15099"/>
    <x v="81"/>
  </r>
  <r>
    <s v="042483679"/>
    <x v="14"/>
    <x v="0"/>
    <x v="14"/>
    <s v="DMH FLEXIBLE SUPPORT"/>
    <s v="THERAPEUTIC SERVICES"/>
    <x v="0"/>
    <x v="86"/>
    <x v="87"/>
    <n v="1.34"/>
    <n v="60405"/>
    <x v="86"/>
  </r>
  <r>
    <s v="042483679"/>
    <x v="14"/>
    <x v="0"/>
    <x v="14"/>
    <s v="DMH FLEXIBLE SUPPORT"/>
    <s v="THERAPEUTIC SERVICES"/>
    <x v="0"/>
    <x v="97"/>
    <x v="98"/>
    <n v="0.19"/>
    <n v="8509"/>
    <x v="97"/>
  </r>
  <r>
    <s v="042483679"/>
    <x v="14"/>
    <x v="0"/>
    <x v="14"/>
    <s v="DMH FLEXIBLE SUPPORT"/>
    <s v="THERAPEUTIC SERVICES"/>
    <x v="0"/>
    <x v="89"/>
    <x v="90"/>
    <n v="1.76"/>
    <n v="58174"/>
    <x v="89"/>
  </r>
  <r>
    <s v="042483679"/>
    <x v="14"/>
    <x v="0"/>
    <x v="14"/>
    <s v="DMH FLEXIBLE SUPPORT"/>
    <s v="THERAPEUTIC SERVICES"/>
    <x v="0"/>
    <x v="92"/>
    <x v="93"/>
    <n v="3.8"/>
    <n v="158534"/>
    <x v="92"/>
  </r>
  <r>
    <s v="042483679"/>
    <x v="14"/>
    <x v="0"/>
    <x v="14"/>
    <s v="DMH FLEXIBLE SUPPORT"/>
    <s v="THERAPEUTIC SERVICES"/>
    <x v="0"/>
    <x v="82"/>
    <x v="83"/>
    <n v="0.11"/>
    <n v="5534"/>
    <x v="82"/>
  </r>
  <r>
    <s v="042483679"/>
    <x v="14"/>
    <x v="0"/>
    <x v="15"/>
    <s v="IN HOME RESPITE"/>
    <s v="RESPITE SERVICES"/>
    <x v="0"/>
    <x v="79"/>
    <x v="80"/>
    <n v="0.21"/>
    <n v="19181"/>
    <x v="79"/>
  </r>
  <r>
    <s v="042483679"/>
    <x v="14"/>
    <x v="0"/>
    <x v="15"/>
    <s v="IN HOME RESPITE"/>
    <s v="RESPITE SERVICES"/>
    <x v="0"/>
    <x v="81"/>
    <x v="82"/>
    <n v="0.7"/>
    <n v="48775"/>
    <x v="81"/>
  </r>
  <r>
    <s v="042483679"/>
    <x v="14"/>
    <x v="0"/>
    <x v="15"/>
    <s v="IN HOME RESPITE"/>
    <s v="RESPITE SERVICES"/>
    <x v="0"/>
    <x v="82"/>
    <x v="83"/>
    <n v="0.87"/>
    <n v="41686"/>
    <x v="82"/>
  </r>
  <r>
    <s v="042483679"/>
    <x v="14"/>
    <x v="0"/>
    <x v="15"/>
    <s v="IN HOME RESPITE"/>
    <s v="RESPITE SERVICES"/>
    <x v="0"/>
    <x v="89"/>
    <x v="90"/>
    <n v="1.27"/>
    <n v="36679"/>
    <x v="89"/>
  </r>
  <r>
    <s v="042483679"/>
    <x v="14"/>
    <x v="0"/>
    <x v="15"/>
    <s v="IN HOME RESPITE"/>
    <s v="RESPITE SERVICES"/>
    <x v="0"/>
    <x v="90"/>
    <x v="91"/>
    <n v="3.65"/>
    <n v="109976"/>
    <x v="90"/>
  </r>
  <r>
    <s v="042483679"/>
    <x v="14"/>
    <x v="0"/>
    <x v="15"/>
    <s v="IN HOME RESPITE"/>
    <s v="RESPITE SERVICES"/>
    <x v="0"/>
    <x v="93"/>
    <x v="94"/>
    <n v="0.01"/>
    <n v="736"/>
    <x v="93"/>
  </r>
  <r>
    <s v="042483679"/>
    <x v="14"/>
    <x v="0"/>
    <x v="15"/>
    <s v="IN HOME RESPITE"/>
    <s v="RESPITE SERVICES"/>
    <x v="0"/>
    <x v="92"/>
    <x v="93"/>
    <n v="6.71"/>
    <n v="257033"/>
    <x v="92"/>
  </r>
  <r>
    <s v="042483679"/>
    <x v="14"/>
    <x v="0"/>
    <x v="16"/>
    <s v="TREK"/>
    <s v="SUPPORT AND STABILIZATION"/>
    <x v="0"/>
    <x v="79"/>
    <x v="80"/>
    <n v="0.46"/>
    <n v="31969"/>
    <x v="79"/>
  </r>
  <r>
    <s v="042483679"/>
    <x v="14"/>
    <x v="0"/>
    <x v="16"/>
    <s v="TREK"/>
    <s v="SUPPORT AND STABILIZATION"/>
    <x v="0"/>
    <x v="96"/>
    <x v="97"/>
    <n v="0.96"/>
    <n v="35526"/>
    <x v="96"/>
  </r>
  <r>
    <s v="042483679"/>
    <x v="14"/>
    <x v="0"/>
    <x v="16"/>
    <s v="TREK"/>
    <s v="SUPPORT AND STABILIZATION"/>
    <x v="0"/>
    <x v="97"/>
    <x v="98"/>
    <n v="1.04"/>
    <n v="49681"/>
    <x v="97"/>
  </r>
  <r>
    <s v="042483679"/>
    <x v="14"/>
    <x v="0"/>
    <x v="16"/>
    <s v="TREK"/>
    <s v="SUPPORT AND STABILIZATION"/>
    <x v="0"/>
    <x v="89"/>
    <x v="90"/>
    <n v="0.75"/>
    <n v="26401"/>
    <x v="89"/>
  </r>
  <r>
    <s v="042483679"/>
    <x v="14"/>
    <x v="0"/>
    <x v="16"/>
    <s v="TREK"/>
    <s v="SUPPORT AND STABILIZATION"/>
    <x v="0"/>
    <x v="90"/>
    <x v="91"/>
    <n v="2.46"/>
    <n v="74130"/>
    <x v="90"/>
  </r>
  <r>
    <s v="042483679"/>
    <x v="14"/>
    <x v="0"/>
    <x v="16"/>
    <s v="TREK"/>
    <s v="SUPPORT AND STABILIZATION"/>
    <x v="0"/>
    <x v="92"/>
    <x v="93"/>
    <n v="5.67"/>
    <n v="217707"/>
    <x v="92"/>
  </r>
  <r>
    <s v="042526194"/>
    <x v="15"/>
    <x v="0"/>
    <x v="17"/>
    <s v="Flex Supports"/>
    <s v="Flexible Family Supports"/>
    <x v="0"/>
    <x v="89"/>
    <x v="90"/>
    <n v="1.47"/>
    <n v="59376"/>
    <x v="89"/>
  </r>
  <r>
    <s v="042526194"/>
    <x v="15"/>
    <x v="0"/>
    <x v="17"/>
    <s v="Flex Supports"/>
    <s v="Flexible Family Supports"/>
    <x v="0"/>
    <x v="92"/>
    <x v="93"/>
    <n v="1.47"/>
    <n v="59376"/>
    <x v="92"/>
  </r>
  <r>
    <s v="042526357"/>
    <x v="16"/>
    <x v="0"/>
    <x v="18"/>
    <s v="INDIVIDUAL AND FAMILY FLEXIBLE SUPPORTS"/>
    <s v="INDIVIDUAL AND FAMILY FLEXIBLE SUPPORTS"/>
    <x v="0"/>
    <x v="79"/>
    <x v="80"/>
    <n v="0.65"/>
    <n v="47728"/>
    <x v="79"/>
  </r>
  <r>
    <s v="042526357"/>
    <x v="16"/>
    <x v="0"/>
    <x v="18"/>
    <s v="INDIVIDUAL AND FAMILY FLEXIBLE SUPPORTS"/>
    <s v="INDIVIDUAL AND FAMILY FLEXIBLE SUPPORTS"/>
    <x v="0"/>
    <x v="80"/>
    <x v="81"/>
    <n v="0.2"/>
    <n v="20033"/>
    <x v="80"/>
  </r>
  <r>
    <s v="042526357"/>
    <x v="16"/>
    <x v="0"/>
    <x v="18"/>
    <s v="INDIVIDUAL AND FAMILY FLEXIBLE SUPPORTS"/>
    <s v="INDIVIDUAL AND FAMILY FLEXIBLE SUPPORTS"/>
    <x v="0"/>
    <x v="81"/>
    <x v="82"/>
    <n v="0.06"/>
    <n v="3539"/>
    <x v="81"/>
  </r>
  <r>
    <s v="042526357"/>
    <x v="16"/>
    <x v="0"/>
    <x v="18"/>
    <s v="INDIVIDUAL AND FAMILY FLEXIBLE SUPPORTS"/>
    <s v="INDIVIDUAL AND FAMILY FLEXIBLE SUPPORTS"/>
    <x v="0"/>
    <x v="82"/>
    <x v="83"/>
    <n v="0.04"/>
    <n v="2472"/>
    <x v="82"/>
  </r>
  <r>
    <s v="042526357"/>
    <x v="16"/>
    <x v="0"/>
    <x v="18"/>
    <s v="INDIVIDUAL AND FAMILY FLEXIBLE SUPPORTS"/>
    <s v="INDIVIDUAL AND FAMILY FLEXIBLE SUPPORTS"/>
    <x v="0"/>
    <x v="102"/>
    <x v="103"/>
    <n v="0.01"/>
    <n v="2154"/>
    <x v="102"/>
  </r>
  <r>
    <s v="042526357"/>
    <x v="16"/>
    <x v="0"/>
    <x v="18"/>
    <s v="INDIVIDUAL AND FAMILY FLEXIBLE SUPPORTS"/>
    <s v="INDIVIDUAL AND FAMILY FLEXIBLE SUPPORTS"/>
    <x v="0"/>
    <x v="103"/>
    <x v="104"/>
    <n v="0.02"/>
    <n v="826"/>
    <x v="103"/>
  </r>
  <r>
    <s v="042526357"/>
    <x v="16"/>
    <x v="0"/>
    <x v="18"/>
    <s v="INDIVIDUAL AND FAMILY FLEXIBLE SUPPORTS"/>
    <s v="INDIVIDUAL AND FAMILY FLEXIBLE SUPPORTS"/>
    <x v="0"/>
    <x v="95"/>
    <x v="105"/>
    <n v="2.4300000000000002"/>
    <n v="100709"/>
    <x v="95"/>
  </r>
  <r>
    <s v="042526357"/>
    <x v="16"/>
    <x v="0"/>
    <x v="18"/>
    <s v="INDIVIDUAL AND FAMILY FLEXIBLE SUPPORTS"/>
    <s v="INDIVIDUAL AND FAMILY FLEXIBLE SUPPORTS"/>
    <x v="0"/>
    <x v="99"/>
    <x v="100"/>
    <n v="0.59"/>
    <n v="26426"/>
    <x v="99"/>
  </r>
  <r>
    <s v="042526357"/>
    <x v="16"/>
    <x v="0"/>
    <x v="18"/>
    <s v="INDIVIDUAL AND FAMILY FLEXIBLE SUPPORTS"/>
    <s v="INDIVIDUAL AND FAMILY FLEXIBLE SUPPORTS"/>
    <x v="0"/>
    <x v="85"/>
    <x v="86"/>
    <n v="0.14000000000000001"/>
    <n v="5534"/>
    <x v="85"/>
  </r>
  <r>
    <s v="042526357"/>
    <x v="16"/>
    <x v="0"/>
    <x v="18"/>
    <s v="INDIVIDUAL AND FAMILY FLEXIBLE SUPPORTS"/>
    <s v="INDIVIDUAL AND FAMILY FLEXIBLE SUPPORTS"/>
    <x v="0"/>
    <x v="87"/>
    <x v="88"/>
    <n v="0.35"/>
    <n v="10084"/>
    <x v="87"/>
  </r>
  <r>
    <s v="042526357"/>
    <x v="16"/>
    <x v="0"/>
    <x v="18"/>
    <s v="INDIVIDUAL AND FAMILY FLEXIBLE SUPPORTS"/>
    <s v="INDIVIDUAL AND FAMILY FLEXIBLE SUPPORTS"/>
    <x v="0"/>
    <x v="100"/>
    <x v="101"/>
    <n v="0.24"/>
    <n v="9060"/>
    <x v="100"/>
  </r>
  <r>
    <s v="042526357"/>
    <x v="16"/>
    <x v="0"/>
    <x v="18"/>
    <s v="INDIVIDUAL AND FAMILY FLEXIBLE SUPPORTS"/>
    <s v="INDIVIDUAL AND FAMILY FLEXIBLE SUPPORTS"/>
    <x v="0"/>
    <x v="96"/>
    <x v="97"/>
    <n v="0.11"/>
    <n v="4207"/>
    <x v="96"/>
  </r>
  <r>
    <s v="042526357"/>
    <x v="16"/>
    <x v="0"/>
    <x v="18"/>
    <s v="INDIVIDUAL AND FAMILY FLEXIBLE SUPPORTS"/>
    <s v="INDIVIDUAL AND FAMILY FLEXIBLE SUPPORTS"/>
    <x v="0"/>
    <x v="90"/>
    <x v="91"/>
    <n v="2.97"/>
    <n v="89935"/>
    <x v="90"/>
  </r>
  <r>
    <s v="042526357"/>
    <x v="16"/>
    <x v="0"/>
    <x v="18"/>
    <s v="INDIVIDUAL AND FAMILY FLEXIBLE SUPPORTS"/>
    <s v="INDIVIDUAL AND FAMILY FLEXIBLE SUPPORTS"/>
    <x v="0"/>
    <x v="93"/>
    <x v="94"/>
    <n v="0.42"/>
    <n v="14648"/>
    <x v="93"/>
  </r>
  <r>
    <s v="042526357"/>
    <x v="16"/>
    <x v="0"/>
    <x v="18"/>
    <s v="INDIVIDUAL AND FAMILY FLEXIBLE SUPPORTS"/>
    <s v="INDIVIDUAL AND FAMILY FLEXIBLE SUPPORTS"/>
    <x v="0"/>
    <x v="92"/>
    <x v="93"/>
    <n v="8.23"/>
    <n v="337355"/>
    <x v="92"/>
  </r>
  <r>
    <s v="042562377"/>
    <x v="17"/>
    <x v="0"/>
    <x v="19"/>
    <s v="FIRST"/>
    <s v="FLEXIBLE FAMILY BASED SUPPORT"/>
    <x v="0"/>
    <x v="79"/>
    <x v="80"/>
    <n v="0.892971153846154"/>
    <n v="52999.199999999997"/>
    <x v="79"/>
  </r>
  <r>
    <s v="042562377"/>
    <x v="17"/>
    <x v="0"/>
    <x v="19"/>
    <s v="FIRST"/>
    <s v="FLEXIBLE FAMILY BASED SUPPORT"/>
    <x v="0"/>
    <x v="80"/>
    <x v="81"/>
    <n v="1.9230769230769199E-3"/>
    <n v="168.68"/>
    <x v="80"/>
  </r>
  <r>
    <s v="042562377"/>
    <x v="17"/>
    <x v="0"/>
    <x v="19"/>
    <s v="FIRST"/>
    <s v="FLEXIBLE FAMILY BASED SUPPORT"/>
    <x v="0"/>
    <x v="82"/>
    <x v="83"/>
    <n v="9.9278846153846204E-2"/>
    <n v="7618.08"/>
    <x v="82"/>
  </r>
  <r>
    <s v="042562377"/>
    <x v="17"/>
    <x v="0"/>
    <x v="19"/>
    <s v="FIRST"/>
    <s v="FLEXIBLE FAMILY BASED SUPPORT"/>
    <x v="0"/>
    <x v="95"/>
    <x v="105"/>
    <n v="2.9447115384615401E-2"/>
    <n v="10876"/>
    <x v="95"/>
  </r>
  <r>
    <s v="042562377"/>
    <x v="17"/>
    <x v="0"/>
    <x v="19"/>
    <s v="FIRST"/>
    <s v="FLEXIBLE FAMILY BASED SUPPORT"/>
    <x v="0"/>
    <x v="99"/>
    <x v="100"/>
    <n v="0.18209134615384601"/>
    <n v="10557"/>
    <x v="99"/>
  </r>
  <r>
    <s v="042562377"/>
    <x v="17"/>
    <x v="0"/>
    <x v="19"/>
    <s v="FIRST"/>
    <s v="FLEXIBLE FAMILY BASED SUPPORT"/>
    <x v="0"/>
    <x v="85"/>
    <x v="86"/>
    <n v="0"/>
    <n v="297"/>
    <x v="85"/>
  </r>
  <r>
    <s v="042562377"/>
    <x v="17"/>
    <x v="0"/>
    <x v="19"/>
    <s v="FIRST"/>
    <s v="FLEXIBLE FAMILY BASED SUPPORT"/>
    <x v="0"/>
    <x v="87"/>
    <x v="88"/>
    <n v="0.42329326923076899"/>
    <n v="28051.599999999999"/>
    <x v="87"/>
  </r>
  <r>
    <s v="042562377"/>
    <x v="17"/>
    <x v="0"/>
    <x v="19"/>
    <s v="FIRST"/>
    <s v="FLEXIBLE FAMILY BASED SUPPORT"/>
    <x v="0"/>
    <x v="96"/>
    <x v="97"/>
    <n v="0.221913461538462"/>
    <n v="8656.58"/>
    <x v="96"/>
  </r>
  <r>
    <s v="042562377"/>
    <x v="17"/>
    <x v="0"/>
    <x v="19"/>
    <s v="FIRST"/>
    <s v="FLEXIBLE FAMILY BASED SUPPORT"/>
    <x v="0"/>
    <x v="88"/>
    <x v="89"/>
    <n v="5.7692307692307702E-2"/>
    <n v="3451.2"/>
    <x v="88"/>
  </r>
  <r>
    <s v="042562377"/>
    <x v="17"/>
    <x v="0"/>
    <x v="19"/>
    <s v="FIRST"/>
    <s v="FLEXIBLE FAMILY BASED SUPPORT"/>
    <x v="0"/>
    <x v="89"/>
    <x v="90"/>
    <n v="9.6153846153846203E-4"/>
    <n v="4365.8900000000003"/>
    <x v="89"/>
  </r>
  <r>
    <s v="042562377"/>
    <x v="17"/>
    <x v="0"/>
    <x v="19"/>
    <s v="FIRST"/>
    <s v="FLEXIBLE FAMILY BASED SUPPORT"/>
    <x v="0"/>
    <x v="90"/>
    <x v="91"/>
    <n v="0.27415865384615401"/>
    <n v="10026.379999999999"/>
    <x v="90"/>
  </r>
  <r>
    <s v="042562377"/>
    <x v="17"/>
    <x v="0"/>
    <x v="19"/>
    <s v="FIRST"/>
    <s v="FLEXIBLE FAMILY BASED SUPPORT"/>
    <x v="0"/>
    <x v="93"/>
    <x v="94"/>
    <n v="0.60072115384615399"/>
    <n v="17648.400000000001"/>
    <x v="93"/>
  </r>
  <r>
    <s v="042562377"/>
    <x v="17"/>
    <x v="0"/>
    <x v="19"/>
    <s v="FIRST"/>
    <s v="FLEXIBLE FAMILY BASED SUPPORT"/>
    <x v="0"/>
    <x v="92"/>
    <x v="93"/>
    <n v="2.78445192307692"/>
    <n v="154716.01"/>
    <x v="92"/>
  </r>
  <r>
    <s v="042622756"/>
    <x v="18"/>
    <x v="0"/>
    <x v="20"/>
    <s v="CSA MISCELLANEOUS GRANTS &amp; CONTRACTS"/>
    <s v="MISC. GRANTS &amp; CONTRACTS"/>
    <x v="0"/>
    <x v="80"/>
    <x v="81"/>
    <n v="0.13"/>
    <n v="13331"/>
    <x v="80"/>
  </r>
  <r>
    <s v="042622756"/>
    <x v="18"/>
    <x v="0"/>
    <x v="20"/>
    <s v="CSA MISCELLANEOUS GRANTS &amp; CONTRACTS"/>
    <s v="MISC. GRANTS &amp; CONTRACTS"/>
    <x v="0"/>
    <x v="95"/>
    <x v="105"/>
    <n v="0.09"/>
    <n v="5653"/>
    <x v="95"/>
  </r>
  <r>
    <s v="042622756"/>
    <x v="18"/>
    <x v="0"/>
    <x v="20"/>
    <s v="CSA MISCELLANEOUS GRANTS &amp; CONTRACTS"/>
    <s v="MISC. GRANTS &amp; CONTRACTS"/>
    <x v="0"/>
    <x v="99"/>
    <x v="100"/>
    <n v="0.1"/>
    <n v="6219"/>
    <x v="99"/>
  </r>
  <r>
    <s v="042622756"/>
    <x v="18"/>
    <x v="0"/>
    <x v="20"/>
    <s v="CSA MISCELLANEOUS GRANTS &amp; CONTRACTS"/>
    <s v="MISC. GRANTS &amp; CONTRACTS"/>
    <x v="0"/>
    <x v="96"/>
    <x v="97"/>
    <n v="0.24"/>
    <n v="8558"/>
    <x v="96"/>
  </r>
  <r>
    <s v="042622756"/>
    <x v="18"/>
    <x v="0"/>
    <x v="20"/>
    <s v="CSA MISCELLANEOUS GRANTS &amp; CONTRACTS"/>
    <s v="MISC. GRANTS &amp; CONTRACTS"/>
    <x v="0"/>
    <x v="88"/>
    <x v="89"/>
    <n v="1.2"/>
    <n v="46040"/>
    <x v="88"/>
  </r>
  <r>
    <s v="042622756"/>
    <x v="18"/>
    <x v="0"/>
    <x v="20"/>
    <s v="CSA MISCELLANEOUS GRANTS &amp; CONTRACTS"/>
    <s v="MISC. GRANTS &amp; CONTRACTS"/>
    <x v="0"/>
    <x v="90"/>
    <x v="91"/>
    <n v="3.46"/>
    <n v="182998"/>
    <x v="90"/>
  </r>
  <r>
    <s v="042622756"/>
    <x v="18"/>
    <x v="0"/>
    <x v="20"/>
    <s v="CSA MISCELLANEOUS GRANTS &amp; CONTRACTS"/>
    <s v="MISC. GRANTS &amp; CONTRACTS"/>
    <x v="0"/>
    <x v="93"/>
    <x v="94"/>
    <n v="0.22"/>
    <n v="6151"/>
    <x v="93"/>
  </r>
  <r>
    <s v="042622756"/>
    <x v="18"/>
    <x v="0"/>
    <x v="20"/>
    <s v="CSA MISCELLANEOUS GRANTS &amp; CONTRACTS"/>
    <s v="MISC. GRANTS &amp; CONTRACTS"/>
    <x v="0"/>
    <x v="94"/>
    <x v="95"/>
    <n v="0"/>
    <n v="10"/>
    <x v="94"/>
  </r>
  <r>
    <s v="042622756"/>
    <x v="18"/>
    <x v="0"/>
    <x v="20"/>
    <s v="CSA MISCELLANEOUS GRANTS &amp; CONTRACTS"/>
    <s v="MISC. GRANTS &amp; CONTRACTS"/>
    <x v="0"/>
    <x v="92"/>
    <x v="93"/>
    <n v="5.44"/>
    <n v="268960"/>
    <x v="92"/>
  </r>
  <r>
    <s v="042622756"/>
    <x v="18"/>
    <x v="0"/>
    <x v="21"/>
    <s v="RESIDENTIAL FOSTER CARE"/>
    <s v="INTENSIVE FOSTER CARE"/>
    <x v="0"/>
    <x v="87"/>
    <x v="88"/>
    <n v="0.03"/>
    <n v="1002"/>
    <x v="87"/>
  </r>
  <r>
    <s v="042622756"/>
    <x v="18"/>
    <x v="0"/>
    <x v="21"/>
    <s v="RESIDENTIAL FOSTER CARE"/>
    <s v="INTENSIVE FOSTER CARE"/>
    <x v="0"/>
    <x v="96"/>
    <x v="97"/>
    <n v="3.34"/>
    <n v="120146"/>
    <x v="96"/>
  </r>
  <r>
    <s v="042622756"/>
    <x v="18"/>
    <x v="0"/>
    <x v="21"/>
    <s v="RESIDENTIAL FOSTER CARE"/>
    <s v="INTENSIVE FOSTER CARE"/>
    <x v="0"/>
    <x v="90"/>
    <x v="91"/>
    <n v="0.09"/>
    <n v="2265"/>
    <x v="90"/>
  </r>
  <r>
    <s v="042622756"/>
    <x v="18"/>
    <x v="0"/>
    <x v="21"/>
    <s v="RESIDENTIAL FOSTER CARE"/>
    <s v="INTENSIVE FOSTER CARE"/>
    <x v="0"/>
    <x v="91"/>
    <x v="92"/>
    <n v="0.01"/>
    <n v="1091"/>
    <x v="91"/>
  </r>
  <r>
    <s v="042622756"/>
    <x v="18"/>
    <x v="0"/>
    <x v="21"/>
    <s v="RESIDENTIAL FOSTER CARE"/>
    <s v="INTENSIVE FOSTER CARE"/>
    <x v="0"/>
    <x v="94"/>
    <x v="95"/>
    <n v="0"/>
    <n v="526"/>
    <x v="94"/>
  </r>
  <r>
    <s v="042622756"/>
    <x v="18"/>
    <x v="0"/>
    <x v="21"/>
    <s v="RESIDENTIAL FOSTER CARE"/>
    <s v="INTENSIVE FOSTER CARE"/>
    <x v="0"/>
    <x v="92"/>
    <x v="93"/>
    <n v="4.5199999999999996"/>
    <n v="181549"/>
    <x v="92"/>
  </r>
  <r>
    <s v="042622756"/>
    <x v="18"/>
    <x v="0"/>
    <x v="21"/>
    <s v="RESIDENTIAL FOSTER CARE"/>
    <s v="INTENSIVE FOSTER CARE"/>
    <x v="0"/>
    <x v="79"/>
    <x v="80"/>
    <n v="0.9"/>
    <n v="46648"/>
    <x v="79"/>
  </r>
  <r>
    <s v="042622756"/>
    <x v="18"/>
    <x v="0"/>
    <x v="21"/>
    <s v="RESIDENTIAL FOSTER CARE"/>
    <s v="INTENSIVE FOSTER CARE"/>
    <x v="0"/>
    <x v="80"/>
    <x v="81"/>
    <n v="0.06"/>
    <n v="5558"/>
    <x v="80"/>
  </r>
  <r>
    <s v="042622756"/>
    <x v="18"/>
    <x v="0"/>
    <x v="21"/>
    <s v="RESIDENTIAL FOSTER CARE"/>
    <s v="INTENSIVE FOSTER CARE"/>
    <x v="0"/>
    <x v="82"/>
    <x v="83"/>
    <n v="7.0000000000000007E-2"/>
    <n v="3041"/>
    <x v="82"/>
  </r>
  <r>
    <s v="042622756"/>
    <x v="18"/>
    <x v="0"/>
    <x v="21"/>
    <s v="RESIDENTIAL FOSTER CARE"/>
    <s v="INTENSIVE FOSTER CARE"/>
    <x v="0"/>
    <x v="83"/>
    <x v="84"/>
    <n v="0.02"/>
    <n v="1272"/>
    <x v="83"/>
  </r>
  <r>
    <s v="042630450"/>
    <x v="19"/>
    <x v="0"/>
    <x v="22"/>
    <s v="Family Works 7610, 7670, 7671, 7690, 7710, 7770, 7"/>
    <s v="CBHI (DCF/DMH) In Home Services"/>
    <x v="0"/>
    <x v="79"/>
    <x v="80"/>
    <n v="0.9"/>
    <n v="63106"/>
    <x v="79"/>
  </r>
  <r>
    <s v="042630450"/>
    <x v="19"/>
    <x v="0"/>
    <x v="22"/>
    <s v="Family Works 7610, 7670, 7671, 7690, 7710, 7770, 7"/>
    <s v="CBHI (DCF/DMH) In Home Services"/>
    <x v="0"/>
    <x v="80"/>
    <x v="81"/>
    <n v="0.13"/>
    <n v="15693"/>
    <x v="80"/>
  </r>
  <r>
    <s v="042630450"/>
    <x v="19"/>
    <x v="0"/>
    <x v="22"/>
    <s v="Family Works 7610, 7670, 7671, 7690, 7710, 7770, 7"/>
    <s v="CBHI (DCF/DMH) In Home Services"/>
    <x v="0"/>
    <x v="81"/>
    <x v="82"/>
    <n v="0.13"/>
    <n v="5119"/>
    <x v="81"/>
  </r>
  <r>
    <s v="042630450"/>
    <x v="19"/>
    <x v="0"/>
    <x v="22"/>
    <s v="Family Works 7610, 7670, 7671, 7690, 7710, 7770, 7"/>
    <s v="CBHI (DCF/DMH) In Home Services"/>
    <x v="0"/>
    <x v="82"/>
    <x v="83"/>
    <n v="4.68"/>
    <n v="259458"/>
    <x v="82"/>
  </r>
  <r>
    <s v="042630450"/>
    <x v="19"/>
    <x v="0"/>
    <x v="22"/>
    <s v="Family Works 7610, 7670, 7671, 7690, 7710, 7770, 7"/>
    <s v="CBHI (DCF/DMH) In Home Services"/>
    <x v="0"/>
    <x v="102"/>
    <x v="103"/>
    <n v="0.02"/>
    <n v="4251"/>
    <x v="102"/>
  </r>
  <r>
    <s v="042630450"/>
    <x v="19"/>
    <x v="0"/>
    <x v="22"/>
    <s v="Family Works 7610, 7670, 7671, 7690, 7710, 7770, 7"/>
    <s v="CBHI (DCF/DMH) In Home Services"/>
    <x v="0"/>
    <x v="95"/>
    <x v="105"/>
    <n v="21.21"/>
    <n v="1009399"/>
    <x v="95"/>
  </r>
  <r>
    <s v="042630450"/>
    <x v="19"/>
    <x v="0"/>
    <x v="22"/>
    <s v="Family Works 7610, 7670, 7671, 7690, 7710, 7770, 7"/>
    <s v="CBHI (DCF/DMH) In Home Services"/>
    <x v="0"/>
    <x v="97"/>
    <x v="98"/>
    <n v="1.62"/>
    <n v="63797"/>
    <x v="97"/>
  </r>
  <r>
    <s v="042630450"/>
    <x v="19"/>
    <x v="0"/>
    <x v="22"/>
    <s v="Family Works 7610, 7670, 7671, 7690, 7710, 7770, 7"/>
    <s v="CBHI (DCF/DMH) In Home Services"/>
    <x v="0"/>
    <x v="89"/>
    <x v="90"/>
    <n v="11.53"/>
    <n v="429747"/>
    <x v="89"/>
  </r>
  <r>
    <s v="042630450"/>
    <x v="19"/>
    <x v="0"/>
    <x v="22"/>
    <s v="Family Works 7610, 7670, 7671, 7690, 7710, 7770, 7"/>
    <s v="CBHI (DCF/DMH) In Home Services"/>
    <x v="0"/>
    <x v="93"/>
    <x v="94"/>
    <n v="0.86"/>
    <n v="73620"/>
    <x v="93"/>
  </r>
  <r>
    <s v="042630450"/>
    <x v="19"/>
    <x v="0"/>
    <x v="22"/>
    <s v="Family Works 7610, 7670, 7671, 7690, 7710, 7770, 7"/>
    <s v="CBHI (DCF/DMH) In Home Services"/>
    <x v="0"/>
    <x v="94"/>
    <x v="95"/>
    <n v="0"/>
    <n v="26824"/>
    <x v="94"/>
  </r>
  <r>
    <s v="042630450"/>
    <x v="19"/>
    <x v="0"/>
    <x v="22"/>
    <s v="Family Works 7610, 7670, 7671, 7690, 7710, 7770, 7"/>
    <s v="CBHI (DCF/DMH) In Home Services"/>
    <x v="0"/>
    <x v="92"/>
    <x v="93"/>
    <n v="41.08"/>
    <n v="1951014"/>
    <x v="92"/>
  </r>
  <r>
    <s v="042630450"/>
    <x v="19"/>
    <x v="0"/>
    <x v="23"/>
    <s v="Parents Sibling Club 7890"/>
    <s v="Strength Based Youth Support Groups"/>
    <x v="0"/>
    <x v="89"/>
    <x v="90"/>
    <n v="0.05"/>
    <n v="1947"/>
    <x v="89"/>
  </r>
  <r>
    <s v="042630450"/>
    <x v="19"/>
    <x v="0"/>
    <x v="23"/>
    <s v="Parents Sibling Club 7890"/>
    <s v="Strength Based Youth Support Groups"/>
    <x v="0"/>
    <x v="94"/>
    <x v="95"/>
    <n v="0"/>
    <n v="3350"/>
    <x v="94"/>
  </r>
  <r>
    <s v="042630450"/>
    <x v="19"/>
    <x v="0"/>
    <x v="23"/>
    <s v="Parents Sibling Club 7890"/>
    <s v="Strength Based Youth Support Groups"/>
    <x v="0"/>
    <x v="92"/>
    <x v="93"/>
    <n v="0.05"/>
    <n v="5297"/>
    <x v="92"/>
  </r>
  <r>
    <s v="042630450"/>
    <x v="19"/>
    <x v="0"/>
    <x v="24"/>
    <s v="Home Base 7100, 7170, 7171 &amp; 7290"/>
    <s v="CBHI (DCF/DMH) In Home Services"/>
    <x v="0"/>
    <x v="79"/>
    <x v="80"/>
    <n v="1.17"/>
    <n v="81683"/>
    <x v="79"/>
  </r>
  <r>
    <s v="042630450"/>
    <x v="19"/>
    <x v="0"/>
    <x v="24"/>
    <s v="Home Base 7100, 7170, 7171 &amp; 7290"/>
    <s v="CBHI (DCF/DMH) In Home Services"/>
    <x v="0"/>
    <x v="80"/>
    <x v="81"/>
    <n v="0.09"/>
    <n v="11320"/>
    <x v="80"/>
  </r>
  <r>
    <s v="042630450"/>
    <x v="19"/>
    <x v="0"/>
    <x v="24"/>
    <s v="Home Base 7100, 7170, 7171 &amp; 7290"/>
    <s v="CBHI (DCF/DMH) In Home Services"/>
    <x v="0"/>
    <x v="82"/>
    <x v="83"/>
    <n v="4.28"/>
    <n v="237281"/>
    <x v="82"/>
  </r>
  <r>
    <s v="042630450"/>
    <x v="19"/>
    <x v="0"/>
    <x v="24"/>
    <s v="Home Base 7100, 7170, 7171 &amp; 7290"/>
    <s v="CBHI (DCF/DMH) In Home Services"/>
    <x v="0"/>
    <x v="95"/>
    <x v="105"/>
    <n v="16"/>
    <n v="761308"/>
    <x v="95"/>
  </r>
  <r>
    <s v="042630450"/>
    <x v="19"/>
    <x v="0"/>
    <x v="24"/>
    <s v="Home Base 7100, 7170, 7171 &amp; 7290"/>
    <s v="CBHI (DCF/DMH) In Home Services"/>
    <x v="0"/>
    <x v="97"/>
    <x v="98"/>
    <n v="0.86"/>
    <n v="33934"/>
    <x v="97"/>
  </r>
  <r>
    <s v="042630450"/>
    <x v="19"/>
    <x v="0"/>
    <x v="24"/>
    <s v="Home Base 7100, 7170, 7171 &amp; 7290"/>
    <s v="CBHI (DCF/DMH) In Home Services"/>
    <x v="0"/>
    <x v="89"/>
    <x v="90"/>
    <n v="6.94"/>
    <n v="258589"/>
    <x v="89"/>
  </r>
  <r>
    <s v="042630450"/>
    <x v="19"/>
    <x v="0"/>
    <x v="24"/>
    <s v="Home Base 7100, 7170, 7171 &amp; 7290"/>
    <s v="CBHI (DCF/DMH) In Home Services"/>
    <x v="0"/>
    <x v="90"/>
    <x v="91"/>
    <n v="0.02"/>
    <n v="708"/>
    <x v="90"/>
  </r>
  <r>
    <s v="042630450"/>
    <x v="19"/>
    <x v="0"/>
    <x v="24"/>
    <s v="Home Base 7100, 7170, 7171 &amp; 7290"/>
    <s v="CBHI (DCF/DMH) In Home Services"/>
    <x v="0"/>
    <x v="93"/>
    <x v="94"/>
    <n v="0.79"/>
    <n v="67569"/>
    <x v="93"/>
  </r>
  <r>
    <s v="042630450"/>
    <x v="19"/>
    <x v="0"/>
    <x v="24"/>
    <s v="Home Base 7100, 7170, 7171 &amp; 7290"/>
    <s v="CBHI (DCF/DMH) In Home Services"/>
    <x v="0"/>
    <x v="94"/>
    <x v="95"/>
    <n v="0"/>
    <n v="29128"/>
    <x v="94"/>
  </r>
  <r>
    <s v="042630450"/>
    <x v="19"/>
    <x v="0"/>
    <x v="24"/>
    <s v="Home Base 7100, 7170, 7171 &amp; 7290"/>
    <s v="CBHI (DCF/DMH) In Home Services"/>
    <x v="0"/>
    <x v="92"/>
    <x v="93"/>
    <n v="30.15"/>
    <n v="1481520"/>
    <x v="92"/>
  </r>
  <r>
    <s v="042701581"/>
    <x v="20"/>
    <x v="0"/>
    <x v="25"/>
    <s v="Flexible Support Services"/>
    <s v="Flexibel Support Services"/>
    <x v="0"/>
    <x v="79"/>
    <x v="80"/>
    <n v="0.01"/>
    <n v="770"/>
    <x v="79"/>
  </r>
  <r>
    <s v="042701581"/>
    <x v="20"/>
    <x v="0"/>
    <x v="25"/>
    <s v="Flexible Support Services"/>
    <s v="Flexibel Support Services"/>
    <x v="0"/>
    <x v="97"/>
    <x v="98"/>
    <n v="0.15"/>
    <n v="8024"/>
    <x v="97"/>
  </r>
  <r>
    <s v="042701581"/>
    <x v="20"/>
    <x v="0"/>
    <x v="25"/>
    <s v="Flexible Support Services"/>
    <s v="Flexibel Support Services"/>
    <x v="0"/>
    <x v="89"/>
    <x v="90"/>
    <n v="0.7"/>
    <n v="26697"/>
    <x v="89"/>
  </r>
  <r>
    <s v="042701581"/>
    <x v="20"/>
    <x v="0"/>
    <x v="25"/>
    <s v="Flexible Support Services"/>
    <s v="Flexibel Support Services"/>
    <x v="0"/>
    <x v="94"/>
    <x v="95"/>
    <n v="0"/>
    <n v="219"/>
    <x v="94"/>
  </r>
  <r>
    <s v="042701581"/>
    <x v="20"/>
    <x v="0"/>
    <x v="25"/>
    <s v="Flexible Support Services"/>
    <s v="Flexibel Support Services"/>
    <x v="0"/>
    <x v="92"/>
    <x v="93"/>
    <n v="0.86"/>
    <n v="35710"/>
    <x v="92"/>
  </r>
  <r>
    <s v="042777145"/>
    <x v="21"/>
    <x v="0"/>
    <x v="26"/>
    <s v="IFFSS"/>
    <s v="Family Flexible Support"/>
    <x v="0"/>
    <x v="79"/>
    <x v="80"/>
    <n v="1.17"/>
    <n v="73335.78"/>
    <x v="79"/>
  </r>
  <r>
    <s v="042777145"/>
    <x v="21"/>
    <x v="0"/>
    <x v="26"/>
    <s v="IFFSS"/>
    <s v="Family Flexible Support"/>
    <x v="0"/>
    <x v="80"/>
    <x v="81"/>
    <n v="0.18"/>
    <n v="15258.51"/>
    <x v="80"/>
  </r>
  <r>
    <s v="042777145"/>
    <x v="21"/>
    <x v="0"/>
    <x v="26"/>
    <s v="IFFSS"/>
    <s v="Family Flexible Support"/>
    <x v="0"/>
    <x v="81"/>
    <x v="82"/>
    <n v="1.01"/>
    <n v="52800.639999999999"/>
    <x v="81"/>
  </r>
  <r>
    <s v="042777145"/>
    <x v="21"/>
    <x v="0"/>
    <x v="26"/>
    <s v="IFFSS"/>
    <s v="Family Flexible Support"/>
    <x v="0"/>
    <x v="82"/>
    <x v="83"/>
    <n v="0.64"/>
    <n v="29764.26"/>
    <x v="82"/>
  </r>
  <r>
    <s v="042777145"/>
    <x v="21"/>
    <x v="0"/>
    <x v="26"/>
    <s v="IFFSS"/>
    <s v="Family Flexible Support"/>
    <x v="0"/>
    <x v="83"/>
    <x v="84"/>
    <n v="0.31"/>
    <n v="11365.37"/>
    <x v="83"/>
  </r>
  <r>
    <s v="042777145"/>
    <x v="21"/>
    <x v="0"/>
    <x v="26"/>
    <s v="IFFSS"/>
    <s v="Family Flexible Support"/>
    <x v="0"/>
    <x v="86"/>
    <x v="87"/>
    <n v="0.54"/>
    <n v="23198.74"/>
    <x v="86"/>
  </r>
  <r>
    <s v="042777145"/>
    <x v="21"/>
    <x v="0"/>
    <x v="26"/>
    <s v="IFFSS"/>
    <s v="Family Flexible Support"/>
    <x v="0"/>
    <x v="87"/>
    <x v="88"/>
    <n v="8.64"/>
    <n v="321442.84000000003"/>
    <x v="87"/>
  </r>
  <r>
    <s v="042777145"/>
    <x v="21"/>
    <x v="0"/>
    <x v="26"/>
    <s v="IFFSS"/>
    <s v="Family Flexible Support"/>
    <x v="0"/>
    <x v="96"/>
    <x v="97"/>
    <n v="0.23"/>
    <n v="8233.48"/>
    <x v="96"/>
  </r>
  <r>
    <s v="042777145"/>
    <x v="21"/>
    <x v="0"/>
    <x v="26"/>
    <s v="IFFSS"/>
    <s v="Family Flexible Support"/>
    <x v="0"/>
    <x v="97"/>
    <x v="98"/>
    <n v="1.48"/>
    <n v="47890.48"/>
    <x v="97"/>
  </r>
  <r>
    <s v="042777145"/>
    <x v="21"/>
    <x v="0"/>
    <x v="26"/>
    <s v="IFFSS"/>
    <s v="Family Flexible Support"/>
    <x v="0"/>
    <x v="93"/>
    <x v="94"/>
    <n v="0.08"/>
    <n v="2719.25"/>
    <x v="93"/>
  </r>
  <r>
    <s v="042777145"/>
    <x v="21"/>
    <x v="0"/>
    <x v="26"/>
    <s v="IFFSS"/>
    <s v="Family Flexible Support"/>
    <x v="0"/>
    <x v="91"/>
    <x v="92"/>
    <n v="0.08"/>
    <n v="2749.65"/>
    <x v="91"/>
  </r>
  <r>
    <s v="042777145"/>
    <x v="21"/>
    <x v="0"/>
    <x v="26"/>
    <s v="IFFSS"/>
    <s v="Family Flexible Support"/>
    <x v="0"/>
    <x v="94"/>
    <x v="95"/>
    <n v="0"/>
    <n v="1283.53"/>
    <x v="94"/>
  </r>
  <r>
    <s v="042777145"/>
    <x v="21"/>
    <x v="0"/>
    <x v="26"/>
    <s v="IFFSS"/>
    <s v="Family Flexible Support"/>
    <x v="0"/>
    <x v="92"/>
    <x v="93"/>
    <n v="14.36"/>
    <n v="590042.53"/>
    <x v="92"/>
  </r>
  <r>
    <s v="042867023"/>
    <x v="22"/>
    <x v="0"/>
    <x v="27"/>
    <s v="Family System Intervention "/>
    <s v="Family System Intervention "/>
    <x v="0"/>
    <x v="96"/>
    <x v="97"/>
    <n v="1"/>
    <n v="47691"/>
    <x v="96"/>
  </r>
  <r>
    <s v="042867023"/>
    <x v="22"/>
    <x v="0"/>
    <x v="27"/>
    <s v="Family System Intervention "/>
    <s v="Family System Intervention "/>
    <x v="0"/>
    <x v="92"/>
    <x v="93"/>
    <n v="1"/>
    <n v="47691"/>
    <x v="92"/>
  </r>
  <r>
    <s v="042867023"/>
    <x v="22"/>
    <x v="0"/>
    <x v="28"/>
    <s v="Family System Intervention"/>
    <s v="Family System Intervention"/>
    <x v="0"/>
    <x v="88"/>
    <x v="89"/>
    <n v="0.25"/>
    <n v="15192.1"/>
    <x v="88"/>
  </r>
  <r>
    <s v="042867023"/>
    <x v="22"/>
    <x v="0"/>
    <x v="28"/>
    <s v="Family System Intervention"/>
    <s v="Family System Intervention"/>
    <x v="0"/>
    <x v="92"/>
    <x v="93"/>
    <n v="0.25"/>
    <n v="15192.1"/>
    <x v="92"/>
  </r>
  <r>
    <s v="042867023"/>
    <x v="22"/>
    <x v="0"/>
    <x v="29"/>
    <s v="Intensive Flexible Family Supports "/>
    <s v="Intensive Flexible Family Supports "/>
    <x v="0"/>
    <x v="97"/>
    <x v="98"/>
    <n v="4"/>
    <n v="135368.79999999999"/>
    <x v="97"/>
  </r>
  <r>
    <s v="042867023"/>
    <x v="22"/>
    <x v="0"/>
    <x v="29"/>
    <s v="Intensive Flexible Family Supports "/>
    <s v="Intensive Flexible Family Supports "/>
    <x v="0"/>
    <x v="92"/>
    <x v="93"/>
    <n v="4"/>
    <n v="135368.79999999999"/>
    <x v="92"/>
  </r>
  <r>
    <s v="043035697"/>
    <x v="23"/>
    <x v="0"/>
    <x v="27"/>
    <s v="Child / Adolescent Flex Services"/>
    <s v="Individual / Family Support"/>
    <x v="0"/>
    <x v="80"/>
    <x v="81"/>
    <n v="0.2"/>
    <n v="17318"/>
    <x v="80"/>
  </r>
  <r>
    <s v="043035697"/>
    <x v="23"/>
    <x v="0"/>
    <x v="27"/>
    <s v="Child / Adolescent Flex Services"/>
    <s v="Individual / Family Support"/>
    <x v="0"/>
    <x v="82"/>
    <x v="83"/>
    <n v="0.87"/>
    <n v="49101"/>
    <x v="82"/>
  </r>
  <r>
    <s v="043035697"/>
    <x v="23"/>
    <x v="0"/>
    <x v="27"/>
    <s v="Child / Adolescent Flex Services"/>
    <s v="Individual / Family Support"/>
    <x v="0"/>
    <x v="95"/>
    <x v="96"/>
    <n v="0.52"/>
    <n v="32487"/>
    <x v="95"/>
  </r>
  <r>
    <s v="043035697"/>
    <x v="23"/>
    <x v="0"/>
    <x v="27"/>
    <s v="Child / Adolescent Flex Services"/>
    <s v="Individual / Family Support"/>
    <x v="0"/>
    <x v="87"/>
    <x v="88"/>
    <n v="0.7"/>
    <n v="30015"/>
    <x v="87"/>
  </r>
  <r>
    <s v="043035697"/>
    <x v="23"/>
    <x v="0"/>
    <x v="27"/>
    <s v="Child / Adolescent Flex Services"/>
    <s v="Individual / Family Support"/>
    <x v="0"/>
    <x v="93"/>
    <x v="94"/>
    <n v="0.21"/>
    <n v="6277"/>
    <x v="93"/>
  </r>
  <r>
    <s v="043035697"/>
    <x v="23"/>
    <x v="0"/>
    <x v="27"/>
    <s v="Child / Adolescent Flex Services"/>
    <s v="Individual / Family Support"/>
    <x v="0"/>
    <x v="91"/>
    <x v="92"/>
    <n v="0.01"/>
    <n v="374"/>
    <x v="91"/>
  </r>
  <r>
    <s v="043035697"/>
    <x v="23"/>
    <x v="0"/>
    <x v="27"/>
    <s v="Child / Adolescent Flex Services"/>
    <s v="Individual / Family Support"/>
    <x v="0"/>
    <x v="92"/>
    <x v="93"/>
    <n v="2.5099999999999998"/>
    <n v="135572"/>
    <x v="92"/>
  </r>
  <r>
    <s v="043097170"/>
    <x v="24"/>
    <x v="0"/>
    <x v="19"/>
    <s v="Children's Home Based Health Services"/>
    <s v="Children's Behavioral Health Services"/>
    <x v="0"/>
    <x v="79"/>
    <x v="80"/>
    <n v="5.2210673076922998"/>
    <n v="311907.09999999998"/>
    <x v="79"/>
  </r>
  <r>
    <s v="043097170"/>
    <x v="24"/>
    <x v="0"/>
    <x v="19"/>
    <s v="Children's Home Based Health Services"/>
    <s v="Children's Behavioral Health Services"/>
    <x v="0"/>
    <x v="80"/>
    <x v="81"/>
    <n v="0.27100961538461499"/>
    <n v="27395.96"/>
    <x v="80"/>
  </r>
  <r>
    <s v="043097170"/>
    <x v="24"/>
    <x v="0"/>
    <x v="19"/>
    <s v="Children's Home Based Health Services"/>
    <s v="Children's Behavioral Health Services"/>
    <x v="0"/>
    <x v="81"/>
    <x v="82"/>
    <n v="1.26123340415826"/>
    <n v="74873.08"/>
    <x v="81"/>
  </r>
  <r>
    <s v="043097170"/>
    <x v="24"/>
    <x v="0"/>
    <x v="19"/>
    <s v="Children's Home Based Health Services"/>
    <s v="Children's Behavioral Health Services"/>
    <x v="0"/>
    <x v="82"/>
    <x v="83"/>
    <n v="33.898668269231401"/>
    <n v="1519311.79"/>
    <x v="82"/>
  </r>
  <r>
    <s v="043097170"/>
    <x v="24"/>
    <x v="0"/>
    <x v="19"/>
    <s v="Children's Home Based Health Services"/>
    <s v="Children's Behavioral Health Services"/>
    <x v="0"/>
    <x v="102"/>
    <x v="103"/>
    <n v="4.6322115384615399E-2"/>
    <n v="11037.91"/>
    <x v="102"/>
  </r>
  <r>
    <s v="043097170"/>
    <x v="24"/>
    <x v="0"/>
    <x v="19"/>
    <s v="Children's Home Based Health Services"/>
    <s v="Children's Behavioral Health Services"/>
    <x v="0"/>
    <x v="85"/>
    <x v="86"/>
    <n v="0.6"/>
    <n v="32707.54"/>
    <x v="85"/>
  </r>
  <r>
    <s v="043097170"/>
    <x v="24"/>
    <x v="0"/>
    <x v="19"/>
    <s v="Children's Home Based Health Services"/>
    <s v="Children's Behavioral Health Services"/>
    <x v="0"/>
    <x v="97"/>
    <x v="98"/>
    <n v="7.2544519230769202"/>
    <n v="316445.51"/>
    <x v="97"/>
  </r>
  <r>
    <s v="043097170"/>
    <x v="24"/>
    <x v="0"/>
    <x v="19"/>
    <s v="Children's Home Based Health Services"/>
    <s v="Children's Behavioral Health Services"/>
    <x v="0"/>
    <x v="89"/>
    <x v="90"/>
    <n v="1.0983173076923101"/>
    <n v="35710.35"/>
    <x v="89"/>
  </r>
  <r>
    <s v="043097170"/>
    <x v="24"/>
    <x v="0"/>
    <x v="19"/>
    <s v="Children's Home Based Health Services"/>
    <s v="Children's Behavioral Health Services"/>
    <x v="0"/>
    <x v="90"/>
    <x v="91"/>
    <n v="33.348259615384997"/>
    <n v="1093182.06"/>
    <x v="90"/>
  </r>
  <r>
    <s v="043097170"/>
    <x v="24"/>
    <x v="0"/>
    <x v="19"/>
    <s v="Children's Home Based Health Services"/>
    <s v="Children's Behavioral Health Services"/>
    <x v="0"/>
    <x v="93"/>
    <x v="94"/>
    <n v="5.5155817307692301"/>
    <n v="184316.7"/>
    <x v="93"/>
  </r>
  <r>
    <s v="043097170"/>
    <x v="24"/>
    <x v="0"/>
    <x v="19"/>
    <s v="Children's Home Based Health Services"/>
    <s v="Children's Behavioral Health Services"/>
    <x v="0"/>
    <x v="92"/>
    <x v="93"/>
    <n v="88.514911288774599"/>
    <n v="3606888"/>
    <x v="92"/>
  </r>
  <r>
    <s v="237378470"/>
    <x v="25"/>
    <x v="0"/>
    <x v="30"/>
    <s v="IFFS"/>
    <s v="Family Flex Supports"/>
    <x v="0"/>
    <x v="79"/>
    <x v="80"/>
    <n v="0.33300000000000002"/>
    <n v="21276"/>
    <x v="79"/>
  </r>
  <r>
    <s v="237378470"/>
    <x v="25"/>
    <x v="0"/>
    <x v="30"/>
    <s v="IFFS"/>
    <s v="Family Flex Supports"/>
    <x v="0"/>
    <x v="80"/>
    <x v="81"/>
    <n v="7.0000000000000007E-2"/>
    <n v="5226"/>
    <x v="80"/>
  </r>
  <r>
    <s v="237378470"/>
    <x v="25"/>
    <x v="0"/>
    <x v="30"/>
    <s v="IFFS"/>
    <s v="Family Flex Supports"/>
    <x v="0"/>
    <x v="81"/>
    <x v="82"/>
    <n v="0.33"/>
    <n v="13024"/>
    <x v="81"/>
  </r>
  <r>
    <s v="237378470"/>
    <x v="25"/>
    <x v="0"/>
    <x v="30"/>
    <s v="IFFS"/>
    <s v="Family Flex Supports"/>
    <x v="0"/>
    <x v="100"/>
    <x v="101"/>
    <n v="1.9"/>
    <n v="95887"/>
    <x v="100"/>
  </r>
  <r>
    <s v="237378470"/>
    <x v="25"/>
    <x v="0"/>
    <x v="30"/>
    <s v="IFFS"/>
    <s v="Family Flex Supports"/>
    <x v="0"/>
    <x v="96"/>
    <x v="97"/>
    <n v="1.45"/>
    <n v="49206"/>
    <x v="96"/>
  </r>
  <r>
    <s v="237378470"/>
    <x v="25"/>
    <x v="0"/>
    <x v="30"/>
    <s v="IFFS"/>
    <s v="Family Flex Supports"/>
    <x v="0"/>
    <x v="97"/>
    <x v="98"/>
    <n v="0.75"/>
    <n v="37828"/>
    <x v="97"/>
  </r>
  <r>
    <s v="237378470"/>
    <x v="25"/>
    <x v="0"/>
    <x v="30"/>
    <s v="IFFS"/>
    <s v="Family Flex Supports"/>
    <x v="0"/>
    <x v="89"/>
    <x v="90"/>
    <n v="1.55"/>
    <n v="50507"/>
    <x v="89"/>
  </r>
  <r>
    <s v="237378470"/>
    <x v="25"/>
    <x v="0"/>
    <x v="30"/>
    <s v="IFFS"/>
    <s v="Family Flex Supports"/>
    <x v="0"/>
    <x v="92"/>
    <x v="93"/>
    <n v="6.383"/>
    <n v="272954"/>
    <x v="9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Microsoft Office PivotTable 10.0" cacheId="0" applyNumberFormats="0" applyBorderFormats="0" applyFontFormats="0" applyPatternFormats="0" applyAlignmentFormats="0" applyWidthHeightFormats="1" dataCaption="Data" updatedVersion="4" showMultipleLabel="0" showMemberPropertyTips="0" useAutoFormatting="1" itemPrintTitles="1" indent="127" compact="0" compactData="0" gridDropZones="1">
  <location ref="A4:HH45" firstHeaderRow="1" firstDataRow="5" firstDataCol="2" rowPageCount="2" colPageCount="1"/>
  <pivotFields count="12">
    <pivotField compact="0" outline="0" subtotalTop="0" showAll="0" includeNewItemsInFilter="1"/>
    <pivotField axis="axisRow" compact="0" outline="0" subtotalTop="0" showAll="0" includeNewItemsInFilter="1" sortType="ascending" defaultSubtotal="0">
      <items count="47">
        <item x="13"/>
        <item x="3"/>
        <item m="1" x="46"/>
        <item x="17"/>
        <item x="9"/>
        <item m="1" x="45"/>
        <item m="1" x="40"/>
        <item m="1" x="38"/>
        <item x="5"/>
        <item m="1" x="42"/>
        <item m="1" x="33"/>
        <item m="1" x="32"/>
        <item x="23"/>
        <item m="1" x="30"/>
        <item m="1" x="27"/>
        <item m="1" x="41"/>
        <item m="1" x="31"/>
        <item x="22"/>
        <item x="18"/>
        <item x="2"/>
        <item x="4"/>
        <item x="16"/>
        <item x="14"/>
        <item x="10"/>
        <item m="1" x="26"/>
        <item m="1" x="44"/>
        <item x="25"/>
        <item x="11"/>
        <item x="21"/>
        <item m="1" x="37"/>
        <item x="8"/>
        <item x="0"/>
        <item m="1" x="43"/>
        <item x="24"/>
        <item x="15"/>
        <item m="1" x="39"/>
        <item m="1" x="28"/>
        <item x="12"/>
        <item m="1" x="34"/>
        <item x="7"/>
        <item x="20"/>
        <item x="1"/>
        <item m="1" x="29"/>
        <item x="6"/>
        <item m="1" x="36"/>
        <item m="1" x="35"/>
        <item x="19"/>
      </items>
    </pivotField>
    <pivotField axis="axisPage" compact="0" outline="0" subtotalTop="0" showAll="0" includeNewItemsInFilter="1" sortType="ascending">
      <items count="16">
        <item m="1" x="9"/>
        <item m="1" x="1"/>
        <item m="1" x="7"/>
        <item m="1" x="13"/>
        <item m="1" x="5"/>
        <item m="1" x="11"/>
        <item m="1" x="3"/>
        <item m="1" x="8"/>
        <item m="1" x="14"/>
        <item m="1" x="6"/>
        <item m="1" x="12"/>
        <item m="1" x="4"/>
        <item m="1" x="10"/>
        <item m="1" x="2"/>
        <item x="0"/>
        <item t="default"/>
      </items>
    </pivotField>
    <pivotField axis="axisRow" compact="0" outline="0" subtotalTop="0" showAll="0" includeNewItemsInFilter="1" sortType="ascending">
      <items count="103">
        <item m="1" x="91"/>
        <item m="1" x="59"/>
        <item x="17"/>
        <item m="1" x="94"/>
        <item m="1" x="55"/>
        <item m="1" x="58"/>
        <item m="1" x="43"/>
        <item x="8"/>
        <item m="1" x="57"/>
        <item m="1" x="97"/>
        <item m="1" x="93"/>
        <item x="14"/>
        <item m="1" x="100"/>
        <item x="10"/>
        <item m="1" x="68"/>
        <item x="0"/>
        <item m="1" x="82"/>
        <item m="1" x="37"/>
        <item x="21"/>
        <item m="1" x="47"/>
        <item m="1" x="52"/>
        <item m="1" x="56"/>
        <item m="1" x="53"/>
        <item x="20"/>
        <item x="9"/>
        <item x="26"/>
        <item x="16"/>
        <item m="1" x="84"/>
        <item m="1" x="60"/>
        <item x="2"/>
        <item x="7"/>
        <item x="4"/>
        <item m="1" x="80"/>
        <item x="5"/>
        <item m="1" x="62"/>
        <item x="15"/>
        <item m="1" x="90"/>
        <item m="1" x="64"/>
        <item m="1" x="34"/>
        <item m="1" x="74"/>
        <item x="12"/>
        <item m="1" x="35"/>
        <item m="1" x="73"/>
        <item m="1" x="44"/>
        <item m="1" x="85"/>
        <item m="1" x="81"/>
        <item m="1" x="50"/>
        <item x="13"/>
        <item x="27"/>
        <item m="1" x="70"/>
        <item x="1"/>
        <item m="1" x="72"/>
        <item x="6"/>
        <item m="1" x="99"/>
        <item m="1" x="38"/>
        <item x="3"/>
        <item m="1" x="48"/>
        <item x="24"/>
        <item m="1" x="83"/>
        <item m="1" x="77"/>
        <item x="28"/>
        <item x="22"/>
        <item m="1" x="75"/>
        <item m="1" x="45"/>
        <item m="1" x="67"/>
        <item m="1" x="36"/>
        <item x="23"/>
        <item m="1" x="42"/>
        <item m="1" x="79"/>
        <item m="1" x="86"/>
        <item m="1" x="32"/>
        <item m="1" x="101"/>
        <item m="1" x="96"/>
        <item x="29"/>
        <item m="1" x="65"/>
        <item m="1" x="98"/>
        <item m="1" x="31"/>
        <item m="1" x="69"/>
        <item m="1" x="66"/>
        <item m="1" x="76"/>
        <item m="1" x="71"/>
        <item m="1" x="39"/>
        <item x="30"/>
        <item m="1" x="88"/>
        <item m="1" x="89"/>
        <item m="1" x="92"/>
        <item m="1" x="61"/>
        <item m="1" x="95"/>
        <item m="1" x="63"/>
        <item m="1" x="49"/>
        <item m="1" x="41"/>
        <item x="18"/>
        <item m="1" x="78"/>
        <item x="25"/>
        <item m="1" x="46"/>
        <item x="11"/>
        <item m="1" x="54"/>
        <item m="1" x="87"/>
        <item m="1" x="33"/>
        <item x="19"/>
        <item m="1" x="40"/>
        <item m="1" x="51"/>
        <item t="default"/>
      </items>
    </pivotField>
    <pivotField compact="0" outline="0" subtotalTop="0" showAll="0" includeNewItemsInFilter="1"/>
    <pivotField compact="0" outline="0" subtotalTop="0" showAll="0" includeNewItemsInFilter="1"/>
    <pivotField axis="axisPage" compact="0" outline="0" subtotalTop="0" showAll="0" includeNewItemsInFilter="1" sortType="ascending">
      <items count="4">
        <item m="1" x="1"/>
        <item x="0"/>
        <item m="1" x="2"/>
        <item t="default"/>
      </items>
    </pivotField>
    <pivotField axis="axisCol" compact="0" outline="0" subtotalTop="0" showAll="0" includeNewItemsInFilter="1" sortType="ascending" defaultSubtotal="0">
      <items count="131">
        <item x="3"/>
        <item x="75"/>
        <item m="1" x="104"/>
        <item x="4"/>
        <item m="1" x="114"/>
        <item x="43"/>
        <item m="1" x="121"/>
        <item x="5"/>
        <item x="73"/>
        <item m="1" x="107"/>
        <item x="6"/>
        <item x="7"/>
        <item m="1" x="108"/>
        <item x="8"/>
        <item m="1" x="125"/>
        <item x="9"/>
        <item m="1" x="110"/>
        <item x="10"/>
        <item x="101"/>
        <item x="11"/>
        <item m="1" x="111"/>
        <item x="32"/>
        <item x="0"/>
        <item x="76"/>
        <item x="56"/>
        <item x="79"/>
        <item x="41"/>
        <item m="1" x="115"/>
        <item m="1" x="124"/>
        <item x="98"/>
        <item x="12"/>
        <item m="1" x="117"/>
        <item x="95"/>
        <item x="13"/>
        <item x="99"/>
        <item x="14"/>
        <item x="85"/>
        <item x="37"/>
        <item x="86"/>
        <item x="15"/>
        <item x="57"/>
        <item x="24"/>
        <item x="25"/>
        <item x="65"/>
        <item x="87"/>
        <item x="18"/>
        <item x="58"/>
        <item x="100"/>
        <item m="1" x="106"/>
        <item x="77"/>
        <item m="1" x="126"/>
        <item x="80"/>
        <item x="33"/>
        <item x="61"/>
        <item x="96"/>
        <item m="1" x="105"/>
        <item x="59"/>
        <item x="88"/>
        <item m="1" x="119"/>
        <item m="1" x="129"/>
        <item x="97"/>
        <item x="19"/>
        <item x="89"/>
        <item m="1" x="122"/>
        <item x="49"/>
        <item x="90"/>
        <item x="26"/>
        <item x="50"/>
        <item x="93"/>
        <item x="20"/>
        <item x="62"/>
        <item x="91"/>
        <item m="1" x="118"/>
        <item m="1" x="120"/>
        <item x="44"/>
        <item x="94"/>
        <item x="68"/>
        <item x="92"/>
        <item m="1" x="116"/>
        <item x="74"/>
        <item x="51"/>
        <item x="81"/>
        <item m="1" x="112"/>
        <item x="52"/>
        <item x="27"/>
        <item x="53"/>
        <item x="30"/>
        <item x="45"/>
        <item x="34"/>
        <item x="69"/>
        <item m="1" x="128"/>
        <item m="1" x="130"/>
        <item x="31"/>
        <item x="60"/>
        <item x="35"/>
        <item x="55"/>
        <item x="42"/>
        <item m="1" x="123"/>
        <item x="54"/>
        <item x="82"/>
        <item m="1" x="113"/>
        <item x="66"/>
        <item x="28"/>
        <item x="21"/>
        <item x="22"/>
        <item x="46"/>
        <item x="29"/>
        <item x="36"/>
        <item x="23"/>
        <item x="16"/>
        <item x="17"/>
        <item x="39"/>
        <item x="78"/>
        <item x="67"/>
        <item x="102"/>
        <item x="40"/>
        <item x="70"/>
        <item x="63"/>
        <item m="1" x="109"/>
        <item m="1" x="127"/>
        <item x="64"/>
        <item x="103"/>
        <item x="1"/>
        <item x="71"/>
        <item x="47"/>
        <item x="83"/>
        <item x="2"/>
        <item x="72"/>
        <item x="48"/>
        <item x="84"/>
        <item x="38"/>
      </items>
    </pivotField>
    <pivotField axis="axisCol" compact="0" outline="0" subtotalTop="0" showAll="0" includeNewItemsInFilter="1" sortType="ascending">
      <items count="139">
        <item x="4"/>
        <item x="43"/>
        <item x="21"/>
        <item x="40"/>
        <item x="56"/>
        <item x="37"/>
        <item x="82"/>
        <item m="1" x="124"/>
        <item m="1" x="131"/>
        <item x="101"/>
        <item x="97"/>
        <item m="1" x="137"/>
        <item m="1" x="125"/>
        <item x="18"/>
        <item x="45"/>
        <item x="38"/>
        <item x="42"/>
        <item x="105"/>
        <item x="96"/>
        <item m="1" x="130"/>
        <item m="1" x="123"/>
        <item x="57"/>
        <item x="88"/>
        <item m="1" x="117"/>
        <item x="102"/>
        <item m="1" x="118"/>
        <item m="1" x="129"/>
        <item x="48"/>
        <item m="1" x="111"/>
        <item m="1" x="121"/>
        <item x="44"/>
        <item x="49"/>
        <item m="1" x="113"/>
        <item x="79"/>
        <item m="1" x="110"/>
        <item x="91"/>
        <item x="90"/>
        <item x="98"/>
        <item x="89"/>
        <item x="11"/>
        <item x="95"/>
        <item m="1" x="116"/>
        <item m="1" x="127"/>
        <item x="77"/>
        <item x="78"/>
        <item x="71"/>
        <item x="75"/>
        <item x="29"/>
        <item m="1" x="108"/>
        <item x="76"/>
        <item x="58"/>
        <item x="74"/>
        <item x="7"/>
        <item x="34"/>
        <item x="6"/>
        <item m="1" x="134"/>
        <item x="9"/>
        <item x="8"/>
        <item x="70"/>
        <item x="3"/>
        <item m="1" x="133"/>
        <item x="25"/>
        <item m="1" x="115"/>
        <item x="85"/>
        <item x="30"/>
        <item x="87"/>
        <item x="92"/>
        <item x="68"/>
        <item x="62"/>
        <item m="1" x="122"/>
        <item x="60"/>
        <item x="69"/>
        <item x="14"/>
        <item x="50"/>
        <item x="51"/>
        <item x="63"/>
        <item x="104"/>
        <item m="1" x="120"/>
        <item m="1" x="132"/>
        <item m="1" x="106"/>
        <item x="35"/>
        <item x="17"/>
        <item m="1" x="119"/>
        <item x="26"/>
        <item x="64"/>
        <item x="59"/>
        <item x="27"/>
        <item m="1" x="107"/>
        <item m="1" x="135"/>
        <item x="61"/>
        <item x="2"/>
        <item m="1" x="126"/>
        <item x="103"/>
        <item x="66"/>
        <item x="39"/>
        <item x="54"/>
        <item x="53"/>
        <item x="52"/>
        <item x="36"/>
        <item x="94"/>
        <item x="80"/>
        <item x="81"/>
        <item x="19"/>
        <item x="31"/>
        <item x="33"/>
        <item x="99"/>
        <item m="1" x="136"/>
        <item x="84"/>
        <item x="67"/>
        <item x="86"/>
        <item x="100"/>
        <item m="1" x="114"/>
        <item x="13"/>
        <item x="12"/>
        <item m="1" x="109"/>
        <item x="83"/>
        <item m="1" x="112"/>
        <item x="32"/>
        <item x="41"/>
        <item x="46"/>
        <item x="55"/>
        <item x="28"/>
        <item x="73"/>
        <item x="72"/>
        <item x="93"/>
        <item x="0"/>
        <item x="5"/>
        <item x="23"/>
        <item x="1"/>
        <item x="65"/>
        <item x="10"/>
        <item x="20"/>
        <item x="22"/>
        <item x="16"/>
        <item x="47"/>
        <item x="24"/>
        <item x="15"/>
        <item m="1" x="128"/>
        <item t="default"/>
      </items>
    </pivotField>
    <pivotField dataField="1" compact="0" outline="0" subtotalTop="0" showAll="0" includeNewItemsInFilter="1"/>
    <pivotField dataField="1" compact="0" numFmtId="44" outline="0" subtotalTop="0" showAll="0" includeNewItemsInFilter="1"/>
    <pivotField axis="axisCol" compact="0" outline="0" subtotalTop="0" showAll="0" includeNewItemsInFilter="1" sortType="ascending" defaultSubtotal="0">
      <items count="131">
        <item x="56"/>
        <item m="1" x="110"/>
        <item x="51"/>
        <item x="54"/>
        <item x="67"/>
        <item x="63"/>
        <item x="64"/>
        <item x="47"/>
        <item x="48"/>
        <item m="1" x="125"/>
        <item x="43"/>
        <item m="1" x="116"/>
        <item x="57"/>
        <item x="65"/>
        <item x="58"/>
        <item x="61"/>
        <item x="59"/>
        <item m="1" x="130"/>
        <item x="49"/>
        <item x="50"/>
        <item x="62"/>
        <item m="1" x="118"/>
        <item x="44"/>
        <item x="68"/>
        <item m="1" x="107"/>
        <item x="52"/>
        <item x="53"/>
        <item x="45"/>
        <item x="69"/>
        <item m="1" x="124"/>
        <item m="1" x="126"/>
        <item x="60"/>
        <item x="55"/>
        <item x="66"/>
        <item x="46"/>
        <item x="0"/>
        <item m="1" x="117"/>
        <item m="1" x="111"/>
        <item x="42"/>
        <item x="39"/>
        <item x="40"/>
        <item m="1" x="112"/>
        <item x="1"/>
        <item x="2"/>
        <item x="3"/>
        <item x="4"/>
        <item x="5"/>
        <item x="6"/>
        <item x="7"/>
        <item x="8"/>
        <item x="9"/>
        <item x="10"/>
        <item x="11"/>
        <item x="32"/>
        <item x="41"/>
        <item m="1" x="104"/>
        <item x="12"/>
        <item x="13"/>
        <item x="14"/>
        <item x="37"/>
        <item x="15"/>
        <item x="24"/>
        <item x="25"/>
        <item x="18"/>
        <item x="33"/>
        <item m="1" x="115"/>
        <item m="1" x="127"/>
        <item x="19"/>
        <item m="1" x="120"/>
        <item x="26"/>
        <item x="20"/>
        <item x="27"/>
        <item x="30"/>
        <item x="34"/>
        <item x="31"/>
        <item x="35"/>
        <item m="1" x="122"/>
        <item x="28"/>
        <item x="21"/>
        <item x="22"/>
        <item x="29"/>
        <item x="36"/>
        <item x="23"/>
        <item x="16"/>
        <item x="17"/>
        <item x="38"/>
        <item x="76"/>
        <item x="77"/>
        <item x="74"/>
        <item m="1" x="109"/>
        <item x="78"/>
        <item x="70"/>
        <item m="1" x="114"/>
        <item x="71"/>
        <item x="72"/>
        <item x="75"/>
        <item m="1" x="129"/>
        <item x="73"/>
        <item x="79"/>
        <item x="80"/>
        <item x="81"/>
        <item x="82"/>
        <item x="102"/>
        <item x="103"/>
        <item x="83"/>
        <item x="84"/>
        <item m="1" x="108"/>
        <item m="1" x="119"/>
        <item m="1" x="113"/>
        <item m="1" x="123"/>
        <item m="1" x="106"/>
        <item x="101"/>
        <item m="1" x="128"/>
        <item m="1" x="121"/>
        <item x="98"/>
        <item x="95"/>
        <item x="99"/>
        <item x="85"/>
        <item x="86"/>
        <item x="87"/>
        <item x="100"/>
        <item x="96"/>
        <item x="88"/>
        <item x="97"/>
        <item x="89"/>
        <item x="90"/>
        <item x="93"/>
        <item x="91"/>
        <item m="1" x="105"/>
        <item x="94"/>
        <item x="92"/>
      </items>
    </pivotField>
  </pivotFields>
  <rowFields count="2">
    <field x="1"/>
    <field x="3"/>
  </rowFields>
  <rowItems count="37">
    <i>
      <x/>
      <x v="47"/>
    </i>
    <i>
      <x v="1"/>
      <x v="55"/>
    </i>
    <i>
      <x v="3"/>
      <x v="99"/>
    </i>
    <i>
      <x v="4"/>
      <x v="15"/>
    </i>
    <i>
      <x v="8"/>
      <x v="52"/>
    </i>
    <i>
      <x v="12"/>
      <x v="48"/>
    </i>
    <i>
      <x v="17"/>
      <x v="48"/>
    </i>
    <i r="1">
      <x v="60"/>
    </i>
    <i r="1">
      <x v="73"/>
    </i>
    <i>
      <x v="18"/>
      <x v="18"/>
    </i>
    <i r="1">
      <x v="23"/>
    </i>
    <i>
      <x v="19"/>
      <x v="15"/>
    </i>
    <i>
      <x v="20"/>
      <x v="31"/>
    </i>
    <i r="1">
      <x v="33"/>
    </i>
    <i>
      <x v="21"/>
      <x v="91"/>
    </i>
    <i>
      <x v="22"/>
      <x v="11"/>
    </i>
    <i r="1">
      <x v="26"/>
    </i>
    <i r="1">
      <x v="35"/>
    </i>
    <i>
      <x v="23"/>
      <x v="13"/>
    </i>
    <i>
      <x v="26"/>
      <x v="82"/>
    </i>
    <i>
      <x v="27"/>
      <x v="40"/>
    </i>
    <i r="1">
      <x v="95"/>
    </i>
    <i>
      <x v="28"/>
      <x v="25"/>
    </i>
    <i>
      <x v="30"/>
      <x v="24"/>
    </i>
    <i>
      <x v="31"/>
      <x v="15"/>
    </i>
    <i>
      <x v="33"/>
      <x v="99"/>
    </i>
    <i>
      <x v="34"/>
      <x v="2"/>
    </i>
    <i>
      <x v="37"/>
      <x v="29"/>
    </i>
    <i>
      <x v="39"/>
      <x v="7"/>
    </i>
    <i>
      <x v="40"/>
      <x v="93"/>
    </i>
    <i>
      <x v="41"/>
      <x v="29"/>
    </i>
    <i r="1">
      <x v="50"/>
    </i>
    <i>
      <x v="43"/>
      <x v="30"/>
    </i>
    <i>
      <x v="46"/>
      <x v="57"/>
    </i>
    <i r="1">
      <x v="61"/>
    </i>
    <i r="1">
      <x v="66"/>
    </i>
    <i t="grand">
      <x/>
    </i>
  </rowItems>
  <colFields count="4">
    <field x="11"/>
    <field x="7"/>
    <field x="8"/>
    <field x="-2"/>
  </colFields>
  <colItems count="214">
    <i>
      <x/>
      <x v="24"/>
      <x v="21"/>
      <x/>
    </i>
    <i r="3" i="1">
      <x v="1"/>
    </i>
    <i>
      <x v="2"/>
      <x v="80"/>
      <x v="97"/>
      <x/>
    </i>
    <i r="3" i="1">
      <x v="1"/>
    </i>
    <i>
      <x v="3"/>
      <x v="98"/>
      <x v="120"/>
      <x/>
    </i>
    <i r="3" i="1">
      <x v="1"/>
    </i>
    <i>
      <x v="4"/>
      <x v="113"/>
      <x v="67"/>
      <x/>
    </i>
    <i r="3" i="1">
      <x v="1"/>
    </i>
    <i>
      <x v="5"/>
      <x v="117"/>
      <x v="84"/>
      <x/>
    </i>
    <i r="3" i="1">
      <x v="1"/>
    </i>
    <i>
      <x v="6"/>
      <x v="120"/>
      <x v="129"/>
      <x/>
    </i>
    <i r="3" i="1">
      <x v="1"/>
    </i>
    <i>
      <x v="7"/>
      <x v="124"/>
      <x v="27"/>
      <x/>
    </i>
    <i r="3" i="1">
      <x v="1"/>
    </i>
    <i>
      <x v="8"/>
      <x v="128"/>
      <x v="31"/>
      <x/>
    </i>
    <i r="3" i="1">
      <x v="1"/>
    </i>
    <i>
      <x v="10"/>
      <x v="5"/>
      <x v="30"/>
      <x/>
    </i>
    <i r="3" i="1">
      <x v="1"/>
    </i>
    <i>
      <x v="12"/>
      <x v="40"/>
      <x v="50"/>
      <x/>
    </i>
    <i r="3" i="1">
      <x v="1"/>
    </i>
    <i>
      <x v="13"/>
      <x v="43"/>
      <x v="93"/>
      <x/>
    </i>
    <i r="3" i="1">
      <x v="1"/>
    </i>
    <i>
      <x v="14"/>
      <x v="46"/>
      <x v="85"/>
      <x/>
    </i>
    <i r="3" i="1">
      <x v="1"/>
    </i>
    <i>
      <x v="15"/>
      <x v="53"/>
      <x v="68"/>
      <x/>
    </i>
    <i r="3" i="1">
      <x v="1"/>
    </i>
    <i>
      <x v="16"/>
      <x v="56"/>
      <x v="70"/>
      <x/>
    </i>
    <i r="3" i="1">
      <x v="1"/>
    </i>
    <i>
      <x v="18"/>
      <x v="64"/>
      <x v="73"/>
      <x/>
    </i>
    <i r="3" i="1">
      <x v="1"/>
    </i>
    <i>
      <x v="19"/>
      <x v="67"/>
      <x v="74"/>
      <x/>
    </i>
    <i r="3" i="1">
      <x v="1"/>
    </i>
    <i>
      <x v="20"/>
      <x v="70"/>
      <x v="75"/>
      <x/>
    </i>
    <i r="3" i="1">
      <x v="1"/>
    </i>
    <i>
      <x v="22"/>
      <x v="74"/>
      <x v="14"/>
      <x/>
    </i>
    <i r="3" i="1">
      <x v="1"/>
    </i>
    <i>
      <x v="23"/>
      <x v="76"/>
      <x v="71"/>
      <x/>
    </i>
    <i r="3" i="1">
      <x v="1"/>
    </i>
    <i>
      <x v="25"/>
      <x v="83"/>
      <x v="96"/>
      <x/>
    </i>
    <i r="3" i="1">
      <x v="1"/>
    </i>
    <i>
      <x v="26"/>
      <x v="85"/>
      <x v="95"/>
      <x/>
    </i>
    <i r="3" i="1">
      <x v="1"/>
    </i>
    <i>
      <x v="27"/>
      <x v="87"/>
      <x v="119"/>
      <x/>
    </i>
    <i r="3" i="1">
      <x v="1"/>
    </i>
    <i>
      <x v="28"/>
      <x v="89"/>
      <x v="58"/>
      <x/>
    </i>
    <i r="3" i="1">
      <x v="1"/>
    </i>
    <i>
      <x v="31"/>
      <x v="93"/>
      <x v="89"/>
      <x/>
    </i>
    <i r="3" i="1">
      <x v="1"/>
    </i>
    <i>
      <x v="32"/>
      <x v="95"/>
      <x v="4"/>
      <x/>
    </i>
    <i r="3" i="1">
      <x v="1"/>
    </i>
    <i>
      <x v="33"/>
      <x v="101"/>
      <x v="108"/>
      <x/>
    </i>
    <i r="3" i="1">
      <x v="1"/>
    </i>
    <i>
      <x v="34"/>
      <x v="105"/>
      <x v="134"/>
      <x/>
    </i>
    <i r="3" i="1">
      <x v="1"/>
    </i>
    <i>
      <x v="35"/>
      <x v="22"/>
      <x v="125"/>
      <x/>
    </i>
    <i r="3" i="1">
      <x v="1"/>
    </i>
    <i>
      <x v="38"/>
      <x v="96"/>
      <x v="1"/>
      <x/>
    </i>
    <i r="3" i="1">
      <x v="1"/>
    </i>
    <i>
      <x v="39"/>
      <x v="111"/>
      <x v="3"/>
      <x/>
    </i>
    <i r="3" i="1">
      <x v="1"/>
    </i>
    <i>
      <x v="40"/>
      <x v="115"/>
      <x v="118"/>
      <x/>
    </i>
    <i r="3" i="1">
      <x v="1"/>
    </i>
    <i>
      <x v="42"/>
      <x v="122"/>
      <x v="128"/>
      <x/>
    </i>
    <i r="3" i="1">
      <x v="1"/>
    </i>
    <i>
      <x v="43"/>
      <x v="126"/>
      <x v="90"/>
      <x/>
    </i>
    <i r="3" i="1">
      <x v="1"/>
    </i>
    <i>
      <x v="44"/>
      <x/>
      <x v="59"/>
      <x/>
    </i>
    <i r="3" i="1">
      <x v="1"/>
    </i>
    <i>
      <x v="45"/>
      <x v="3"/>
      <x/>
      <x/>
    </i>
    <i r="3" i="1">
      <x v="1"/>
    </i>
    <i>
      <x v="46"/>
      <x v="7"/>
      <x v="126"/>
      <x/>
    </i>
    <i r="3" i="1">
      <x v="1"/>
    </i>
    <i>
      <x v="47"/>
      <x v="10"/>
      <x v="53"/>
      <x/>
    </i>
    <i r="3" i="1">
      <x v="1"/>
    </i>
    <i r="2">
      <x v="54"/>
      <x/>
    </i>
    <i r="3" i="1">
      <x v="1"/>
    </i>
    <i>
      <x v="48"/>
      <x v="11"/>
      <x v="52"/>
      <x/>
    </i>
    <i r="3" i="1">
      <x v="1"/>
    </i>
    <i>
      <x v="49"/>
      <x v="13"/>
      <x v="57"/>
      <x/>
    </i>
    <i r="3" i="1">
      <x v="1"/>
    </i>
    <i>
      <x v="50"/>
      <x v="15"/>
      <x v="56"/>
      <x/>
    </i>
    <i r="3" i="1">
      <x v="1"/>
    </i>
    <i>
      <x v="51"/>
      <x v="17"/>
      <x v="130"/>
      <x/>
    </i>
    <i r="3" i="1">
      <x v="1"/>
    </i>
    <i>
      <x v="52"/>
      <x v="19"/>
      <x v="39"/>
      <x/>
    </i>
    <i r="3" i="1">
      <x v="1"/>
    </i>
    <i>
      <x v="53"/>
      <x v="21"/>
      <x v="117"/>
      <x/>
    </i>
    <i r="3" i="1">
      <x v="1"/>
    </i>
    <i>
      <x v="54"/>
      <x v="26"/>
      <x v="16"/>
      <x/>
    </i>
    <i r="3" i="1">
      <x v="1"/>
    </i>
    <i>
      <x v="56"/>
      <x v="30"/>
      <x v="113"/>
      <x/>
    </i>
    <i r="3" i="1">
      <x v="1"/>
    </i>
    <i>
      <x v="57"/>
      <x v="33"/>
      <x v="112"/>
      <x/>
    </i>
    <i r="3" i="1">
      <x v="1"/>
    </i>
    <i>
      <x v="58"/>
      <x v="35"/>
      <x v="72"/>
      <x/>
    </i>
    <i r="3" i="1">
      <x v="1"/>
    </i>
    <i>
      <x v="59"/>
      <x v="37"/>
      <x v="15"/>
      <x/>
    </i>
    <i r="3" i="1">
      <x v="1"/>
    </i>
    <i>
      <x v="60"/>
      <x v="39"/>
      <x v="136"/>
      <x/>
    </i>
    <i r="3" i="1">
      <x v="1"/>
    </i>
    <i>
      <x v="61"/>
      <x v="41"/>
      <x v="135"/>
      <x/>
    </i>
    <i r="3" i="1">
      <x v="1"/>
    </i>
    <i>
      <x v="62"/>
      <x v="42"/>
      <x v="61"/>
      <x/>
    </i>
    <i r="3" i="1">
      <x v="1"/>
    </i>
    <i>
      <x v="63"/>
      <x v="45"/>
      <x v="13"/>
      <x/>
    </i>
    <i r="3" i="1">
      <x v="1"/>
    </i>
    <i>
      <x v="64"/>
      <x v="52"/>
      <x v="104"/>
      <x/>
    </i>
    <i r="3" i="1">
      <x v="1"/>
    </i>
    <i>
      <x v="67"/>
      <x v="61"/>
      <x v="102"/>
      <x/>
    </i>
    <i r="3" i="1">
      <x v="1"/>
    </i>
    <i>
      <x v="69"/>
      <x v="66"/>
      <x v="83"/>
      <x/>
    </i>
    <i r="3" i="1">
      <x v="1"/>
    </i>
    <i>
      <x v="70"/>
      <x v="69"/>
      <x v="131"/>
      <x/>
    </i>
    <i r="3" i="1">
      <x v="1"/>
    </i>
    <i>
      <x v="71"/>
      <x v="84"/>
      <x v="86"/>
      <x/>
    </i>
    <i r="3" i="1">
      <x v="1"/>
    </i>
    <i>
      <x v="72"/>
      <x v="86"/>
      <x v="64"/>
      <x/>
    </i>
    <i r="3" i="1">
      <x v="1"/>
    </i>
    <i>
      <x v="73"/>
      <x v="88"/>
      <x v="80"/>
      <x/>
    </i>
    <i r="3" i="1">
      <x v="1"/>
    </i>
    <i>
      <x v="74"/>
      <x v="92"/>
      <x v="103"/>
      <x/>
    </i>
    <i r="3" i="1">
      <x v="1"/>
    </i>
    <i>
      <x v="75"/>
      <x v="94"/>
      <x v="98"/>
      <x/>
    </i>
    <i r="3" i="1">
      <x v="1"/>
    </i>
    <i>
      <x v="77"/>
      <x v="102"/>
      <x v="121"/>
      <x/>
    </i>
    <i r="3" i="1">
      <x v="1"/>
    </i>
    <i>
      <x v="78"/>
      <x v="103"/>
      <x v="2"/>
      <x/>
    </i>
    <i r="3" i="1">
      <x v="1"/>
    </i>
    <i>
      <x v="79"/>
      <x v="104"/>
      <x v="132"/>
      <x/>
    </i>
    <i r="3" i="1">
      <x v="1"/>
    </i>
    <i>
      <x v="80"/>
      <x v="106"/>
      <x v="47"/>
      <x/>
    </i>
    <i r="3" i="1">
      <x v="1"/>
    </i>
    <i>
      <x v="81"/>
      <x v="107"/>
      <x v="5"/>
      <x/>
    </i>
    <i r="3" i="1">
      <x v="1"/>
    </i>
    <i>
      <x v="82"/>
      <x v="108"/>
      <x v="127"/>
      <x/>
    </i>
    <i r="3" i="1">
      <x v="1"/>
    </i>
    <i>
      <x v="83"/>
      <x v="109"/>
      <x v="133"/>
      <x/>
    </i>
    <i r="3" i="1">
      <x v="1"/>
    </i>
    <i>
      <x v="84"/>
      <x v="110"/>
      <x v="81"/>
      <x/>
    </i>
    <i r="3" i="1">
      <x v="1"/>
    </i>
    <i>
      <x v="85"/>
      <x v="130"/>
      <x v="94"/>
      <x/>
    </i>
    <i r="3" i="1">
      <x v="1"/>
    </i>
    <i>
      <x v="86"/>
      <x v="23"/>
      <x v="43"/>
      <x/>
    </i>
    <i r="3" i="1">
      <x v="1"/>
    </i>
    <i>
      <x v="87"/>
      <x v="49"/>
      <x v="44"/>
      <x/>
    </i>
    <i r="3" i="1">
      <x v="1"/>
    </i>
    <i>
      <x v="88"/>
      <x v="79"/>
      <x v="46"/>
      <x/>
    </i>
    <i r="3" i="1">
      <x v="1"/>
    </i>
    <i>
      <x v="90"/>
      <x v="112"/>
      <x v="33"/>
      <x/>
    </i>
    <i r="3" i="1">
      <x v="1"/>
    </i>
    <i>
      <x v="91"/>
      <x v="116"/>
      <x v="45"/>
      <x/>
    </i>
    <i r="3" i="1">
      <x v="1"/>
    </i>
    <i>
      <x v="93"/>
      <x v="123"/>
      <x v="123"/>
      <x/>
    </i>
    <i r="3" i="1">
      <x v="1"/>
    </i>
    <i>
      <x v="94"/>
      <x v="127"/>
      <x v="122"/>
      <x/>
    </i>
    <i r="3" i="1">
      <x v="1"/>
    </i>
    <i>
      <x v="95"/>
      <x v="1"/>
      <x v="49"/>
      <x/>
    </i>
    <i r="3" i="1">
      <x v="1"/>
    </i>
    <i>
      <x v="97"/>
      <x v="8"/>
      <x v="51"/>
      <x/>
    </i>
    <i r="3" i="1">
      <x v="1"/>
    </i>
    <i>
      <x v="98"/>
      <x v="25"/>
      <x v="100"/>
      <x/>
    </i>
    <i r="3" i="1">
      <x v="1"/>
    </i>
    <i>
      <x v="99"/>
      <x v="51"/>
      <x v="101"/>
      <x/>
    </i>
    <i r="3" i="1">
      <x v="1"/>
    </i>
    <i>
      <x v="100"/>
      <x v="81"/>
      <x v="6"/>
      <x/>
    </i>
    <i r="3" i="1">
      <x v="1"/>
    </i>
    <i>
      <x v="101"/>
      <x v="99"/>
      <x v="115"/>
      <x/>
    </i>
    <i r="3" i="1">
      <x v="1"/>
    </i>
    <i>
      <x v="102"/>
      <x v="114"/>
      <x v="92"/>
      <x/>
    </i>
    <i r="3" i="1">
      <x v="1"/>
    </i>
    <i>
      <x v="103"/>
      <x v="121"/>
      <x v="76"/>
      <x/>
    </i>
    <i r="3" i="1">
      <x v="1"/>
    </i>
    <i>
      <x v="104"/>
      <x v="125"/>
      <x v="107"/>
      <x/>
    </i>
    <i r="3" i="1">
      <x v="1"/>
    </i>
    <i>
      <x v="105"/>
      <x v="129"/>
      <x v="63"/>
      <x/>
    </i>
    <i r="3" i="1">
      <x v="1"/>
    </i>
    <i>
      <x v="111"/>
      <x v="18"/>
      <x v="24"/>
      <x/>
    </i>
    <i r="3" i="1">
      <x v="1"/>
    </i>
    <i>
      <x v="114"/>
      <x v="29"/>
      <x v="105"/>
      <x/>
    </i>
    <i r="3" i="1">
      <x v="1"/>
    </i>
    <i>
      <x v="115"/>
      <x v="32"/>
      <x v="17"/>
      <x/>
    </i>
    <i r="3" i="1">
      <x v="1"/>
    </i>
    <i r="2">
      <x v="18"/>
      <x/>
    </i>
    <i r="3" i="1">
      <x v="1"/>
    </i>
    <i>
      <x v="116"/>
      <x v="34"/>
      <x v="110"/>
      <x/>
    </i>
    <i r="3" i="1">
      <x v="1"/>
    </i>
    <i>
      <x v="117"/>
      <x v="36"/>
      <x v="109"/>
      <x/>
    </i>
    <i r="3" i="1">
      <x v="1"/>
    </i>
    <i>
      <x v="118"/>
      <x v="38"/>
      <x v="65"/>
      <x/>
    </i>
    <i r="3" i="1">
      <x v="1"/>
    </i>
    <i>
      <x v="119"/>
      <x v="44"/>
      <x v="22"/>
      <x/>
    </i>
    <i r="3" i="1">
      <x v="1"/>
    </i>
    <i>
      <x v="120"/>
      <x v="47"/>
      <x v="9"/>
      <x/>
    </i>
    <i r="3" i="1">
      <x v="1"/>
    </i>
    <i>
      <x v="121"/>
      <x v="54"/>
      <x v="10"/>
      <x/>
    </i>
    <i r="3" i="1">
      <x v="1"/>
    </i>
    <i>
      <x v="122"/>
      <x v="57"/>
      <x v="38"/>
      <x/>
    </i>
    <i r="3" i="1">
      <x v="1"/>
    </i>
    <i>
      <x v="123"/>
      <x v="60"/>
      <x v="37"/>
      <x/>
    </i>
    <i r="3" i="1">
      <x v="1"/>
    </i>
    <i>
      <x v="124"/>
      <x v="62"/>
      <x v="36"/>
      <x/>
    </i>
    <i r="3" i="1">
      <x v="1"/>
    </i>
    <i>
      <x v="125"/>
      <x v="65"/>
      <x v="35"/>
      <x/>
    </i>
    <i r="3" i="1">
      <x v="1"/>
    </i>
    <i>
      <x v="126"/>
      <x v="68"/>
      <x v="99"/>
      <x/>
    </i>
    <i r="3" i="1">
      <x v="1"/>
    </i>
    <i>
      <x v="127"/>
      <x v="71"/>
      <x v="66"/>
      <x/>
    </i>
    <i r="3" i="1">
      <x v="1"/>
    </i>
    <i>
      <x v="129"/>
      <x v="75"/>
      <x v="40"/>
      <x/>
    </i>
    <i r="3" i="1">
      <x v="1"/>
    </i>
    <i>
      <x v="130"/>
      <x v="77"/>
      <x v="124"/>
      <x/>
    </i>
    <i r="3" i="1">
      <x v="1"/>
    </i>
    <i t="grand">
      <x/>
    </i>
    <i t="grand" i="1">
      <x/>
    </i>
  </colItems>
  <pageFields count="2">
    <pageField fld="2" item="14" hier="0"/>
    <pageField fld="6" hier="0"/>
  </pageFields>
  <dataFields count="2">
    <dataField name="Sum of Actual" fld="10" baseField="0" baseItem="0" numFmtId="44"/>
    <dataField name="Sum of FTE" fld="9" baseField="0" baseItem="0"/>
  </dataFields>
  <formats count="7">
    <format dxfId="15">
      <pivotArea type="all" dataOnly="0" outline="0" fieldPosition="0"/>
    </format>
    <format dxfId="14">
      <pivotArea outline="0" fieldPosition="0">
        <references count="2">
          <reference field="1" count="1" selected="0">
            <x v="43"/>
          </reference>
          <reference field="3" count="1" selected="0">
            <x v="30"/>
          </reference>
        </references>
      </pivotArea>
    </format>
    <format dxfId="13">
      <pivotArea dataOnly="0" labelOnly="1" outline="0" fieldPosition="0">
        <references count="1">
          <reference field="1" count="1">
            <x v="43"/>
          </reference>
        </references>
      </pivotArea>
    </format>
    <format dxfId="12">
      <pivotArea dataOnly="0" labelOnly="1" outline="0" fieldPosition="0">
        <references count="2">
          <reference field="1" count="1" selected="0">
            <x v="43"/>
          </reference>
          <reference field="3" count="1">
            <x v="30"/>
          </reference>
        </references>
      </pivotArea>
    </format>
    <format dxfId="11">
      <pivotArea outline="0" fieldPosition="0">
        <references count="2">
          <reference field="1" count="1" selected="0">
            <x v="27"/>
          </reference>
          <reference field="3" count="1" selected="0">
            <x v="40"/>
          </reference>
        </references>
      </pivotArea>
    </format>
    <format dxfId="10">
      <pivotArea dataOnly="0" labelOnly="1" outline="0" offset="IV1" fieldPosition="0">
        <references count="1">
          <reference field="1" count="1">
            <x v="27"/>
          </reference>
        </references>
      </pivotArea>
    </format>
    <format dxfId="9">
      <pivotArea dataOnly="0" labelOnly="1" outline="0" fieldPosition="0">
        <references count="2">
          <reference field="1" count="1" selected="0">
            <x v="27"/>
          </reference>
          <reference field="3" count="1">
            <x v="40"/>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134"/>
  <sheetViews>
    <sheetView topLeftCell="A22" workbookViewId="0">
      <selection activeCell="F54" sqref="F54"/>
    </sheetView>
  </sheetViews>
  <sheetFormatPr defaultColWidth="9.140625" defaultRowHeight="18.75" x14ac:dyDescent="0.2"/>
  <cols>
    <col min="1" max="1" width="9.140625" style="154"/>
    <col min="2" max="2" width="50.42578125" style="154" customWidth="1"/>
    <col min="3" max="3" width="9" style="159" customWidth="1"/>
    <col min="4" max="4" width="9.42578125" style="154" customWidth="1"/>
    <col min="5" max="6" width="9.140625" style="154"/>
    <col min="7" max="7" width="8.85546875" style="154" customWidth="1"/>
    <col min="8" max="8" width="9.140625" style="154" customWidth="1"/>
    <col min="9" max="9" width="10.7109375" style="162" customWidth="1"/>
    <col min="10" max="10" width="11.5703125" style="162" customWidth="1"/>
    <col min="11" max="12" width="9.140625" style="154"/>
    <col min="13" max="13" width="8" style="154" customWidth="1"/>
    <col min="14" max="14" width="21" style="154" customWidth="1"/>
    <col min="15" max="15" width="52.140625" style="154" customWidth="1"/>
    <col min="16" max="16" width="3.85546875" style="161" customWidth="1"/>
    <col min="17" max="17" width="10.7109375" style="156" customWidth="1"/>
    <col min="18" max="18" width="10.42578125" style="154" customWidth="1"/>
    <col min="19" max="19" width="10.85546875" style="154" customWidth="1"/>
    <col min="20" max="20" width="11.85546875" style="154" customWidth="1"/>
    <col min="21" max="21" width="11.140625" style="154" customWidth="1"/>
    <col min="22" max="22" width="11.28515625" style="158" customWidth="1"/>
    <col min="23" max="24" width="9.140625" style="154" customWidth="1"/>
    <col min="25" max="29" width="9.140625" style="154"/>
    <col min="30" max="30" width="9.140625" style="154" customWidth="1"/>
    <col min="31" max="16384" width="9.140625" style="154"/>
  </cols>
  <sheetData>
    <row r="1" spans="2:26" ht="23.25" customHeight="1" thickBot="1" x14ac:dyDescent="0.3">
      <c r="B1" s="575" t="s">
        <v>642</v>
      </c>
      <c r="C1" s="575"/>
      <c r="D1" s="153"/>
      <c r="I1" s="154"/>
      <c r="J1" s="155"/>
      <c r="K1" s="155"/>
      <c r="L1" s="576"/>
      <c r="M1" s="577"/>
      <c r="N1" s="156"/>
      <c r="P1" s="154"/>
      <c r="Q1" s="157"/>
      <c r="S1" s="158"/>
      <c r="V1" s="154"/>
    </row>
    <row r="2" spans="2:26" ht="36.75" customHeight="1" thickBot="1" x14ac:dyDescent="0.25">
      <c r="D2" s="1543" t="s">
        <v>28</v>
      </c>
      <c r="E2" s="578">
        <f>'[19]Raw Data Calcs'!BN4</f>
        <v>0.19366367444614391</v>
      </c>
      <c r="F2" s="579">
        <f>'[19]BTL per FTE per Hour'!M32</f>
        <v>5.5100166450061501</v>
      </c>
      <c r="G2" s="578">
        <f>'[19]Raw Data Calcs'!CX4</f>
        <v>0.11449843747967368</v>
      </c>
      <c r="H2" s="578">
        <f>'[19] Spring 2016 CAF'!BD26</f>
        <v>2.731953847620849E-2</v>
      </c>
      <c r="I2" s="580">
        <f>40*52</f>
        <v>2080</v>
      </c>
      <c r="J2" s="1545" t="s">
        <v>643</v>
      </c>
      <c r="K2" s="1547" t="s">
        <v>644</v>
      </c>
      <c r="L2" s="1547"/>
      <c r="M2" s="1547"/>
      <c r="N2" s="1547"/>
      <c r="O2" s="1548"/>
      <c r="Q2" s="162"/>
      <c r="R2" s="162"/>
      <c r="S2" s="162"/>
      <c r="T2" s="162"/>
      <c r="U2" s="162"/>
      <c r="V2" s="581"/>
    </row>
    <row r="3" spans="2:26" ht="18.75" customHeight="1" thickBot="1" x14ac:dyDescent="0.25">
      <c r="B3" s="582" t="s">
        <v>29</v>
      </c>
      <c r="C3" s="583" t="s">
        <v>645</v>
      </c>
      <c r="D3" s="1544"/>
      <c r="E3" s="584" t="s">
        <v>30</v>
      </c>
      <c r="F3" s="584" t="s">
        <v>646</v>
      </c>
      <c r="G3" s="584" t="s">
        <v>31</v>
      </c>
      <c r="H3" s="584" t="s">
        <v>23</v>
      </c>
      <c r="I3" s="585" t="s">
        <v>647</v>
      </c>
      <c r="J3" s="1546"/>
      <c r="K3" s="1549"/>
      <c r="L3" s="1549"/>
      <c r="M3" s="1549"/>
      <c r="N3" s="1549"/>
      <c r="O3" s="1550"/>
      <c r="Q3" s="160"/>
      <c r="R3" s="586"/>
      <c r="S3" s="586"/>
      <c r="T3" s="586"/>
      <c r="U3" s="586"/>
      <c r="V3" s="586"/>
    </row>
    <row r="4" spans="2:26" ht="15" customHeight="1" x14ac:dyDescent="0.2">
      <c r="B4" s="587" t="s">
        <v>648</v>
      </c>
      <c r="C4" s="588">
        <v>1</v>
      </c>
      <c r="D4" s="589">
        <v>56243</v>
      </c>
      <c r="E4" s="590">
        <f t="shared" ref="E4:E39" si="0">D4+(D4*$E$2)</f>
        <v>67135.22604187447</v>
      </c>
      <c r="F4" s="590">
        <f>E4+($F$2*$I$2)</f>
        <v>78596.060663487267</v>
      </c>
      <c r="G4" s="590">
        <f t="shared" ref="G4:G39" si="1">F4*(1+$G$2)</f>
        <v>87595.186801514195</v>
      </c>
      <c r="H4" s="590">
        <f t="shared" ref="H4:H39" si="2">G4*($H$2+1)</f>
        <v>89988.246877668818</v>
      </c>
      <c r="I4" s="591">
        <f t="shared" ref="I4:I39" si="3">H4/$I$2</f>
        <v>43.263580229648468</v>
      </c>
      <c r="J4" s="592">
        <f>I4+0.02</f>
        <v>43.283580229648472</v>
      </c>
      <c r="K4" s="593" t="s">
        <v>649</v>
      </c>
      <c r="O4" s="594"/>
      <c r="Q4" s="154"/>
      <c r="V4" s="154"/>
    </row>
    <row r="5" spans="2:26" ht="15" customHeight="1" x14ac:dyDescent="0.2">
      <c r="B5" s="595" t="s">
        <v>648</v>
      </c>
      <c r="C5" s="596">
        <v>2</v>
      </c>
      <c r="D5" s="597">
        <v>66232</v>
      </c>
      <c r="E5" s="597">
        <f t="shared" si="0"/>
        <v>79058.732485917004</v>
      </c>
      <c r="F5" s="597">
        <f t="shared" ref="F5:F39" si="4">E5+($F$2*$I$2)</f>
        <v>90519.567107529801</v>
      </c>
      <c r="G5" s="597">
        <f t="shared" si="1"/>
        <v>100883.91610267841</v>
      </c>
      <c r="H5" s="597">
        <f t="shared" si="2"/>
        <v>103640.01813027612</v>
      </c>
      <c r="I5" s="598">
        <f t="shared" si="3"/>
        <v>49.826931793401982</v>
      </c>
      <c r="J5" s="599">
        <f>I5+0.01</f>
        <v>49.83693179340198</v>
      </c>
      <c r="K5" s="600" t="s">
        <v>650</v>
      </c>
      <c r="L5" s="601"/>
      <c r="M5" s="601"/>
      <c r="N5" s="601"/>
      <c r="O5" s="602"/>
      <c r="Q5" s="154"/>
      <c r="V5" s="154"/>
    </row>
    <row r="6" spans="2:26" ht="15" customHeight="1" x14ac:dyDescent="0.2">
      <c r="B6" s="595" t="s">
        <v>648</v>
      </c>
      <c r="C6" s="596">
        <v>3</v>
      </c>
      <c r="D6" s="597">
        <v>77557</v>
      </c>
      <c r="E6" s="597">
        <f t="shared" si="0"/>
        <v>92576.973599019577</v>
      </c>
      <c r="F6" s="597">
        <f t="shared" si="4"/>
        <v>104037.80822063237</v>
      </c>
      <c r="G6" s="597">
        <f t="shared" si="1"/>
        <v>115949.97470070473</v>
      </c>
      <c r="H6" s="597">
        <f t="shared" si="2"/>
        <v>119117.67449585602</v>
      </c>
      <c r="I6" s="603">
        <f t="shared" si="3"/>
        <v>57.268112738392318</v>
      </c>
      <c r="J6" s="604">
        <f>I6+0.01</f>
        <v>57.278112738392316</v>
      </c>
      <c r="K6" s="600" t="s">
        <v>650</v>
      </c>
      <c r="O6" s="594"/>
      <c r="Q6" s="154"/>
      <c r="V6" s="154"/>
    </row>
    <row r="7" spans="2:26" ht="15" customHeight="1" thickBot="1" x14ac:dyDescent="0.25">
      <c r="B7" s="605" t="s">
        <v>648</v>
      </c>
      <c r="C7" s="606">
        <v>4</v>
      </c>
      <c r="D7" s="607">
        <v>93481</v>
      </c>
      <c r="E7" s="607">
        <f t="shared" si="0"/>
        <v>111584.87395089999</v>
      </c>
      <c r="F7" s="607">
        <f t="shared" si="4"/>
        <v>123045.70857251278</v>
      </c>
      <c r="G7" s="607">
        <f t="shared" si="1"/>
        <v>137134.24994264476</v>
      </c>
      <c r="H7" s="607">
        <f t="shared" si="2"/>
        <v>140880.69436035882</v>
      </c>
      <c r="I7" s="608">
        <f t="shared" si="3"/>
        <v>67.731103057864814</v>
      </c>
      <c r="J7" s="609">
        <f>I7+0.03</f>
        <v>67.761103057864815</v>
      </c>
      <c r="K7" s="610" t="s">
        <v>651</v>
      </c>
      <c r="L7" s="611"/>
      <c r="M7" s="611"/>
      <c r="N7" s="611"/>
      <c r="O7" s="612"/>
      <c r="Q7" s="154"/>
      <c r="V7" s="154"/>
    </row>
    <row r="8" spans="2:26" ht="15" customHeight="1" x14ac:dyDescent="0.2">
      <c r="B8" s="587" t="s">
        <v>652</v>
      </c>
      <c r="C8" s="588">
        <v>1</v>
      </c>
      <c r="D8" s="589">
        <v>160063</v>
      </c>
      <c r="E8" s="590">
        <f t="shared" si="0"/>
        <v>191061.38872287312</v>
      </c>
      <c r="F8" s="590">
        <f t="shared" si="4"/>
        <v>202522.22334448592</v>
      </c>
      <c r="G8" s="590">
        <f t="shared" si="1"/>
        <v>225710.70147233902</v>
      </c>
      <c r="H8" s="590">
        <f t="shared" si="2"/>
        <v>231877.01366570458</v>
      </c>
      <c r="I8" s="591">
        <f t="shared" si="3"/>
        <v>111.4793334931272</v>
      </c>
      <c r="J8" s="592">
        <f>I8</f>
        <v>111.4793334931272</v>
      </c>
      <c r="K8" s="593" t="s">
        <v>653</v>
      </c>
      <c r="O8" s="594"/>
      <c r="V8" s="154"/>
    </row>
    <row r="9" spans="2:26" ht="15" customHeight="1" x14ac:dyDescent="0.2">
      <c r="B9" s="595" t="s">
        <v>652</v>
      </c>
      <c r="C9" s="596">
        <v>2</v>
      </c>
      <c r="D9" s="597">
        <v>177808</v>
      </c>
      <c r="E9" s="597">
        <f t="shared" si="0"/>
        <v>212242.95062591997</v>
      </c>
      <c r="F9" s="597">
        <f t="shared" si="4"/>
        <v>223703.78524753277</v>
      </c>
      <c r="G9" s="597">
        <f t="shared" si="1"/>
        <v>249317.51911666372</v>
      </c>
      <c r="H9" s="597">
        <f t="shared" si="2"/>
        <v>256128.75867296424</v>
      </c>
      <c r="I9" s="598">
        <f t="shared" si="3"/>
        <v>123.13882628507896</v>
      </c>
      <c r="J9" s="599">
        <f>I9+0.02</f>
        <v>123.15882628507896</v>
      </c>
      <c r="K9" s="600" t="s">
        <v>654</v>
      </c>
      <c r="L9" s="601"/>
      <c r="M9" s="601"/>
      <c r="N9" s="601"/>
      <c r="O9" s="602"/>
      <c r="V9" s="154"/>
    </row>
    <row r="10" spans="2:26" ht="15" customHeight="1" x14ac:dyDescent="0.2">
      <c r="B10" s="595" t="s">
        <v>652</v>
      </c>
      <c r="C10" s="596">
        <v>3</v>
      </c>
      <c r="D10" s="597">
        <v>191150</v>
      </c>
      <c r="E10" s="597">
        <f t="shared" si="0"/>
        <v>228168.8113703804</v>
      </c>
      <c r="F10" s="597">
        <f t="shared" si="4"/>
        <v>239629.64599199319</v>
      </c>
      <c r="G10" s="597">
        <f t="shared" si="1"/>
        <v>267066.86603188375</v>
      </c>
      <c r="H10" s="597">
        <f t="shared" si="2"/>
        <v>274363.00955416221</v>
      </c>
      <c r="I10" s="603">
        <f t="shared" si="3"/>
        <v>131.90529305488568</v>
      </c>
      <c r="J10" s="604">
        <f>I10+0.01</f>
        <v>131.91529305488567</v>
      </c>
      <c r="K10" s="600" t="s">
        <v>655</v>
      </c>
      <c r="O10" s="594"/>
      <c r="V10" s="154"/>
    </row>
    <row r="11" spans="2:26" ht="15" customHeight="1" thickBot="1" x14ac:dyDescent="0.25">
      <c r="B11" s="605" t="s">
        <v>652</v>
      </c>
      <c r="C11" s="606">
        <v>4</v>
      </c>
      <c r="D11" s="607">
        <v>205410</v>
      </c>
      <c r="E11" s="607">
        <f t="shared" si="0"/>
        <v>245190.45536798242</v>
      </c>
      <c r="F11" s="607">
        <f t="shared" si="4"/>
        <v>256651.28998959521</v>
      </c>
      <c r="G11" s="607">
        <f t="shared" si="1"/>
        <v>286037.46167054644</v>
      </c>
      <c r="H11" s="607">
        <f t="shared" si="2"/>
        <v>293851.8731102919</v>
      </c>
      <c r="I11" s="608">
        <f t="shared" si="3"/>
        <v>141.27493899533263</v>
      </c>
      <c r="J11" s="609">
        <f>I11+0.01</f>
        <v>141.28493899533262</v>
      </c>
      <c r="K11" s="610" t="s">
        <v>656</v>
      </c>
      <c r="L11" s="611"/>
      <c r="M11" s="611"/>
      <c r="N11" s="611"/>
      <c r="O11" s="612"/>
      <c r="R11" s="613"/>
      <c r="S11" s="156"/>
      <c r="V11" s="154"/>
    </row>
    <row r="12" spans="2:26" ht="15" customHeight="1" x14ac:dyDescent="0.2">
      <c r="B12" s="587" t="s">
        <v>657</v>
      </c>
      <c r="C12" s="588">
        <v>1</v>
      </c>
      <c r="D12" s="589">
        <v>77528</v>
      </c>
      <c r="E12" s="590">
        <f t="shared" si="0"/>
        <v>92542.357352460647</v>
      </c>
      <c r="F12" s="590">
        <f t="shared" si="4"/>
        <v>104003.19197407344</v>
      </c>
      <c r="G12" s="590">
        <f t="shared" si="1"/>
        <v>115911.39494800338</v>
      </c>
      <c r="H12" s="590">
        <f t="shared" si="2"/>
        <v>119078.04076211635</v>
      </c>
      <c r="I12" s="591">
        <f t="shared" si="3"/>
        <v>57.249058058709785</v>
      </c>
      <c r="J12" s="592">
        <f>I12+0.03</f>
        <v>57.279058058709786</v>
      </c>
      <c r="K12" s="593" t="s">
        <v>658</v>
      </c>
      <c r="O12" s="594"/>
      <c r="R12" s="156"/>
      <c r="S12" s="156"/>
      <c r="V12" s="154"/>
    </row>
    <row r="13" spans="2:26" ht="15" customHeight="1" x14ac:dyDescent="0.2">
      <c r="B13" s="595" t="s">
        <v>657</v>
      </c>
      <c r="C13" s="596">
        <v>2</v>
      </c>
      <c r="D13" s="597">
        <v>91387</v>
      </c>
      <c r="E13" s="597">
        <f t="shared" si="0"/>
        <v>109085.34221660974</v>
      </c>
      <c r="F13" s="597">
        <f t="shared" si="4"/>
        <v>120546.17683822254</v>
      </c>
      <c r="G13" s="597">
        <f t="shared" si="1"/>
        <v>134348.52573034744</v>
      </c>
      <c r="H13" s="597">
        <f t="shared" si="2"/>
        <v>138018.86544825954</v>
      </c>
      <c r="I13" s="598">
        <f t="shared" si="3"/>
        <v>66.355223773201701</v>
      </c>
      <c r="J13" s="599">
        <f>I13</f>
        <v>66.355223773201701</v>
      </c>
      <c r="K13" s="600" t="s">
        <v>658</v>
      </c>
      <c r="L13" s="601"/>
      <c r="M13" s="601"/>
      <c r="N13" s="601"/>
      <c r="O13" s="602"/>
      <c r="V13" s="154"/>
    </row>
    <row r="14" spans="2:26" ht="15" customHeight="1" x14ac:dyDescent="0.2">
      <c r="B14" s="595" t="s">
        <v>657</v>
      </c>
      <c r="C14" s="596">
        <v>3</v>
      </c>
      <c r="D14" s="597">
        <v>106074</v>
      </c>
      <c r="E14" s="597">
        <f t="shared" si="0"/>
        <v>126616.68060320026</v>
      </c>
      <c r="F14" s="597">
        <f t="shared" si="4"/>
        <v>138077.51522481305</v>
      </c>
      <c r="G14" s="597">
        <f t="shared" si="1"/>
        <v>153887.17496912999</v>
      </c>
      <c r="H14" s="597">
        <f t="shared" si="2"/>
        <v>158091.30156669416</v>
      </c>
      <c r="I14" s="603">
        <f t="shared" si="3"/>
        <v>76.005433445526037</v>
      </c>
      <c r="J14" s="604">
        <f>I14+0.03</f>
        <v>76.035433445526039</v>
      </c>
      <c r="K14" s="600" t="s">
        <v>659</v>
      </c>
      <c r="O14" s="594"/>
      <c r="V14" s="154"/>
    </row>
    <row r="15" spans="2:26" ht="15" customHeight="1" thickBot="1" x14ac:dyDescent="0.25">
      <c r="B15" s="605" t="s">
        <v>657</v>
      </c>
      <c r="C15" s="606">
        <v>4</v>
      </c>
      <c r="D15" s="607">
        <v>116212</v>
      </c>
      <c r="E15" s="607">
        <f t="shared" si="0"/>
        <v>138718.04293473528</v>
      </c>
      <c r="F15" s="607">
        <f t="shared" si="4"/>
        <v>150178.87755634807</v>
      </c>
      <c r="G15" s="607">
        <f t="shared" si="1"/>
        <v>167374.12437900115</v>
      </c>
      <c r="H15" s="607">
        <f t="shared" si="2"/>
        <v>171946.70820989495</v>
      </c>
      <c r="I15" s="608">
        <f t="shared" si="3"/>
        <v>82.666686639372571</v>
      </c>
      <c r="J15" s="609">
        <f>I15+0.01</f>
        <v>82.676686639372576</v>
      </c>
      <c r="K15" s="610" t="s">
        <v>658</v>
      </c>
      <c r="L15" s="611"/>
      <c r="M15" s="611"/>
      <c r="N15" s="611"/>
      <c r="O15" s="612"/>
      <c r="V15" s="154"/>
    </row>
    <row r="16" spans="2:26" ht="15" customHeight="1" x14ac:dyDescent="0.2">
      <c r="B16" s="587" t="s">
        <v>660</v>
      </c>
      <c r="C16" s="588">
        <v>1</v>
      </c>
      <c r="D16" s="589">
        <v>54786</v>
      </c>
      <c r="E16" s="590">
        <f t="shared" si="0"/>
        <v>65396.058068206439</v>
      </c>
      <c r="F16" s="590">
        <f t="shared" si="4"/>
        <v>76856.892689819229</v>
      </c>
      <c r="G16" s="590">
        <f t="shared" si="1"/>
        <v>85656.886812346478</v>
      </c>
      <c r="H16" s="590">
        <f t="shared" si="2"/>
        <v>87996.993427368609</v>
      </c>
      <c r="I16" s="591">
        <f t="shared" si="3"/>
        <v>42.306246840081059</v>
      </c>
      <c r="J16" s="592">
        <f>I16+0.01</f>
        <v>42.316246840081057</v>
      </c>
      <c r="K16" s="593" t="s">
        <v>661</v>
      </c>
      <c r="O16" s="594"/>
      <c r="Q16" s="593"/>
      <c r="R16" s="593"/>
      <c r="S16" s="614"/>
      <c r="T16" s="614"/>
      <c r="U16" s="614"/>
      <c r="V16" s="614"/>
      <c r="W16" s="614"/>
      <c r="X16" s="614"/>
      <c r="Y16" s="614"/>
      <c r="Z16" s="614"/>
    </row>
    <row r="17" spans="2:26" ht="15" customHeight="1" x14ac:dyDescent="0.2">
      <c r="B17" s="595" t="s">
        <v>660</v>
      </c>
      <c r="C17" s="596">
        <v>2</v>
      </c>
      <c r="D17" s="597">
        <v>59768</v>
      </c>
      <c r="E17" s="597">
        <f t="shared" si="0"/>
        <v>71342.890494297128</v>
      </c>
      <c r="F17" s="597">
        <f t="shared" si="4"/>
        <v>82803.725115909925</v>
      </c>
      <c r="G17" s="597">
        <f t="shared" si="1"/>
        <v>92284.62225917801</v>
      </c>
      <c r="H17" s="597">
        <f t="shared" si="2"/>
        <v>94805.795547749978</v>
      </c>
      <c r="I17" s="598">
        <f t="shared" si="3"/>
        <v>45.579709397956719</v>
      </c>
      <c r="J17" s="599">
        <f>I17+0.02</f>
        <v>45.599709397956723</v>
      </c>
      <c r="K17" s="600" t="s">
        <v>658</v>
      </c>
      <c r="L17" s="601"/>
      <c r="M17" s="601"/>
      <c r="N17" s="601"/>
      <c r="O17" s="602"/>
      <c r="Q17" s="593"/>
      <c r="R17" s="593"/>
      <c r="S17" s="614"/>
      <c r="T17" s="614"/>
      <c r="U17" s="614"/>
      <c r="V17" s="614"/>
      <c r="W17" s="614"/>
      <c r="X17" s="614"/>
      <c r="Y17" s="614"/>
      <c r="Z17" s="614"/>
    </row>
    <row r="18" spans="2:26" ht="15" customHeight="1" x14ac:dyDescent="0.2">
      <c r="B18" s="595" t="s">
        <v>660</v>
      </c>
      <c r="C18" s="596">
        <v>3</v>
      </c>
      <c r="D18" s="597">
        <v>64674</v>
      </c>
      <c r="E18" s="597">
        <f t="shared" si="0"/>
        <v>77199.004481129916</v>
      </c>
      <c r="F18" s="597">
        <f t="shared" si="4"/>
        <v>88659.839102742713</v>
      </c>
      <c r="G18" s="597">
        <f t="shared" si="1"/>
        <v>98811.252147206018</v>
      </c>
      <c r="H18" s="597">
        <f t="shared" si="2"/>
        <v>101510.72995212395</v>
      </c>
      <c r="I18" s="603">
        <f t="shared" si="3"/>
        <v>48.803235553905743</v>
      </c>
      <c r="J18" s="604">
        <f>I18</f>
        <v>48.803235553905743</v>
      </c>
      <c r="K18" s="600" t="s">
        <v>662</v>
      </c>
      <c r="O18" s="594"/>
      <c r="Q18" s="593"/>
      <c r="R18" s="593"/>
      <c r="S18" s="615"/>
      <c r="T18" s="615"/>
      <c r="U18" s="614"/>
      <c r="V18" s="614"/>
      <c r="W18" s="614"/>
      <c r="X18" s="614"/>
      <c r="Y18" s="614"/>
      <c r="Z18" s="614"/>
    </row>
    <row r="19" spans="2:26" ht="15" customHeight="1" thickBot="1" x14ac:dyDescent="0.25">
      <c r="B19" s="605" t="s">
        <v>660</v>
      </c>
      <c r="C19" s="606">
        <v>4</v>
      </c>
      <c r="D19" s="607">
        <v>75479</v>
      </c>
      <c r="E19" s="607">
        <f t="shared" si="0"/>
        <v>90096.540483520497</v>
      </c>
      <c r="F19" s="607">
        <f t="shared" si="4"/>
        <v>101557.37510513329</v>
      </c>
      <c r="G19" s="607">
        <f t="shared" si="1"/>
        <v>113185.53586920816</v>
      </c>
      <c r="H19" s="607">
        <f t="shared" si="2"/>
        <v>116277.71247133726</v>
      </c>
      <c r="I19" s="608">
        <f t="shared" si="3"/>
        <v>55.902746380450608</v>
      </c>
      <c r="J19" s="609">
        <f>I19+0.02</f>
        <v>55.922746380450612</v>
      </c>
      <c r="K19" s="610" t="s">
        <v>658</v>
      </c>
      <c r="L19" s="611"/>
      <c r="M19" s="611"/>
      <c r="N19" s="611"/>
      <c r="O19" s="612"/>
      <c r="Q19" s="593"/>
      <c r="R19" s="593"/>
      <c r="S19" s="616"/>
      <c r="T19" s="616"/>
      <c r="U19" s="614"/>
      <c r="V19" s="614"/>
      <c r="W19" s="614"/>
      <c r="X19" s="614"/>
      <c r="Y19" s="614"/>
      <c r="Z19" s="614"/>
    </row>
    <row r="20" spans="2:26" ht="15" customHeight="1" x14ac:dyDescent="0.2">
      <c r="B20" s="587" t="s">
        <v>663</v>
      </c>
      <c r="C20" s="588">
        <v>1</v>
      </c>
      <c r="D20" s="589">
        <v>67526</v>
      </c>
      <c r="E20" s="590">
        <f t="shared" si="0"/>
        <v>80603.333280650317</v>
      </c>
      <c r="F20" s="590">
        <f t="shared" si="4"/>
        <v>92064.167902263114</v>
      </c>
      <c r="G20" s="590">
        <f t="shared" si="1"/>
        <v>102605.37127493856</v>
      </c>
      <c r="H20" s="590">
        <f t="shared" si="2"/>
        <v>105408.50266334989</v>
      </c>
      <c r="I20" s="591">
        <f t="shared" si="3"/>
        <v>50.677164741995142</v>
      </c>
      <c r="J20" s="592">
        <f>I20</f>
        <v>50.677164741995142</v>
      </c>
      <c r="K20" s="593" t="s">
        <v>653</v>
      </c>
      <c r="O20" s="594"/>
      <c r="Q20" s="593"/>
      <c r="R20" s="593"/>
      <c r="S20" s="616"/>
      <c r="T20" s="616"/>
      <c r="U20" s="614"/>
      <c r="V20" s="614"/>
      <c r="W20" s="614"/>
      <c r="X20" s="614"/>
      <c r="Y20" s="614"/>
      <c r="Z20" s="614"/>
    </row>
    <row r="21" spans="2:26" ht="15" customHeight="1" x14ac:dyDescent="0.2">
      <c r="B21" s="595" t="s">
        <v>663</v>
      </c>
      <c r="C21" s="596">
        <v>2</v>
      </c>
      <c r="D21" s="597">
        <v>78221</v>
      </c>
      <c r="E21" s="597">
        <f t="shared" si="0"/>
        <v>93369.566278851824</v>
      </c>
      <c r="F21" s="597">
        <f t="shared" si="4"/>
        <v>104830.40090046462</v>
      </c>
      <c r="G21" s="597">
        <f t="shared" si="1"/>
        <v>116833.31800393559</v>
      </c>
      <c r="H21" s="597">
        <f t="shared" si="2"/>
        <v>120025.1503304472</v>
      </c>
      <c r="I21" s="598">
        <f t="shared" si="3"/>
        <v>57.704399197330382</v>
      </c>
      <c r="J21" s="599">
        <f>I21+0.02</f>
        <v>57.724399197330385</v>
      </c>
      <c r="K21" s="600" t="s">
        <v>651</v>
      </c>
      <c r="L21" s="601"/>
      <c r="M21" s="601"/>
      <c r="N21" s="601"/>
      <c r="O21" s="602"/>
      <c r="Q21" s="593"/>
      <c r="R21" s="593"/>
      <c r="S21" s="616"/>
      <c r="T21" s="616"/>
      <c r="U21" s="614"/>
      <c r="V21" s="614"/>
      <c r="W21" s="614"/>
      <c r="X21" s="614"/>
      <c r="Y21" s="614"/>
      <c r="Z21" s="614"/>
    </row>
    <row r="22" spans="2:26" ht="15" customHeight="1" x14ac:dyDescent="0.2">
      <c r="B22" s="595" t="s">
        <v>663</v>
      </c>
      <c r="C22" s="596">
        <v>3</v>
      </c>
      <c r="D22" s="597">
        <v>88299</v>
      </c>
      <c r="E22" s="597">
        <f t="shared" si="0"/>
        <v>105399.30878992006</v>
      </c>
      <c r="F22" s="597">
        <f t="shared" si="4"/>
        <v>116860.14341153286</v>
      </c>
      <c r="G22" s="597">
        <f t="shared" si="1"/>
        <v>130240.44723580395</v>
      </c>
      <c r="H22" s="597">
        <f t="shared" si="2"/>
        <v>133798.55614522108</v>
      </c>
      <c r="I22" s="603">
        <f t="shared" si="3"/>
        <v>64.326228915971669</v>
      </c>
      <c r="J22" s="604">
        <f>I22+0.03</f>
        <v>64.35622891597167</v>
      </c>
      <c r="K22" s="600" t="s">
        <v>653</v>
      </c>
      <c r="O22" s="594"/>
      <c r="Q22" s="593"/>
      <c r="R22" s="593"/>
      <c r="S22" s="616"/>
      <c r="T22" s="616"/>
      <c r="U22" s="614"/>
      <c r="V22" s="614"/>
      <c r="W22" s="614"/>
      <c r="X22" s="614"/>
      <c r="Y22" s="614"/>
      <c r="Z22" s="614"/>
    </row>
    <row r="23" spans="2:26" ht="15" customHeight="1" thickBot="1" x14ac:dyDescent="0.25">
      <c r="B23" s="605" t="s">
        <v>663</v>
      </c>
      <c r="C23" s="606">
        <v>4</v>
      </c>
      <c r="D23" s="607">
        <v>99958</v>
      </c>
      <c r="E23" s="607">
        <f t="shared" si="0"/>
        <v>119316.23357028764</v>
      </c>
      <c r="F23" s="607">
        <f t="shared" si="4"/>
        <v>130777.06819190044</v>
      </c>
      <c r="G23" s="607">
        <f t="shared" si="1"/>
        <v>145750.83815804575</v>
      </c>
      <c r="H23" s="607">
        <f t="shared" si="2"/>
        <v>149732.68378904409</v>
      </c>
      <c r="I23" s="608">
        <f t="shared" si="3"/>
        <v>71.986867206271199</v>
      </c>
      <c r="J23" s="609">
        <f>I23+0.01</f>
        <v>71.996867206271205</v>
      </c>
      <c r="K23" s="610" t="s">
        <v>651</v>
      </c>
      <c r="L23" s="611"/>
      <c r="M23" s="611"/>
      <c r="N23" s="611"/>
      <c r="O23" s="612"/>
      <c r="Q23" s="593"/>
      <c r="R23" s="593"/>
      <c r="S23" s="616"/>
      <c r="T23" s="616"/>
      <c r="U23" s="614"/>
      <c r="V23" s="614"/>
      <c r="W23" s="614"/>
      <c r="X23" s="614"/>
      <c r="Y23" s="614"/>
      <c r="Z23" s="614"/>
    </row>
    <row r="24" spans="2:26" ht="15" customHeight="1" x14ac:dyDescent="0.2">
      <c r="B24" s="587" t="s">
        <v>664</v>
      </c>
      <c r="C24" s="588">
        <v>1</v>
      </c>
      <c r="D24" s="589">
        <v>45000</v>
      </c>
      <c r="E24" s="590">
        <f t="shared" si="0"/>
        <v>53714.865350076478</v>
      </c>
      <c r="F24" s="590">
        <f t="shared" si="4"/>
        <v>65175.699971689268</v>
      </c>
      <c r="G24" s="590">
        <f t="shared" si="1"/>
        <v>72638.21578009169</v>
      </c>
      <c r="H24" s="590">
        <f t="shared" si="2"/>
        <v>74622.658310939034</v>
      </c>
      <c r="I24" s="591">
        <f t="shared" si="3"/>
        <v>35.876278034105304</v>
      </c>
      <c r="J24" s="592">
        <f>I24</f>
        <v>35.876278034105304</v>
      </c>
      <c r="K24" s="593" t="s">
        <v>665</v>
      </c>
      <c r="O24" s="594"/>
      <c r="Q24" s="593"/>
      <c r="R24" s="593"/>
      <c r="S24" s="616"/>
      <c r="T24" s="616"/>
      <c r="U24" s="614"/>
      <c r="V24" s="614"/>
      <c r="W24" s="614"/>
      <c r="X24" s="614"/>
      <c r="Y24" s="614"/>
      <c r="Z24" s="614"/>
    </row>
    <row r="25" spans="2:26" ht="15" customHeight="1" x14ac:dyDescent="0.2">
      <c r="B25" s="595" t="s">
        <v>664</v>
      </c>
      <c r="C25" s="596">
        <v>2</v>
      </c>
      <c r="D25" s="597">
        <v>57747</v>
      </c>
      <c r="E25" s="597">
        <f t="shared" si="0"/>
        <v>68930.496208241471</v>
      </c>
      <c r="F25" s="597">
        <f t="shared" si="4"/>
        <v>80391.330829854269</v>
      </c>
      <c r="G25" s="597">
        <f t="shared" si="1"/>
        <v>89596.012596784087</v>
      </c>
      <c r="H25" s="597">
        <f t="shared" si="2"/>
        <v>92043.734310236774</v>
      </c>
      <c r="I25" s="598">
        <f t="shared" si="3"/>
        <v>44.251795341459989</v>
      </c>
      <c r="J25" s="599">
        <f>I25+0.03</f>
        <v>44.28179534145999</v>
      </c>
      <c r="K25" s="600" t="s">
        <v>650</v>
      </c>
      <c r="L25" s="601"/>
      <c r="M25" s="601"/>
      <c r="N25" s="601"/>
      <c r="O25" s="602"/>
      <c r="Q25" s="593"/>
      <c r="R25" s="593"/>
      <c r="S25" s="616"/>
      <c r="T25" s="616"/>
      <c r="U25" s="614"/>
      <c r="V25" s="614"/>
      <c r="W25" s="614"/>
      <c r="X25" s="614"/>
      <c r="Y25" s="614"/>
      <c r="Z25" s="614"/>
    </row>
    <row r="26" spans="2:26" ht="15" customHeight="1" x14ac:dyDescent="0.2">
      <c r="B26" s="595" t="s">
        <v>664</v>
      </c>
      <c r="C26" s="596">
        <v>3</v>
      </c>
      <c r="D26" s="597">
        <v>65839</v>
      </c>
      <c r="E26" s="597">
        <f t="shared" si="0"/>
        <v>78589.62266185967</v>
      </c>
      <c r="F26" s="597">
        <f t="shared" si="4"/>
        <v>90050.457283472468</v>
      </c>
      <c r="G26" s="597">
        <f t="shared" si="1"/>
        <v>100361.09393676015</v>
      </c>
      <c r="H26" s="597">
        <f t="shared" si="2"/>
        <v>103102.91270407983</v>
      </c>
      <c r="I26" s="603">
        <f t="shared" si="3"/>
        <v>49.568708030807613</v>
      </c>
      <c r="J26" s="604">
        <f>I26+0.03</f>
        <v>49.598708030807614</v>
      </c>
      <c r="K26" s="600" t="s">
        <v>666</v>
      </c>
      <c r="O26" s="594"/>
      <c r="Q26" s="593"/>
      <c r="R26" s="593"/>
      <c r="S26" s="616"/>
      <c r="T26" s="616"/>
      <c r="U26" s="614"/>
      <c r="V26" s="614"/>
      <c r="W26" s="614"/>
      <c r="X26" s="614"/>
      <c r="Y26" s="614"/>
      <c r="Z26" s="614"/>
    </row>
    <row r="27" spans="2:26" ht="15" customHeight="1" thickBot="1" x14ac:dyDescent="0.25">
      <c r="B27" s="617" t="s">
        <v>664</v>
      </c>
      <c r="C27" s="606">
        <v>4</v>
      </c>
      <c r="D27" s="607">
        <v>74033</v>
      </c>
      <c r="E27" s="607">
        <f t="shared" si="0"/>
        <v>88370.50281027137</v>
      </c>
      <c r="F27" s="607">
        <f t="shared" si="4"/>
        <v>99831.337431884167</v>
      </c>
      <c r="G27" s="607">
        <f t="shared" si="1"/>
        <v>111261.86957934096</v>
      </c>
      <c r="H27" s="607">
        <f t="shared" si="2"/>
        <v>114301.49250624864</v>
      </c>
      <c r="I27" s="608">
        <f t="shared" si="3"/>
        <v>54.952640628004154</v>
      </c>
      <c r="J27" s="609">
        <f>I27+0.01</f>
        <v>54.962640628004152</v>
      </c>
      <c r="K27" s="610" t="s">
        <v>666</v>
      </c>
      <c r="L27" s="611"/>
      <c r="M27" s="611"/>
      <c r="N27" s="611"/>
      <c r="O27" s="612"/>
      <c r="Q27" s="618"/>
      <c r="R27" s="614"/>
      <c r="S27" s="616"/>
      <c r="T27" s="616"/>
      <c r="U27" s="614"/>
      <c r="V27" s="614"/>
      <c r="W27" s="614"/>
      <c r="X27" s="614"/>
      <c r="Y27" s="614"/>
      <c r="Z27" s="614"/>
    </row>
    <row r="28" spans="2:26" ht="15" customHeight="1" x14ac:dyDescent="0.2">
      <c r="B28" s="587" t="s">
        <v>667</v>
      </c>
      <c r="C28" s="588">
        <v>1</v>
      </c>
      <c r="D28" s="589">
        <v>37773</v>
      </c>
      <c r="E28" s="590">
        <f t="shared" si="0"/>
        <v>45088.25797485419</v>
      </c>
      <c r="F28" s="590">
        <f t="shared" si="4"/>
        <v>56549.09259646698</v>
      </c>
      <c r="G28" s="590">
        <f t="shared" si="1"/>
        <v>63023.875339655824</v>
      </c>
      <c r="H28" s="590">
        <f t="shared" si="2"/>
        <v>64745.658526917316</v>
      </c>
      <c r="I28" s="591">
        <f t="shared" si="3"/>
        <v>31.127720445633326</v>
      </c>
      <c r="J28" s="592">
        <f>I28+0.03</f>
        <v>31.157720445633327</v>
      </c>
      <c r="K28" s="593" t="s">
        <v>668</v>
      </c>
      <c r="O28" s="594"/>
      <c r="Q28" s="618"/>
      <c r="R28" s="614"/>
      <c r="S28" s="614"/>
      <c r="T28" s="614"/>
      <c r="U28" s="614"/>
      <c r="V28" s="614"/>
      <c r="W28" s="614"/>
      <c r="X28" s="614"/>
      <c r="Y28" s="614"/>
      <c r="Z28" s="614"/>
    </row>
    <row r="29" spans="2:26" ht="15" customHeight="1" x14ac:dyDescent="0.2">
      <c r="B29" s="595" t="s">
        <v>667</v>
      </c>
      <c r="C29" s="596">
        <v>2</v>
      </c>
      <c r="D29" s="597">
        <v>42635</v>
      </c>
      <c r="E29" s="597">
        <f t="shared" si="0"/>
        <v>50891.850760011344</v>
      </c>
      <c r="F29" s="597">
        <f t="shared" si="4"/>
        <v>62352.685381624135</v>
      </c>
      <c r="G29" s="597">
        <f t="shared" si="1"/>
        <v>69491.970430481786</v>
      </c>
      <c r="H29" s="597">
        <f t="shared" si="2"/>
        <v>71390.458990444866</v>
      </c>
      <c r="I29" s="598">
        <f t="shared" si="3"/>
        <v>34.322336053098496</v>
      </c>
      <c r="J29" s="599">
        <f>I29</f>
        <v>34.322336053098496</v>
      </c>
      <c r="K29" s="600" t="s">
        <v>649</v>
      </c>
      <c r="L29" s="601"/>
      <c r="M29" s="601"/>
      <c r="N29" s="601"/>
      <c r="O29" s="602"/>
      <c r="Q29" s="154"/>
      <c r="V29" s="154"/>
      <c r="X29" s="614"/>
      <c r="Y29" s="614"/>
      <c r="Z29" s="614"/>
    </row>
    <row r="30" spans="2:26" ht="15" customHeight="1" x14ac:dyDescent="0.2">
      <c r="B30" s="595" t="s">
        <v>667</v>
      </c>
      <c r="C30" s="596">
        <v>3</v>
      </c>
      <c r="D30" s="597">
        <v>45625</v>
      </c>
      <c r="E30" s="597">
        <f t="shared" si="0"/>
        <v>54460.905146605313</v>
      </c>
      <c r="F30" s="597">
        <f t="shared" si="4"/>
        <v>65921.739768218104</v>
      </c>
      <c r="G30" s="597">
        <f t="shared" si="1"/>
        <v>73469.675967620729</v>
      </c>
      <c r="H30" s="597">
        <f t="shared" si="2"/>
        <v>75476.8336070527</v>
      </c>
      <c r="I30" s="603">
        <f t="shared" si="3"/>
        <v>36.286939234159952</v>
      </c>
      <c r="J30" s="604">
        <f>I30+0.03</f>
        <v>36.316939234159953</v>
      </c>
      <c r="K30" s="600" t="s">
        <v>661</v>
      </c>
      <c r="O30" s="594"/>
      <c r="Q30" s="154"/>
      <c r="V30" s="154"/>
    </row>
    <row r="31" spans="2:26" ht="15" customHeight="1" thickBot="1" x14ac:dyDescent="0.25">
      <c r="B31" s="605" t="s">
        <v>667</v>
      </c>
      <c r="C31" s="606">
        <v>4</v>
      </c>
      <c r="D31" s="607">
        <v>49067</v>
      </c>
      <c r="E31" s="607">
        <f t="shared" si="0"/>
        <v>58569.495514048947</v>
      </c>
      <c r="F31" s="607">
        <f t="shared" si="4"/>
        <v>70030.330135661745</v>
      </c>
      <c r="G31" s="607">
        <f t="shared" si="1"/>
        <v>78048.693512380705</v>
      </c>
      <c r="H31" s="607">
        <f t="shared" si="2"/>
        <v>80180.947797809989</v>
      </c>
      <c r="I31" s="608">
        <f t="shared" si="3"/>
        <v>38.548532595100959</v>
      </c>
      <c r="J31" s="609">
        <f>I31+0.01</f>
        <v>38.558532595100957</v>
      </c>
      <c r="K31" s="610" t="s">
        <v>668</v>
      </c>
      <c r="L31" s="611"/>
      <c r="M31" s="611"/>
      <c r="N31" s="611"/>
      <c r="O31" s="612"/>
      <c r="Q31" s="613"/>
      <c r="S31" s="613"/>
      <c r="T31" s="613"/>
      <c r="U31" s="613"/>
      <c r="V31" s="156"/>
    </row>
    <row r="32" spans="2:26" ht="15" customHeight="1" x14ac:dyDescent="0.2">
      <c r="B32" s="587" t="s">
        <v>669</v>
      </c>
      <c r="C32" s="588">
        <v>1</v>
      </c>
      <c r="D32" s="589">
        <v>31278</v>
      </c>
      <c r="E32" s="590">
        <f t="shared" si="0"/>
        <v>37335.412409326491</v>
      </c>
      <c r="F32" s="590">
        <f t="shared" si="4"/>
        <v>48796.247030939281</v>
      </c>
      <c r="G32" s="590">
        <f t="shared" si="1"/>
        <v>54383.341070853989</v>
      </c>
      <c r="H32" s="590">
        <f t="shared" si="2"/>
        <v>55869.068849703945</v>
      </c>
      <c r="I32" s="591">
        <f t="shared" si="3"/>
        <v>26.86012925466536</v>
      </c>
      <c r="J32" s="592">
        <f>I32+0.02</f>
        <v>26.880129254665359</v>
      </c>
      <c r="K32" s="593" t="s">
        <v>650</v>
      </c>
      <c r="O32" s="594"/>
      <c r="Q32" s="613"/>
      <c r="R32" s="613"/>
      <c r="S32" s="613"/>
      <c r="T32" s="613"/>
      <c r="U32" s="613"/>
      <c r="V32" s="156"/>
    </row>
    <row r="33" spans="2:30" ht="15" customHeight="1" x14ac:dyDescent="0.2">
      <c r="B33" s="595" t="s">
        <v>669</v>
      </c>
      <c r="C33" s="596">
        <v>2</v>
      </c>
      <c r="D33" s="597">
        <v>38000</v>
      </c>
      <c r="E33" s="597">
        <f t="shared" si="0"/>
        <v>45359.21962895347</v>
      </c>
      <c r="F33" s="597">
        <f t="shared" si="4"/>
        <v>56820.05425056626</v>
      </c>
      <c r="G33" s="597">
        <f t="shared" si="1"/>
        <v>63325.861679766385</v>
      </c>
      <c r="H33" s="597">
        <f t="shared" si="2"/>
        <v>65055.894994465816</v>
      </c>
      <c r="I33" s="598">
        <f t="shared" si="3"/>
        <v>31.276872593493181</v>
      </c>
      <c r="J33" s="599">
        <f>I33</f>
        <v>31.276872593493181</v>
      </c>
      <c r="K33" s="600" t="s">
        <v>649</v>
      </c>
      <c r="L33" s="601"/>
      <c r="M33" s="601"/>
      <c r="N33" s="601"/>
      <c r="O33" s="602"/>
      <c r="Q33" s="154"/>
      <c r="R33" s="613"/>
      <c r="U33" s="156"/>
    </row>
    <row r="34" spans="2:30" ht="15" customHeight="1" x14ac:dyDescent="0.2">
      <c r="B34" s="595" t="s">
        <v>669</v>
      </c>
      <c r="C34" s="596">
        <v>3</v>
      </c>
      <c r="D34" s="597">
        <v>42000</v>
      </c>
      <c r="E34" s="597">
        <f t="shared" si="0"/>
        <v>50133.874326738041</v>
      </c>
      <c r="F34" s="597">
        <f t="shared" si="4"/>
        <v>61594.708948350832</v>
      </c>
      <c r="G34" s="597">
        <f t="shared" si="1"/>
        <v>68647.206879952268</v>
      </c>
      <c r="H34" s="597">
        <f t="shared" si="2"/>
        <v>70522.616889593366</v>
      </c>
      <c r="I34" s="603">
        <f t="shared" si="3"/>
        <v>33.905104273842966</v>
      </c>
      <c r="J34" s="604">
        <f>I34+0.01</f>
        <v>33.915104273842964</v>
      </c>
      <c r="K34" s="600" t="s">
        <v>670</v>
      </c>
      <c r="O34" s="594"/>
      <c r="Q34" s="154"/>
      <c r="R34" s="156"/>
      <c r="U34" s="156"/>
    </row>
    <row r="35" spans="2:30" ht="15" customHeight="1" thickBot="1" x14ac:dyDescent="0.25">
      <c r="B35" s="605" t="s">
        <v>669</v>
      </c>
      <c r="C35" s="606">
        <v>4</v>
      </c>
      <c r="D35" s="607">
        <v>45625</v>
      </c>
      <c r="E35" s="607">
        <f t="shared" si="0"/>
        <v>54460.905146605313</v>
      </c>
      <c r="F35" s="607">
        <f t="shared" si="4"/>
        <v>65921.739768218104</v>
      </c>
      <c r="G35" s="607">
        <f t="shared" si="1"/>
        <v>73469.675967620729</v>
      </c>
      <c r="H35" s="607">
        <f t="shared" si="2"/>
        <v>75476.8336070527</v>
      </c>
      <c r="I35" s="608">
        <f t="shared" si="3"/>
        <v>36.286939234159952</v>
      </c>
      <c r="J35" s="609">
        <f>I35+0.03</f>
        <v>36.316939234159953</v>
      </c>
      <c r="K35" s="610" t="s">
        <v>661</v>
      </c>
      <c r="L35" s="611"/>
      <c r="M35" s="611"/>
      <c r="N35" s="611"/>
      <c r="O35" s="612"/>
      <c r="Q35" s="154"/>
      <c r="R35" s="156"/>
      <c r="U35" s="156"/>
    </row>
    <row r="36" spans="2:30" s="158" customFormat="1" ht="15" customHeight="1" x14ac:dyDescent="0.2">
      <c r="B36" s="587" t="s">
        <v>671</v>
      </c>
      <c r="C36" s="588">
        <v>1</v>
      </c>
      <c r="D36" s="589">
        <v>25743</v>
      </c>
      <c r="E36" s="590">
        <f t="shared" si="0"/>
        <v>30728.483971267084</v>
      </c>
      <c r="F36" s="590">
        <f t="shared" si="4"/>
        <v>42189.318592879878</v>
      </c>
      <c r="G36" s="590">
        <f t="shared" si="1"/>
        <v>47019.929650096761</v>
      </c>
      <c r="H36" s="590">
        <f t="shared" si="2"/>
        <v>48304.492427321195</v>
      </c>
      <c r="I36" s="591">
        <f t="shared" si="3"/>
        <v>23.223313666981344</v>
      </c>
      <c r="J36" s="592">
        <f>I36+0.02</f>
        <v>23.243313666981344</v>
      </c>
      <c r="K36" s="593" t="s">
        <v>650</v>
      </c>
      <c r="L36" s="154"/>
      <c r="M36" s="154"/>
      <c r="N36" s="154"/>
      <c r="O36" s="594"/>
      <c r="P36" s="161"/>
      <c r="Q36" s="154"/>
      <c r="R36" s="156"/>
      <c r="S36" s="154"/>
      <c r="T36" s="154"/>
      <c r="U36" s="156"/>
      <c r="W36" s="154"/>
      <c r="X36" s="154"/>
      <c r="Y36" s="154"/>
      <c r="Z36" s="154"/>
      <c r="AA36" s="154"/>
      <c r="AB36" s="154"/>
      <c r="AC36" s="154"/>
      <c r="AD36" s="154"/>
    </row>
    <row r="37" spans="2:30" s="158" customFormat="1" ht="15" customHeight="1" x14ac:dyDescent="0.2">
      <c r="B37" s="595" t="s">
        <v>671</v>
      </c>
      <c r="C37" s="596">
        <v>2</v>
      </c>
      <c r="D37" s="597">
        <v>28569</v>
      </c>
      <c r="E37" s="597">
        <f t="shared" si="0"/>
        <v>34101.777515251888</v>
      </c>
      <c r="F37" s="597">
        <f t="shared" si="4"/>
        <v>45562.612136864678</v>
      </c>
      <c r="G37" s="597">
        <f t="shared" si="1"/>
        <v>50779.460034028096</v>
      </c>
      <c r="H37" s="597">
        <f t="shared" si="2"/>
        <v>52166.731446228812</v>
      </c>
      <c r="I37" s="598">
        <f t="shared" si="3"/>
        <v>25.080159349148467</v>
      </c>
      <c r="J37" s="599">
        <f>I37</f>
        <v>25.080159349148467</v>
      </c>
      <c r="K37" s="600" t="s">
        <v>668</v>
      </c>
      <c r="L37" s="601"/>
      <c r="M37" s="601"/>
      <c r="N37" s="601"/>
      <c r="O37" s="602"/>
      <c r="P37" s="161"/>
      <c r="Q37" s="154"/>
      <c r="R37" s="156"/>
      <c r="S37" s="154"/>
      <c r="T37" s="154"/>
      <c r="U37" s="156"/>
      <c r="W37" s="154"/>
      <c r="X37" s="154"/>
      <c r="Y37" s="154"/>
      <c r="Z37" s="154"/>
      <c r="AA37" s="154"/>
      <c r="AB37" s="154"/>
      <c r="AC37" s="154"/>
      <c r="AD37" s="154"/>
    </row>
    <row r="38" spans="2:30" s="158" customFormat="1" ht="15" customHeight="1" x14ac:dyDescent="0.2">
      <c r="B38" s="595" t="s">
        <v>671</v>
      </c>
      <c r="C38" s="596">
        <v>3</v>
      </c>
      <c r="D38" s="597">
        <v>32727</v>
      </c>
      <c r="E38" s="597">
        <f t="shared" si="0"/>
        <v>39065.031073598948</v>
      </c>
      <c r="F38" s="597">
        <f t="shared" si="4"/>
        <v>50525.865695211738</v>
      </c>
      <c r="G38" s="597">
        <f t="shared" si="1"/>
        <v>56310.998369621324</v>
      </c>
      <c r="H38" s="597">
        <f t="shared" si="2"/>
        <v>57849.388856213904</v>
      </c>
      <c r="I38" s="603">
        <f t="shared" si="3"/>
        <v>27.812206180872067</v>
      </c>
      <c r="J38" s="604">
        <f>I38+0.03</f>
        <v>27.842206180872068</v>
      </c>
      <c r="K38" s="600" t="s">
        <v>649</v>
      </c>
      <c r="L38" s="154"/>
      <c r="M38" s="154"/>
      <c r="N38" s="154"/>
      <c r="O38" s="594"/>
      <c r="P38" s="161"/>
      <c r="Q38" s="154"/>
      <c r="R38" s="156"/>
      <c r="S38" s="154"/>
      <c r="T38" s="154"/>
      <c r="U38" s="156"/>
      <c r="W38" s="154"/>
      <c r="X38" s="154"/>
      <c r="Y38" s="154"/>
      <c r="Z38" s="154"/>
      <c r="AA38" s="154"/>
      <c r="AB38" s="154"/>
      <c r="AC38" s="154"/>
      <c r="AD38" s="154"/>
    </row>
    <row r="39" spans="2:30" s="158" customFormat="1" ht="15" customHeight="1" thickBot="1" x14ac:dyDescent="0.25">
      <c r="B39" s="605" t="s">
        <v>671</v>
      </c>
      <c r="C39" s="606">
        <v>4</v>
      </c>
      <c r="D39" s="607">
        <v>36450</v>
      </c>
      <c r="E39" s="607">
        <f t="shared" si="0"/>
        <v>43509.040933561948</v>
      </c>
      <c r="F39" s="607">
        <f t="shared" si="4"/>
        <v>54969.875555174738</v>
      </c>
      <c r="G39" s="607">
        <f t="shared" si="1"/>
        <v>61263.84041469435</v>
      </c>
      <c r="H39" s="607">
        <f t="shared" si="2"/>
        <v>62937.54026010388</v>
      </c>
      <c r="I39" s="608">
        <f t="shared" si="3"/>
        <v>30.258432817357633</v>
      </c>
      <c r="J39" s="609">
        <f>I39+0.02</f>
        <v>30.278432817357633</v>
      </c>
      <c r="K39" s="610" t="s">
        <v>661</v>
      </c>
      <c r="L39" s="611"/>
      <c r="M39" s="611"/>
      <c r="N39" s="611"/>
      <c r="O39" s="612"/>
      <c r="P39" s="161"/>
      <c r="Q39" s="154"/>
      <c r="R39" s="156"/>
      <c r="S39" s="154"/>
      <c r="T39" s="154"/>
      <c r="U39" s="156"/>
      <c r="W39" s="154"/>
      <c r="X39" s="154"/>
      <c r="Y39" s="154"/>
      <c r="Z39" s="154"/>
      <c r="AA39" s="154"/>
      <c r="AB39" s="154"/>
      <c r="AC39" s="154"/>
      <c r="AD39" s="154"/>
    </row>
    <row r="40" spans="2:30" s="158" customFormat="1" ht="15" customHeight="1" x14ac:dyDescent="0.2">
      <c r="B40" s="619" t="e">
        <f>#REF!*I2</f>
        <v>#REF!</v>
      </c>
      <c r="C40" s="159"/>
      <c r="D40" s="154"/>
      <c r="E40" s="154"/>
      <c r="F40" s="154"/>
      <c r="G40" s="154"/>
      <c r="H40" s="154"/>
      <c r="I40" s="162"/>
      <c r="J40" s="162"/>
      <c r="K40" s="154"/>
      <c r="L40" s="154"/>
      <c r="M40" s="154"/>
      <c r="N40" s="154"/>
      <c r="O40" s="154"/>
      <c r="P40" s="161"/>
      <c r="Q40" s="154"/>
      <c r="R40" s="156"/>
      <c r="S40" s="154"/>
      <c r="T40" s="154"/>
      <c r="U40" s="156"/>
      <c r="W40" s="154"/>
      <c r="X40" s="154"/>
      <c r="Y40" s="154"/>
      <c r="Z40" s="154"/>
      <c r="AA40" s="154"/>
      <c r="AB40" s="154"/>
      <c r="AC40" s="154"/>
      <c r="AD40" s="154"/>
    </row>
    <row r="41" spans="2:30" s="158" customFormat="1" ht="15" customHeight="1" x14ac:dyDescent="0.2">
      <c r="B41" s="154"/>
      <c r="C41" s="159"/>
      <c r="D41" s="154"/>
      <c r="E41" s="154"/>
      <c r="F41" s="154"/>
      <c r="G41" s="154"/>
      <c r="H41" s="154"/>
      <c r="I41" s="162"/>
      <c r="J41" s="162"/>
      <c r="K41" s="154"/>
      <c r="L41" s="154"/>
      <c r="M41" s="154"/>
      <c r="N41" s="154"/>
      <c r="O41" s="154"/>
      <c r="P41" s="161"/>
      <c r="Q41" s="156"/>
      <c r="R41" s="156"/>
      <c r="S41" s="154"/>
      <c r="T41" s="154"/>
      <c r="U41" s="156"/>
      <c r="W41" s="154"/>
      <c r="X41" s="154"/>
      <c r="Y41" s="154"/>
      <c r="Z41" s="154"/>
      <c r="AA41" s="154"/>
      <c r="AB41" s="154"/>
      <c r="AC41" s="154"/>
      <c r="AD41" s="154"/>
    </row>
    <row r="42" spans="2:30" s="158" customFormat="1" ht="15" customHeight="1" x14ac:dyDescent="0.2">
      <c r="B42" s="154"/>
      <c r="C42" s="159"/>
      <c r="D42" s="154"/>
      <c r="E42" s="154"/>
      <c r="F42" s="154"/>
      <c r="G42" s="154"/>
      <c r="H42" s="154"/>
      <c r="I42" s="162"/>
      <c r="J42" s="162"/>
      <c r="K42" s="154"/>
      <c r="L42" s="154"/>
      <c r="M42" s="154"/>
      <c r="N42" s="154"/>
      <c r="O42" s="154"/>
      <c r="P42" s="161"/>
      <c r="Q42" s="156"/>
      <c r="R42" s="156"/>
      <c r="S42" s="154"/>
      <c r="T42" s="154"/>
      <c r="U42" s="156"/>
      <c r="W42" s="154"/>
      <c r="X42" s="154"/>
      <c r="Y42" s="154"/>
      <c r="Z42" s="154"/>
      <c r="AA42" s="154"/>
      <c r="AB42" s="154"/>
      <c r="AC42" s="154"/>
      <c r="AD42" s="154"/>
    </row>
    <row r="43" spans="2:30" s="158" customFormat="1" ht="15" customHeight="1" x14ac:dyDescent="0.2">
      <c r="B43" s="154"/>
      <c r="C43" s="159"/>
      <c r="D43" s="154"/>
      <c r="E43" s="154"/>
      <c r="F43" s="154"/>
      <c r="G43" s="154"/>
      <c r="H43" s="154"/>
      <c r="I43" s="162"/>
      <c r="J43" s="162"/>
      <c r="K43" s="154"/>
      <c r="L43" s="154"/>
      <c r="M43" s="154"/>
      <c r="N43" s="154"/>
      <c r="O43" s="154"/>
      <c r="P43" s="161"/>
      <c r="Q43" s="156"/>
      <c r="R43" s="156"/>
      <c r="S43" s="154"/>
      <c r="T43" s="154"/>
      <c r="U43" s="156"/>
      <c r="W43" s="154"/>
      <c r="X43" s="154"/>
      <c r="Y43" s="154"/>
      <c r="Z43" s="154"/>
      <c r="AA43" s="154"/>
      <c r="AB43" s="154"/>
      <c r="AC43" s="154"/>
      <c r="AD43" s="154"/>
    </row>
    <row r="44" spans="2:30" s="158" customFormat="1" ht="15" customHeight="1" x14ac:dyDescent="0.2">
      <c r="B44" s="154"/>
      <c r="C44" s="159"/>
      <c r="D44" s="154"/>
      <c r="E44" s="154"/>
      <c r="F44" s="154"/>
      <c r="G44" s="154"/>
      <c r="H44" s="154"/>
      <c r="I44" s="162"/>
      <c r="J44" s="162"/>
      <c r="K44" s="154"/>
      <c r="L44" s="154"/>
      <c r="M44" s="154"/>
      <c r="N44" s="154"/>
      <c r="O44" s="154"/>
      <c r="P44" s="161"/>
      <c r="Q44" s="156"/>
      <c r="R44" s="156"/>
      <c r="S44" s="154"/>
      <c r="T44" s="154"/>
      <c r="U44" s="156"/>
      <c r="W44" s="154"/>
      <c r="X44" s="154"/>
      <c r="Y44" s="154"/>
      <c r="Z44" s="154"/>
      <c r="AA44" s="154"/>
      <c r="AB44" s="154"/>
      <c r="AC44" s="154"/>
      <c r="AD44" s="154"/>
    </row>
    <row r="45" spans="2:30" s="158" customFormat="1" ht="15" customHeight="1" x14ac:dyDescent="0.2">
      <c r="B45" s="154"/>
      <c r="C45" s="159"/>
      <c r="D45" s="154"/>
      <c r="E45" s="154"/>
      <c r="F45" s="154"/>
      <c r="G45" s="154"/>
      <c r="H45" s="154"/>
      <c r="I45" s="162"/>
      <c r="J45" s="162"/>
      <c r="K45" s="154"/>
      <c r="L45" s="154"/>
      <c r="M45" s="154"/>
      <c r="N45" s="154"/>
      <c r="O45" s="154"/>
      <c r="P45" s="161"/>
      <c r="Q45" s="156"/>
      <c r="R45" s="156"/>
      <c r="S45" s="154"/>
      <c r="T45" s="154"/>
      <c r="U45" s="156"/>
      <c r="W45" s="154"/>
      <c r="X45" s="154"/>
      <c r="Y45" s="154"/>
      <c r="Z45" s="154"/>
      <c r="AA45" s="154"/>
      <c r="AB45" s="154"/>
      <c r="AC45" s="154"/>
      <c r="AD45" s="154"/>
    </row>
    <row r="46" spans="2:30" s="158" customFormat="1" ht="15" customHeight="1" x14ac:dyDescent="0.2">
      <c r="B46" s="154"/>
      <c r="C46" s="159"/>
      <c r="D46" s="154"/>
      <c r="E46" s="154"/>
      <c r="F46" s="154"/>
      <c r="G46" s="154"/>
      <c r="H46" s="154"/>
      <c r="I46" s="162"/>
      <c r="J46" s="162"/>
      <c r="K46" s="154"/>
      <c r="L46" s="154"/>
      <c r="M46" s="154"/>
      <c r="N46" s="154"/>
      <c r="O46" s="154"/>
      <c r="P46" s="161"/>
      <c r="Q46" s="156"/>
      <c r="R46" s="156"/>
      <c r="S46" s="154"/>
      <c r="T46" s="154"/>
      <c r="U46" s="156"/>
      <c r="W46" s="154"/>
      <c r="X46" s="154"/>
      <c r="Y46" s="154"/>
      <c r="Z46" s="154"/>
      <c r="AA46" s="154"/>
      <c r="AB46" s="154"/>
      <c r="AC46" s="154"/>
      <c r="AD46" s="154"/>
    </row>
    <row r="47" spans="2:30" s="158" customFormat="1" ht="15" customHeight="1" x14ac:dyDescent="0.2">
      <c r="B47" s="154"/>
      <c r="C47" s="159"/>
      <c r="D47" s="154"/>
      <c r="E47" s="154"/>
      <c r="F47" s="154"/>
      <c r="G47" s="154"/>
      <c r="H47" s="154"/>
      <c r="I47" s="162"/>
      <c r="J47" s="162"/>
      <c r="K47" s="154"/>
      <c r="L47" s="154"/>
      <c r="M47" s="154"/>
      <c r="N47" s="154"/>
      <c r="O47" s="154"/>
      <c r="P47" s="161"/>
      <c r="Q47" s="156"/>
      <c r="R47" s="156"/>
      <c r="S47" s="154"/>
      <c r="T47" s="154"/>
      <c r="U47" s="156"/>
      <c r="W47" s="154"/>
      <c r="X47" s="154"/>
      <c r="Y47" s="154"/>
      <c r="Z47" s="154"/>
      <c r="AA47" s="154"/>
      <c r="AB47" s="154"/>
      <c r="AC47" s="154"/>
      <c r="AD47" s="154"/>
    </row>
    <row r="48" spans="2:30" s="158" customFormat="1" ht="15" customHeight="1" x14ac:dyDescent="0.2">
      <c r="B48" s="154"/>
      <c r="C48" s="159"/>
      <c r="D48" s="154"/>
      <c r="E48" s="154"/>
      <c r="F48" s="154"/>
      <c r="G48" s="154"/>
      <c r="H48" s="154"/>
      <c r="I48" s="162"/>
      <c r="J48" s="162"/>
      <c r="K48" s="154"/>
      <c r="L48" s="154"/>
      <c r="M48" s="154"/>
      <c r="N48" s="154"/>
      <c r="O48" s="154"/>
      <c r="P48" s="161"/>
      <c r="Q48" s="156"/>
      <c r="R48" s="156"/>
      <c r="S48" s="154"/>
      <c r="T48" s="154"/>
      <c r="U48" s="156"/>
      <c r="W48" s="154"/>
      <c r="X48" s="154"/>
      <c r="Y48" s="154"/>
      <c r="Z48" s="154"/>
      <c r="AA48" s="154"/>
      <c r="AB48" s="154"/>
      <c r="AC48" s="154"/>
      <c r="AD48" s="154"/>
    </row>
    <row r="49" spans="2:30" s="158" customFormat="1" ht="15" customHeight="1" x14ac:dyDescent="0.2">
      <c r="B49" s="154"/>
      <c r="C49" s="159"/>
      <c r="D49" s="154"/>
      <c r="E49" s="154"/>
      <c r="F49" s="154"/>
      <c r="G49" s="154"/>
      <c r="H49" s="154"/>
      <c r="I49" s="162"/>
      <c r="J49" s="162"/>
      <c r="K49" s="154"/>
      <c r="L49" s="154"/>
      <c r="M49" s="154"/>
      <c r="N49" s="154"/>
      <c r="O49" s="154"/>
      <c r="P49" s="161"/>
      <c r="Q49" s="156"/>
      <c r="R49" s="156"/>
      <c r="S49" s="154"/>
      <c r="T49" s="154"/>
      <c r="U49" s="156"/>
      <c r="W49" s="154"/>
      <c r="X49" s="154"/>
      <c r="Y49" s="154"/>
      <c r="Z49" s="154"/>
      <c r="AA49" s="154"/>
      <c r="AB49" s="154"/>
      <c r="AC49" s="154"/>
      <c r="AD49" s="154"/>
    </row>
    <row r="50" spans="2:30" s="158" customFormat="1" ht="15" customHeight="1" x14ac:dyDescent="0.2">
      <c r="B50" s="154"/>
      <c r="C50" s="159"/>
      <c r="D50" s="154"/>
      <c r="E50" s="154"/>
      <c r="F50" s="154"/>
      <c r="G50" s="154"/>
      <c r="H50" s="154"/>
      <c r="I50" s="162"/>
      <c r="J50" s="162"/>
      <c r="K50" s="154"/>
      <c r="L50" s="154"/>
      <c r="M50" s="154"/>
      <c r="N50" s="154"/>
      <c r="O50" s="154"/>
      <c r="P50" s="161"/>
      <c r="Q50" s="156"/>
      <c r="R50" s="156"/>
      <c r="S50" s="154"/>
      <c r="T50" s="154"/>
      <c r="U50" s="156"/>
      <c r="W50" s="154"/>
      <c r="X50" s="154"/>
      <c r="Y50" s="154"/>
      <c r="Z50" s="154"/>
      <c r="AA50" s="154"/>
      <c r="AB50" s="154"/>
      <c r="AC50" s="154"/>
      <c r="AD50" s="154"/>
    </row>
    <row r="51" spans="2:30" s="158" customFormat="1" ht="15" customHeight="1" x14ac:dyDescent="0.2">
      <c r="B51" s="154"/>
      <c r="C51" s="159"/>
      <c r="D51" s="154"/>
      <c r="E51" s="154"/>
      <c r="F51" s="154"/>
      <c r="G51" s="154"/>
      <c r="H51" s="154"/>
      <c r="I51" s="162"/>
      <c r="J51" s="162"/>
      <c r="K51" s="154"/>
      <c r="L51" s="154"/>
      <c r="M51" s="154"/>
      <c r="N51" s="154"/>
      <c r="O51" s="154"/>
      <c r="P51" s="161"/>
      <c r="Q51" s="156"/>
      <c r="R51" s="156"/>
      <c r="S51" s="154"/>
      <c r="T51" s="154"/>
      <c r="U51" s="156"/>
      <c r="W51" s="154"/>
      <c r="X51" s="154"/>
      <c r="Y51" s="154"/>
      <c r="Z51" s="154"/>
      <c r="AA51" s="154"/>
      <c r="AB51" s="154"/>
      <c r="AC51" s="154"/>
      <c r="AD51" s="154"/>
    </row>
    <row r="52" spans="2:30" s="158" customFormat="1" ht="15" customHeight="1" x14ac:dyDescent="0.2">
      <c r="B52" s="154"/>
      <c r="C52" s="159"/>
      <c r="D52" s="154"/>
      <c r="E52" s="154"/>
      <c r="F52" s="154"/>
      <c r="G52" s="154"/>
      <c r="H52" s="154"/>
      <c r="I52" s="162"/>
      <c r="J52" s="162"/>
      <c r="K52" s="154"/>
      <c r="L52" s="154"/>
      <c r="M52" s="154"/>
      <c r="N52" s="154"/>
      <c r="O52" s="154"/>
      <c r="P52" s="161"/>
      <c r="Q52" s="156"/>
      <c r="R52" s="156"/>
      <c r="S52" s="154"/>
      <c r="T52" s="154"/>
      <c r="U52" s="156"/>
      <c r="W52" s="154"/>
      <c r="X52" s="154"/>
      <c r="Y52" s="154"/>
      <c r="Z52" s="154"/>
      <c r="AA52" s="154"/>
      <c r="AB52" s="154"/>
      <c r="AC52" s="154"/>
      <c r="AD52" s="154"/>
    </row>
    <row r="53" spans="2:30" s="158" customFormat="1" ht="15" customHeight="1" x14ac:dyDescent="0.2">
      <c r="B53" s="154"/>
      <c r="C53" s="159"/>
      <c r="D53" s="154"/>
      <c r="E53" s="154"/>
      <c r="F53" s="154"/>
      <c r="G53" s="154"/>
      <c r="H53" s="154"/>
      <c r="I53" s="162"/>
      <c r="J53" s="162"/>
      <c r="K53" s="154"/>
      <c r="L53" s="154"/>
      <c r="M53" s="154"/>
      <c r="N53" s="154"/>
      <c r="O53" s="154"/>
      <c r="P53" s="161"/>
      <c r="Q53" s="156"/>
      <c r="R53" s="156"/>
      <c r="S53" s="154"/>
      <c r="T53" s="154"/>
      <c r="U53" s="156"/>
      <c r="W53" s="154"/>
      <c r="X53" s="154"/>
      <c r="Y53" s="154"/>
      <c r="Z53" s="154"/>
      <c r="AA53" s="154"/>
      <c r="AB53" s="154"/>
      <c r="AC53" s="154"/>
      <c r="AD53" s="154"/>
    </row>
    <row r="54" spans="2:30" s="158" customFormat="1" ht="15" customHeight="1" x14ac:dyDescent="0.2">
      <c r="B54" s="154"/>
      <c r="C54" s="159"/>
      <c r="D54" s="154"/>
      <c r="E54" s="154"/>
      <c r="F54" s="154"/>
      <c r="G54" s="154"/>
      <c r="H54" s="154"/>
      <c r="I54" s="162"/>
      <c r="J54" s="162"/>
      <c r="K54" s="154"/>
      <c r="L54" s="154"/>
      <c r="M54" s="154"/>
      <c r="N54" s="154"/>
      <c r="O54" s="154"/>
      <c r="P54" s="161"/>
      <c r="Q54" s="156"/>
      <c r="R54" s="156"/>
      <c r="S54" s="154"/>
      <c r="T54" s="154"/>
      <c r="U54" s="156"/>
      <c r="W54" s="154"/>
      <c r="X54" s="154"/>
      <c r="Y54" s="154"/>
      <c r="Z54" s="154"/>
      <c r="AA54" s="154"/>
      <c r="AB54" s="154"/>
      <c r="AC54" s="154"/>
      <c r="AD54" s="154"/>
    </row>
    <row r="55" spans="2:30" s="158" customFormat="1" ht="15" customHeight="1" x14ac:dyDescent="0.2">
      <c r="B55" s="154"/>
      <c r="C55" s="159"/>
      <c r="D55" s="154"/>
      <c r="E55" s="154"/>
      <c r="F55" s="154"/>
      <c r="G55" s="154"/>
      <c r="H55" s="154"/>
      <c r="I55" s="162"/>
      <c r="J55" s="162"/>
      <c r="K55" s="154"/>
      <c r="L55" s="154"/>
      <c r="M55" s="154"/>
      <c r="N55" s="154"/>
      <c r="O55" s="154"/>
      <c r="P55" s="161"/>
      <c r="Q55" s="156"/>
      <c r="R55" s="156"/>
      <c r="S55" s="154"/>
      <c r="T55" s="154"/>
      <c r="U55" s="156"/>
      <c r="W55" s="154"/>
      <c r="X55" s="154"/>
      <c r="Y55" s="154"/>
      <c r="Z55" s="154"/>
      <c r="AA55" s="154"/>
      <c r="AB55" s="154"/>
      <c r="AC55" s="154"/>
      <c r="AD55" s="154"/>
    </row>
    <row r="56" spans="2:30" s="158" customFormat="1" ht="15" customHeight="1" x14ac:dyDescent="0.2">
      <c r="B56" s="154"/>
      <c r="C56" s="159"/>
      <c r="D56" s="154"/>
      <c r="E56" s="154"/>
      <c r="F56" s="154"/>
      <c r="G56" s="154"/>
      <c r="H56" s="154"/>
      <c r="I56" s="162"/>
      <c r="J56" s="162"/>
      <c r="K56" s="154"/>
      <c r="L56" s="154"/>
      <c r="M56" s="154"/>
      <c r="N56" s="154"/>
      <c r="O56" s="154"/>
      <c r="P56" s="161"/>
      <c r="Q56" s="156"/>
      <c r="R56" s="156"/>
      <c r="S56" s="154"/>
      <c r="T56" s="154"/>
      <c r="U56" s="156"/>
      <c r="W56" s="154"/>
      <c r="X56" s="154"/>
      <c r="Y56" s="154"/>
      <c r="Z56" s="154"/>
      <c r="AA56" s="154"/>
      <c r="AB56" s="154"/>
      <c r="AC56" s="154"/>
      <c r="AD56" s="154"/>
    </row>
    <row r="57" spans="2:30" s="158" customFormat="1" ht="15" customHeight="1" x14ac:dyDescent="0.2">
      <c r="B57" s="154"/>
      <c r="C57" s="159"/>
      <c r="D57" s="154"/>
      <c r="E57" s="154"/>
      <c r="F57" s="154"/>
      <c r="G57" s="154"/>
      <c r="H57" s="154"/>
      <c r="I57" s="162"/>
      <c r="J57" s="162"/>
      <c r="K57" s="154"/>
      <c r="L57" s="154"/>
      <c r="M57" s="154"/>
      <c r="N57" s="154"/>
      <c r="O57" s="154"/>
      <c r="P57" s="161"/>
      <c r="Q57" s="156"/>
      <c r="R57" s="156"/>
      <c r="S57" s="154"/>
      <c r="T57" s="154"/>
      <c r="U57" s="156"/>
      <c r="W57" s="154"/>
      <c r="X57" s="154"/>
      <c r="Y57" s="154"/>
      <c r="Z57" s="154"/>
      <c r="AA57" s="154"/>
      <c r="AB57" s="154"/>
      <c r="AC57" s="154"/>
      <c r="AD57" s="154"/>
    </row>
    <row r="58" spans="2:30" s="158" customFormat="1" ht="15" customHeight="1" x14ac:dyDescent="0.2">
      <c r="B58" s="154"/>
      <c r="C58" s="159"/>
      <c r="D58" s="154"/>
      <c r="E58" s="154"/>
      <c r="F58" s="154"/>
      <c r="G58" s="154"/>
      <c r="H58" s="154"/>
      <c r="I58" s="162"/>
      <c r="J58" s="162"/>
      <c r="K58" s="154"/>
      <c r="L58" s="154"/>
      <c r="M58" s="154"/>
      <c r="N58" s="154"/>
      <c r="O58" s="154"/>
      <c r="P58" s="161"/>
      <c r="Q58" s="156"/>
      <c r="R58" s="156"/>
      <c r="S58" s="154"/>
      <c r="T58" s="154"/>
      <c r="U58" s="156"/>
      <c r="W58" s="154"/>
      <c r="X58" s="154"/>
      <c r="Y58" s="154"/>
      <c r="Z58" s="154"/>
      <c r="AA58" s="154"/>
      <c r="AB58" s="154"/>
      <c r="AC58" s="154"/>
      <c r="AD58" s="154"/>
    </row>
    <row r="59" spans="2:30" s="158" customFormat="1" ht="15" customHeight="1" x14ac:dyDescent="0.2">
      <c r="B59" s="154"/>
      <c r="C59" s="159"/>
      <c r="D59" s="154"/>
      <c r="E59" s="154"/>
      <c r="F59" s="154"/>
      <c r="G59" s="154"/>
      <c r="H59" s="154"/>
      <c r="I59" s="162"/>
      <c r="J59" s="162"/>
      <c r="K59" s="154"/>
      <c r="L59" s="154"/>
      <c r="M59" s="154"/>
      <c r="N59" s="154"/>
      <c r="O59" s="154"/>
      <c r="P59" s="161"/>
      <c r="Q59" s="156"/>
      <c r="R59" s="156"/>
      <c r="S59" s="154"/>
      <c r="T59" s="154"/>
      <c r="U59" s="156"/>
      <c r="W59" s="154"/>
      <c r="X59" s="154"/>
      <c r="Y59" s="154"/>
      <c r="Z59" s="154"/>
      <c r="AA59" s="154"/>
      <c r="AB59" s="154"/>
      <c r="AC59" s="154"/>
      <c r="AD59" s="154"/>
    </row>
    <row r="60" spans="2:30" s="158" customFormat="1" ht="15" customHeight="1" x14ac:dyDescent="0.2">
      <c r="B60" s="154"/>
      <c r="C60" s="159"/>
      <c r="D60" s="154"/>
      <c r="E60" s="154"/>
      <c r="F60" s="154"/>
      <c r="G60" s="154"/>
      <c r="H60" s="154"/>
      <c r="I60" s="162"/>
      <c r="J60" s="162"/>
      <c r="K60" s="154"/>
      <c r="L60" s="154"/>
      <c r="M60" s="154"/>
      <c r="N60" s="154"/>
      <c r="O60" s="154"/>
      <c r="P60" s="161"/>
      <c r="Q60" s="156"/>
      <c r="R60" s="156"/>
      <c r="S60" s="154"/>
      <c r="T60" s="154"/>
      <c r="U60" s="156"/>
      <c r="W60" s="154"/>
      <c r="X60" s="154"/>
      <c r="Y60" s="154"/>
      <c r="Z60" s="154"/>
      <c r="AA60" s="154"/>
      <c r="AB60" s="154"/>
      <c r="AC60" s="154"/>
      <c r="AD60" s="154"/>
    </row>
    <row r="61" spans="2:30" s="158" customFormat="1" ht="15" customHeight="1" x14ac:dyDescent="0.2">
      <c r="B61" s="154"/>
      <c r="C61" s="159"/>
      <c r="D61" s="154"/>
      <c r="E61" s="154"/>
      <c r="F61" s="154"/>
      <c r="G61" s="154"/>
      <c r="H61" s="154"/>
      <c r="I61" s="162"/>
      <c r="J61" s="162"/>
      <c r="K61" s="154"/>
      <c r="L61" s="154"/>
      <c r="M61" s="154"/>
      <c r="N61" s="154"/>
      <c r="O61" s="154"/>
      <c r="P61" s="161"/>
      <c r="Q61" s="156"/>
      <c r="R61" s="156"/>
      <c r="S61" s="154"/>
      <c r="T61" s="154"/>
      <c r="U61" s="156"/>
      <c r="W61" s="154"/>
      <c r="X61" s="154"/>
      <c r="Y61" s="154"/>
      <c r="Z61" s="154"/>
      <c r="AA61" s="154"/>
      <c r="AB61" s="154"/>
      <c r="AC61" s="154"/>
      <c r="AD61" s="154"/>
    </row>
    <row r="62" spans="2:30" s="158" customFormat="1" ht="15" customHeight="1" x14ac:dyDescent="0.2">
      <c r="B62" s="154"/>
      <c r="C62" s="159"/>
      <c r="D62" s="154"/>
      <c r="E62" s="154"/>
      <c r="F62" s="154"/>
      <c r="G62" s="154"/>
      <c r="H62" s="154"/>
      <c r="I62" s="162"/>
      <c r="J62" s="162"/>
      <c r="K62" s="154"/>
      <c r="L62" s="154"/>
      <c r="M62" s="154"/>
      <c r="N62" s="154"/>
      <c r="O62" s="154"/>
      <c r="P62" s="161"/>
      <c r="Q62" s="156"/>
      <c r="R62" s="156"/>
      <c r="S62" s="154"/>
      <c r="T62" s="154"/>
      <c r="U62" s="156"/>
      <c r="W62" s="154"/>
      <c r="X62" s="154"/>
      <c r="Y62" s="154"/>
      <c r="Z62" s="154"/>
      <c r="AA62" s="154"/>
      <c r="AB62" s="154"/>
      <c r="AC62" s="154"/>
      <c r="AD62" s="154"/>
    </row>
    <row r="63" spans="2:30" ht="15" customHeight="1" x14ac:dyDescent="0.2">
      <c r="R63" s="156"/>
      <c r="U63" s="156"/>
    </row>
    <row r="64" spans="2:30" ht="15" customHeight="1" x14ac:dyDescent="0.2">
      <c r="R64" s="156"/>
    </row>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spans="17:17" ht="15" customHeight="1" x14ac:dyDescent="0.2"/>
    <row r="82" spans="17:17" ht="15" customHeight="1" x14ac:dyDescent="0.2"/>
    <row r="83" spans="17:17" ht="15" customHeight="1" x14ac:dyDescent="0.2"/>
    <row r="84" spans="17:17" ht="15" customHeight="1" x14ac:dyDescent="0.2"/>
    <row r="85" spans="17:17" ht="15" customHeight="1" x14ac:dyDescent="0.2"/>
    <row r="86" spans="17:17" ht="15" customHeight="1" x14ac:dyDescent="0.2"/>
    <row r="87" spans="17:17" ht="15" customHeight="1" x14ac:dyDescent="0.2"/>
    <row r="88" spans="17:17" ht="15" customHeight="1" x14ac:dyDescent="0.2"/>
    <row r="89" spans="17:17" ht="15" customHeight="1" x14ac:dyDescent="0.2"/>
    <row r="90" spans="17:17" ht="15" customHeight="1" x14ac:dyDescent="0.2"/>
    <row r="91" spans="17:17" ht="15" customHeight="1" x14ac:dyDescent="0.2"/>
    <row r="92" spans="17:17" ht="15" customHeight="1" x14ac:dyDescent="0.2">
      <c r="Q92" s="163"/>
    </row>
    <row r="93" spans="17:17" ht="15" customHeight="1" x14ac:dyDescent="0.2">
      <c r="Q93" s="163"/>
    </row>
    <row r="94" spans="17:17" ht="15" customHeight="1" x14ac:dyDescent="0.2"/>
    <row r="95" spans="17:17" ht="15" customHeight="1" x14ac:dyDescent="0.2"/>
    <row r="96" spans="17:17"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sheetData>
  <mergeCells count="3">
    <mergeCell ref="D2:D3"/>
    <mergeCell ref="J2:J3"/>
    <mergeCell ref="K2:O3"/>
  </mergeCells>
  <pageMargins left="0.2" right="0.2" top="0.25" bottom="0.25" header="0.3" footer="0.3"/>
  <pageSetup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91"/>
  <sheetViews>
    <sheetView tabSelected="1" zoomScale="85" zoomScaleNormal="85" workbookViewId="0">
      <selection activeCell="X1" sqref="X1:X1048576"/>
    </sheetView>
  </sheetViews>
  <sheetFormatPr defaultColWidth="9.140625" defaultRowHeight="18.75" x14ac:dyDescent="0.2"/>
  <cols>
    <col min="1" max="1" width="35.5703125" style="154" customWidth="1"/>
    <col min="2" max="2" width="12.140625" style="159" customWidth="1"/>
    <col min="3" max="3" width="9.42578125" style="154" customWidth="1"/>
    <col min="4" max="4" width="12.28515625" style="154" customWidth="1"/>
    <col min="5" max="6" width="8.7109375" style="154" bestFit="1" customWidth="1"/>
    <col min="7" max="7" width="8.5703125" style="154" bestFit="1" customWidth="1"/>
    <col min="8" max="8" width="15" style="154" bestFit="1" customWidth="1"/>
    <col min="9" max="9" width="10.85546875" style="154" customWidth="1"/>
    <col min="10" max="10" width="11.28515625" style="154" customWidth="1"/>
    <col min="11" max="11" width="9.42578125" style="154" customWidth="1"/>
    <col min="12" max="12" width="11.42578125" style="154" customWidth="1"/>
    <col min="13" max="13" width="10.28515625" style="154" customWidth="1"/>
    <col min="14" max="14" width="18.7109375" style="154" customWidth="1"/>
    <col min="15" max="15" width="18.5703125" style="154" customWidth="1"/>
    <col min="16" max="16" width="18.28515625" style="154" customWidth="1"/>
    <col min="17" max="17" width="18.140625" style="154" customWidth="1"/>
    <col min="18" max="18" width="10.28515625" style="154" customWidth="1"/>
    <col min="19" max="19" width="10.85546875" style="154" bestFit="1" customWidth="1"/>
    <col min="20" max="20" width="9.140625" style="154" customWidth="1"/>
    <col min="21" max="21" width="2.140625" style="154" customWidth="1"/>
    <col min="22" max="22" width="2.7109375" style="154" customWidth="1"/>
    <col min="23" max="23" width="16.28515625" style="154" hidden="1" customWidth="1"/>
    <col min="24" max="24" width="17.42578125" style="1510" hidden="1" customWidth="1"/>
    <col min="25" max="25" width="20.42578125" style="156" hidden="1" customWidth="1"/>
    <col min="26" max="26" width="16.140625" style="154" customWidth="1"/>
    <col min="27" max="27" width="10.85546875" style="154" customWidth="1"/>
    <col min="28" max="28" width="11.85546875" style="154" customWidth="1"/>
    <col min="29" max="29" width="11.140625" style="154" customWidth="1"/>
    <col min="30" max="30" width="11.28515625" style="158" customWidth="1"/>
    <col min="31" max="32" width="9.140625" style="154" customWidth="1"/>
    <col min="33" max="37" width="9.140625" style="154"/>
    <col min="38" max="38" width="9.140625" style="154" customWidth="1"/>
    <col min="39" max="16384" width="9.140625" style="154"/>
  </cols>
  <sheetData>
    <row r="1" spans="1:38" ht="23.25" customHeight="1" x14ac:dyDescent="0.25">
      <c r="A1" s="575" t="s">
        <v>799</v>
      </c>
      <c r="B1" s="1079"/>
      <c r="C1" s="153"/>
      <c r="D1" s="153"/>
      <c r="E1" s="153"/>
      <c r="F1" s="153"/>
      <c r="G1" s="153"/>
      <c r="H1" s="153"/>
      <c r="I1" s="153"/>
      <c r="J1" s="153"/>
      <c r="K1" s="153"/>
      <c r="L1" s="153"/>
      <c r="M1" s="153"/>
      <c r="N1" s="153"/>
      <c r="O1" s="153"/>
      <c r="P1" s="153"/>
      <c r="Q1" s="153"/>
      <c r="R1" s="153"/>
      <c r="S1" s="153"/>
      <c r="T1" s="155"/>
      <c r="U1" s="576"/>
      <c r="V1" s="577"/>
      <c r="W1" s="156"/>
      <c r="X1" s="1508"/>
      <c r="Y1" s="157"/>
      <c r="AA1" s="158"/>
      <c r="AD1" s="154"/>
    </row>
    <row r="2" spans="1:38" ht="23.25" customHeight="1" thickBot="1" x14ac:dyDescent="0.3">
      <c r="A2" s="575" t="s">
        <v>794</v>
      </c>
      <c r="B2" s="575"/>
      <c r="C2" s="153"/>
      <c r="D2" s="153"/>
      <c r="E2" s="153"/>
      <c r="F2" s="153"/>
      <c r="G2" s="153"/>
      <c r="H2" s="153"/>
      <c r="I2" s="153"/>
      <c r="J2" s="153"/>
      <c r="K2" s="153"/>
      <c r="L2" s="153"/>
      <c r="M2" s="153"/>
      <c r="N2" s="153"/>
      <c r="O2" s="153"/>
      <c r="P2" s="994"/>
      <c r="Q2" s="153"/>
      <c r="R2" s="153"/>
      <c r="S2" s="153"/>
      <c r="T2" s="155"/>
      <c r="U2" s="576"/>
      <c r="V2" s="577"/>
      <c r="W2" s="156"/>
      <c r="X2" s="1508"/>
      <c r="Y2" s="157"/>
      <c r="AA2" s="158"/>
      <c r="AD2" s="154"/>
    </row>
    <row r="3" spans="1:38" ht="39" thickBot="1" x14ac:dyDescent="0.25">
      <c r="C3" s="1551" t="s">
        <v>673</v>
      </c>
      <c r="D3" s="1575">
        <f>'M2023 BLS SALARY CHART (53rd)'!C38</f>
        <v>0.24970000000000001</v>
      </c>
      <c r="E3" s="1565" t="s">
        <v>141</v>
      </c>
      <c r="F3" s="1565" t="s">
        <v>142</v>
      </c>
      <c r="G3" s="1568" t="s">
        <v>143</v>
      </c>
      <c r="H3" s="1565" t="s">
        <v>749</v>
      </c>
      <c r="I3" s="1581" t="s">
        <v>750</v>
      </c>
      <c r="J3" s="1067">
        <f>'M2023 BLS SALARY CHART (53rd)'!C41</f>
        <v>0.12</v>
      </c>
      <c r="K3" s="1067">
        <f>'Spring CAF 2024 Opt'!CP27</f>
        <v>2.02309192926836E-2</v>
      </c>
      <c r="L3" s="1067"/>
      <c r="M3" s="1584" t="s">
        <v>797</v>
      </c>
      <c r="N3" s="1062" t="s">
        <v>795</v>
      </c>
      <c r="O3" s="1062" t="s">
        <v>795</v>
      </c>
      <c r="P3" s="1062" t="s">
        <v>795</v>
      </c>
      <c r="Q3" s="1062" t="s">
        <v>795</v>
      </c>
      <c r="R3" s="1553" t="s">
        <v>644</v>
      </c>
      <c r="S3" s="1547"/>
      <c r="T3" s="1547"/>
      <c r="U3" s="1547"/>
      <c r="V3" s="1548"/>
      <c r="W3" s="1673" t="s">
        <v>1067</v>
      </c>
      <c r="X3" s="1509"/>
      <c r="Y3" s="162"/>
      <c r="Z3" s="162"/>
      <c r="AA3" s="162"/>
      <c r="AB3" s="581"/>
      <c r="AD3" s="154"/>
    </row>
    <row r="4" spans="1:38" ht="18.600000000000001" customHeight="1" x14ac:dyDescent="0.25">
      <c r="A4" s="1553" t="s">
        <v>29</v>
      </c>
      <c r="B4" s="1572" t="s">
        <v>645</v>
      </c>
      <c r="C4" s="1552"/>
      <c r="D4" s="1576"/>
      <c r="E4" s="1566"/>
      <c r="F4" s="1566"/>
      <c r="G4" s="1569"/>
      <c r="H4" s="1566"/>
      <c r="I4" s="1582"/>
      <c r="J4" s="1068" t="s">
        <v>31</v>
      </c>
      <c r="K4" s="1068" t="s">
        <v>23</v>
      </c>
      <c r="L4" s="1068" t="s">
        <v>520</v>
      </c>
      <c r="M4" s="1585"/>
      <c r="N4" s="1044">
        <v>1</v>
      </c>
      <c r="O4" s="1044">
        <v>0.75</v>
      </c>
      <c r="P4" s="1044">
        <v>0.5</v>
      </c>
      <c r="Q4" s="1044">
        <v>0.25</v>
      </c>
      <c r="R4" s="1587"/>
      <c r="S4" s="1588"/>
      <c r="T4" s="1588"/>
      <c r="U4" s="1588"/>
      <c r="V4" s="1589"/>
      <c r="W4" s="1674"/>
      <c r="X4" s="1509"/>
      <c r="Y4" s="586"/>
      <c r="Z4" s="586"/>
      <c r="AA4" s="586"/>
      <c r="AB4" s="586"/>
      <c r="AD4" s="154"/>
    </row>
    <row r="5" spans="1:38" ht="18.95" customHeight="1" thickBot="1" x14ac:dyDescent="0.3">
      <c r="A5" s="1571"/>
      <c r="B5" s="1676"/>
      <c r="C5" s="1552"/>
      <c r="D5" s="1576"/>
      <c r="E5" s="1566"/>
      <c r="F5" s="1566"/>
      <c r="G5" s="1569"/>
      <c r="H5" s="1566"/>
      <c r="I5" s="1582"/>
      <c r="J5" s="1068"/>
      <c r="K5" s="1068"/>
      <c r="L5" s="1068"/>
      <c r="M5" s="1585"/>
      <c r="N5" s="1044" t="s">
        <v>5</v>
      </c>
      <c r="O5" s="1044" t="s">
        <v>5</v>
      </c>
      <c r="P5" s="1044" t="s">
        <v>796</v>
      </c>
      <c r="Q5" s="1044" t="s">
        <v>5</v>
      </c>
      <c r="R5" s="1554"/>
      <c r="S5" s="1549"/>
      <c r="T5" s="1549"/>
      <c r="U5" s="1549"/>
      <c r="V5" s="1550"/>
      <c r="W5" s="1675"/>
      <c r="X5" s="1509"/>
      <c r="Y5" s="586"/>
      <c r="Z5" s="586"/>
      <c r="AA5" s="586"/>
      <c r="AB5" s="586"/>
      <c r="AD5" s="154"/>
    </row>
    <row r="6" spans="1:38" ht="41.45" customHeight="1" x14ac:dyDescent="0.2">
      <c r="A6" s="1041" t="s">
        <v>672</v>
      </c>
      <c r="B6" s="596">
        <v>1</v>
      </c>
      <c r="C6" s="1045">
        <f>'M2023 BLS SALARY CHART (53rd)'!C18</f>
        <v>83639.712</v>
      </c>
      <c r="D6" s="1045">
        <f t="shared" ref="D6:D12" si="0">C6*($D$3)</f>
        <v>20884.836086399999</v>
      </c>
      <c r="E6" s="1045">
        <f t="shared" ref="E6:E15" si="1">$B$20</f>
        <v>5343.39</v>
      </c>
      <c r="F6" s="1045">
        <f t="shared" ref="F6:F15" ca="1" si="2">$B$21</f>
        <v>1250.0255690130264</v>
      </c>
      <c r="G6" s="1045">
        <f t="shared" ref="G6:G15" si="3">$B$22</f>
        <v>888.36341545075754</v>
      </c>
      <c r="H6" s="1045">
        <f>B25</f>
        <v>2818.5299999999997</v>
      </c>
      <c r="I6" s="1045">
        <f t="shared" ref="I6:I15" si="4">$B$27</f>
        <v>1500</v>
      </c>
      <c r="J6" s="1045">
        <f ca="1">SUM(C6:I6)*$J$3</f>
        <v>13958.982848503654</v>
      </c>
      <c r="K6" s="1045">
        <f ca="1">SUM(C6:I6)*$K$3</f>
        <v>2353.3587951336003</v>
      </c>
      <c r="L6" s="1045">
        <f ca="1">SUM(C6:K6)</f>
        <v>132637.19871450105</v>
      </c>
      <c r="M6" s="1053" t="s">
        <v>790</v>
      </c>
      <c r="N6" s="1045">
        <f ca="1">L6/12</f>
        <v>11053.099892875087</v>
      </c>
      <c r="O6" s="1045">
        <f ca="1">N6*$O$4</f>
        <v>8289.8249196563156</v>
      </c>
      <c r="P6" s="1045">
        <f t="shared" ref="P6:P15" ca="1" si="5">N6*$P$4</f>
        <v>5526.5499464375434</v>
      </c>
      <c r="Q6" s="1045">
        <f t="shared" ref="Q6:Q15" ca="1" si="6">N6*$Q$4</f>
        <v>2763.2749732187717</v>
      </c>
      <c r="R6" s="1579" t="s">
        <v>871</v>
      </c>
      <c r="S6" s="1579"/>
      <c r="T6" s="1579"/>
      <c r="U6" s="1579"/>
      <c r="V6" s="1579"/>
      <c r="W6" s="1065">
        <v>9329</v>
      </c>
      <c r="X6" s="1508">
        <f t="shared" ref="X6:X13" ca="1" si="7">(O6-Y6)/Y6</f>
        <v>0.18484021850387244</v>
      </c>
      <c r="Y6" s="1065">
        <f>'[22]1. Flex Team Menu. 2023'!$O$6</f>
        <v>6996.5762388823077</v>
      </c>
      <c r="AD6" s="154"/>
    </row>
    <row r="7" spans="1:38" ht="32.450000000000003" customHeight="1" thickBot="1" x14ac:dyDescent="0.25">
      <c r="A7" s="1536" t="s">
        <v>672</v>
      </c>
      <c r="B7" s="596">
        <v>2</v>
      </c>
      <c r="C7" s="1045">
        <f>'M2023 BLS SALARY CHART (53rd)'!C22</f>
        <v>80829.631999999998</v>
      </c>
      <c r="D7" s="1045">
        <f t="shared" si="0"/>
        <v>20183.1591104</v>
      </c>
      <c r="E7" s="1045">
        <f t="shared" si="1"/>
        <v>5343.39</v>
      </c>
      <c r="F7" s="1045">
        <f t="shared" ca="1" si="2"/>
        <v>1250.0255690130264</v>
      </c>
      <c r="G7" s="1045">
        <f t="shared" si="3"/>
        <v>888.36341545075754</v>
      </c>
      <c r="H7" s="1045">
        <f>B25</f>
        <v>2818.5299999999997</v>
      </c>
      <c r="I7" s="1045">
        <f t="shared" si="4"/>
        <v>1500</v>
      </c>
      <c r="J7" s="1045">
        <f t="shared" ref="J7:J15" ca="1" si="8">SUM(C7:I7)*$J$3</f>
        <v>13537.572011383652</v>
      </c>
      <c r="K7" s="1045">
        <f t="shared" ref="K7:K15" ca="1" si="9">SUM(C7:I7)*$K$3</f>
        <v>2282.3127231766257</v>
      </c>
      <c r="L7" s="1045">
        <f t="shared" ref="L7:L15" ca="1" si="10">SUM(C7:K7)</f>
        <v>128632.98482942407</v>
      </c>
      <c r="M7" s="1053" t="s">
        <v>790</v>
      </c>
      <c r="N7" s="1045">
        <f t="shared" ref="N7:N15" ca="1" si="11">L7/12</f>
        <v>10719.415402452005</v>
      </c>
      <c r="O7" s="1045">
        <f t="shared" ref="O7:O15" ca="1" si="12">N7*$O$4</f>
        <v>8039.5615518390041</v>
      </c>
      <c r="P7" s="1045">
        <f t="shared" ca="1" si="5"/>
        <v>5359.7077012260024</v>
      </c>
      <c r="Q7" s="1045">
        <f t="shared" ca="1" si="6"/>
        <v>2679.8538506130012</v>
      </c>
      <c r="R7" s="1579" t="s">
        <v>964</v>
      </c>
      <c r="S7" s="1579"/>
      <c r="T7" s="1579"/>
      <c r="U7" s="1579"/>
      <c r="V7" s="1579"/>
      <c r="W7" s="1507">
        <v>9420</v>
      </c>
      <c r="X7" s="1508">
        <f t="shared" ca="1" si="7"/>
        <v>0.13791733806232032</v>
      </c>
      <c r="Y7" s="1047">
        <f>'[22]1. Flex Team Menu. 2023'!$O$7</f>
        <v>7065.1542804761284</v>
      </c>
      <c r="AD7" s="154"/>
    </row>
    <row r="8" spans="1:38" ht="32.450000000000003" customHeight="1" x14ac:dyDescent="0.2">
      <c r="A8" s="1041" t="s">
        <v>866</v>
      </c>
      <c r="B8" s="596">
        <v>1</v>
      </c>
      <c r="C8" s="1045">
        <f>'M2023 BLS SALARY CHART (53rd)'!C14</f>
        <v>70211.44</v>
      </c>
      <c r="D8" s="1045">
        <f t="shared" si="0"/>
        <v>17531.796568000002</v>
      </c>
      <c r="E8" s="1045">
        <f t="shared" si="1"/>
        <v>5343.39</v>
      </c>
      <c r="F8" s="1045">
        <f t="shared" ca="1" si="2"/>
        <v>1250.0255690130264</v>
      </c>
      <c r="G8" s="1045">
        <f t="shared" si="3"/>
        <v>888.36341545075754</v>
      </c>
      <c r="H8" s="1045">
        <f>$B$26</f>
        <v>4697.55</v>
      </c>
      <c r="I8" s="1045">
        <f t="shared" si="4"/>
        <v>1500</v>
      </c>
      <c r="J8" s="1045">
        <f t="shared" ca="1" si="8"/>
        <v>12170.707866295656</v>
      </c>
      <c r="K8" s="1045">
        <f t="shared" ca="1" si="9"/>
        <v>2051.8717381488068</v>
      </c>
      <c r="L8" s="1045">
        <f t="shared" ca="1" si="10"/>
        <v>115645.14515690827</v>
      </c>
      <c r="M8" s="1053">
        <f ca="1">L8/E47</f>
        <v>113.71204046893635</v>
      </c>
      <c r="N8" s="1045">
        <f t="shared" ca="1" si="11"/>
        <v>9637.0954297423559</v>
      </c>
      <c r="O8" s="1045">
        <f t="shared" ca="1" si="12"/>
        <v>7227.8215723067669</v>
      </c>
      <c r="P8" s="1045">
        <f t="shared" ca="1" si="5"/>
        <v>4818.547714871178</v>
      </c>
      <c r="Q8" s="1045">
        <f t="shared" ca="1" si="6"/>
        <v>2409.273857435589</v>
      </c>
      <c r="R8" s="1579" t="s">
        <v>870</v>
      </c>
      <c r="S8" s="1579"/>
      <c r="T8" s="1579"/>
      <c r="U8" s="1579"/>
      <c r="V8" s="1579"/>
      <c r="W8" s="1507">
        <v>8086</v>
      </c>
      <c r="X8" s="1508">
        <f t="shared" ca="1" si="7"/>
        <v>0.19184810228591351</v>
      </c>
      <c r="Y8" s="1045">
        <f>'[22]1. Flex Team Menu. 2023'!$O$8</f>
        <v>6064.3814916046058</v>
      </c>
      <c r="Z8" s="616"/>
      <c r="AA8" s="614"/>
      <c r="AB8" s="614"/>
      <c r="AC8" s="614"/>
      <c r="AD8" s="614"/>
      <c r="AE8" s="614"/>
      <c r="AF8" s="614"/>
    </row>
    <row r="9" spans="1:38" ht="32.450000000000003" customHeight="1" thickBot="1" x14ac:dyDescent="0.25">
      <c r="A9" s="1041" t="s">
        <v>894</v>
      </c>
      <c r="B9" s="596">
        <v>2</v>
      </c>
      <c r="C9" s="1045">
        <f>'M2023 BLS SALARY CHART (53rd)'!C18</f>
        <v>83639.712</v>
      </c>
      <c r="D9" s="1045">
        <f t="shared" si="0"/>
        <v>20884.836086399999</v>
      </c>
      <c r="E9" s="1045">
        <f t="shared" si="1"/>
        <v>5343.39</v>
      </c>
      <c r="F9" s="1045">
        <f t="shared" ca="1" si="2"/>
        <v>1250.0255690130264</v>
      </c>
      <c r="G9" s="1045">
        <f t="shared" si="3"/>
        <v>888.36341545075754</v>
      </c>
      <c r="H9" s="1045">
        <f>$B$26</f>
        <v>4697.55</v>
      </c>
      <c r="I9" s="1045">
        <f t="shared" si="4"/>
        <v>1500</v>
      </c>
      <c r="J9" s="1045">
        <f t="shared" ca="1" si="8"/>
        <v>14184.465248503655</v>
      </c>
      <c r="K9" s="1045">
        <f t="shared" ca="1" si="9"/>
        <v>2391.373097102939</v>
      </c>
      <c r="L9" s="1045">
        <f t="shared" ca="1" si="10"/>
        <v>134779.7154164704</v>
      </c>
      <c r="M9" s="1053">
        <f ca="1">L9/E47</f>
        <v>132.52676048817148</v>
      </c>
      <c r="N9" s="1045">
        <f t="shared" ca="1" si="11"/>
        <v>11231.642951372532</v>
      </c>
      <c r="O9" s="1045">
        <f t="shared" ca="1" si="12"/>
        <v>8423.7322135293998</v>
      </c>
      <c r="P9" s="1045">
        <f t="shared" ca="1" si="5"/>
        <v>5615.8214756862662</v>
      </c>
      <c r="Q9" s="1045">
        <f t="shared" ca="1" si="6"/>
        <v>2807.9107378431331</v>
      </c>
      <c r="R9" s="1579" t="s">
        <v>871</v>
      </c>
      <c r="S9" s="1579"/>
      <c r="T9" s="1579"/>
      <c r="U9" s="1579"/>
      <c r="V9" s="1579"/>
      <c r="W9" s="1507">
        <v>9507</v>
      </c>
      <c r="X9" s="1508">
        <f t="shared" ca="1" si="7"/>
        <v>0.18140225628172507</v>
      </c>
      <c r="Y9" s="1047">
        <f>'[22]1. Flex Team Menu. 2023'!$O$9</f>
        <v>7130.2828217391016</v>
      </c>
      <c r="Z9" s="616"/>
      <c r="AA9" s="614"/>
      <c r="AB9" s="614"/>
      <c r="AC9" s="614"/>
      <c r="AD9" s="614"/>
      <c r="AE9" s="614"/>
      <c r="AF9" s="614"/>
    </row>
    <row r="10" spans="1:38" ht="32.450000000000003" customHeight="1" x14ac:dyDescent="0.2">
      <c r="A10" s="1041" t="s">
        <v>867</v>
      </c>
      <c r="B10" s="596">
        <v>1</v>
      </c>
      <c r="C10" s="1045">
        <f>'M2023 BLS SALARY CHART (53rd)'!C6</f>
        <v>43247.567999999999</v>
      </c>
      <c r="D10" s="1045">
        <f t="shared" si="0"/>
        <v>10798.9177296</v>
      </c>
      <c r="E10" s="1045">
        <f t="shared" si="1"/>
        <v>5343.39</v>
      </c>
      <c r="F10" s="1045">
        <f t="shared" ca="1" si="2"/>
        <v>1250.0255690130264</v>
      </c>
      <c r="G10" s="1045">
        <f t="shared" si="3"/>
        <v>888.36341545075754</v>
      </c>
      <c r="H10" s="1045">
        <f>B24</f>
        <v>6576.57</v>
      </c>
      <c r="I10" s="1045">
        <f t="shared" si="4"/>
        <v>1500</v>
      </c>
      <c r="J10" s="1045">
        <f t="shared" ca="1" si="8"/>
        <v>8352.5801656876556</v>
      </c>
      <c r="K10" s="1045">
        <f t="shared" ca="1" si="9"/>
        <v>1408.1697934808062</v>
      </c>
      <c r="L10" s="1045">
        <f t="shared" ca="1" si="10"/>
        <v>79365.584673232253</v>
      </c>
      <c r="M10" s="1053">
        <f ca="1">L10/$Q$32</f>
        <v>84.16286815825265</v>
      </c>
      <c r="N10" s="1045">
        <f t="shared" ca="1" si="11"/>
        <v>6613.7987227693548</v>
      </c>
      <c r="O10" s="1045">
        <f t="shared" ca="1" si="12"/>
        <v>4960.3490420770158</v>
      </c>
      <c r="P10" s="1045">
        <f t="shared" ca="1" si="5"/>
        <v>3306.8993613846774</v>
      </c>
      <c r="Q10" s="1045">
        <f t="shared" ca="1" si="6"/>
        <v>1653.4496806923387</v>
      </c>
      <c r="R10" s="1579" t="s">
        <v>868</v>
      </c>
      <c r="S10" s="1579"/>
      <c r="T10" s="1579"/>
      <c r="U10" s="1579"/>
      <c r="V10" s="1579"/>
      <c r="W10" s="1507">
        <v>5880</v>
      </c>
      <c r="X10" s="1508">
        <f t="shared" ca="1" si="7"/>
        <v>0.12477149717593937</v>
      </c>
      <c r="Y10" s="1045">
        <f>'[22]1. Flex Team Menu. 2023'!$O$10</f>
        <v>4410.0948988584714</v>
      </c>
      <c r="Z10" s="614"/>
      <c r="AA10" s="614"/>
      <c r="AB10" s="614"/>
      <c r="AC10" s="614"/>
      <c r="AD10" s="614"/>
      <c r="AE10" s="614"/>
      <c r="AF10" s="614"/>
    </row>
    <row r="11" spans="1:38" ht="32.450000000000003" customHeight="1" thickBot="1" x14ac:dyDescent="0.25">
      <c r="A11" s="1041" t="s">
        <v>34</v>
      </c>
      <c r="B11" s="596">
        <v>2</v>
      </c>
      <c r="C11" s="1045">
        <f>'M2023 BLS SALARY CHART (53rd)'!C8</f>
        <v>56217.241600000001</v>
      </c>
      <c r="D11" s="1045">
        <f t="shared" si="0"/>
        <v>14037.44522752</v>
      </c>
      <c r="E11" s="1045">
        <f t="shared" si="1"/>
        <v>5343.39</v>
      </c>
      <c r="F11" s="1045">
        <f t="shared" ca="1" si="2"/>
        <v>1250.0255690130264</v>
      </c>
      <c r="G11" s="1045">
        <f t="shared" si="3"/>
        <v>888.36341545075754</v>
      </c>
      <c r="H11" s="1045">
        <f>B24</f>
        <v>6576.57</v>
      </c>
      <c r="I11" s="1045">
        <f t="shared" si="4"/>
        <v>1500</v>
      </c>
      <c r="J11" s="1045">
        <f t="shared" ca="1" si="8"/>
        <v>10297.564297438053</v>
      </c>
      <c r="K11" s="1045">
        <f t="shared" ca="1" si="9"/>
        <v>1736.0766017724113</v>
      </c>
      <c r="L11" s="1045">
        <f t="shared" ca="1" si="10"/>
        <v>97846.676711194232</v>
      </c>
      <c r="M11" s="1053">
        <f ca="1">L11/$Q$32</f>
        <v>103.76105695778816</v>
      </c>
      <c r="N11" s="1045">
        <f t="shared" ca="1" si="11"/>
        <v>8153.8897259328523</v>
      </c>
      <c r="O11" s="1045">
        <f t="shared" ca="1" si="12"/>
        <v>6115.4172944496395</v>
      </c>
      <c r="P11" s="1045">
        <f t="shared" ca="1" si="5"/>
        <v>4076.9448629664262</v>
      </c>
      <c r="Q11" s="1045">
        <f t="shared" ca="1" si="6"/>
        <v>2038.4724314832131</v>
      </c>
      <c r="R11" s="1579" t="s">
        <v>869</v>
      </c>
      <c r="S11" s="1579"/>
      <c r="T11" s="1579"/>
      <c r="U11" s="1579"/>
      <c r="V11" s="1579"/>
      <c r="W11" s="1507">
        <v>7031</v>
      </c>
      <c r="X11" s="1508">
        <f t="shared" ca="1" si="7"/>
        <v>0.1596631507245837</v>
      </c>
      <c r="Y11" s="1047">
        <f>'[22]1. Flex Team Menu. 2023'!$O$11</f>
        <v>5273.442801583019</v>
      </c>
      <c r="Z11" s="614"/>
      <c r="AA11" s="614"/>
      <c r="AB11" s="614"/>
      <c r="AC11" s="614"/>
      <c r="AD11" s="614"/>
      <c r="AE11" s="614"/>
      <c r="AF11" s="614"/>
    </row>
    <row r="12" spans="1:38" ht="32.450000000000003" customHeight="1" x14ac:dyDescent="0.2">
      <c r="A12" s="1041" t="s">
        <v>787</v>
      </c>
      <c r="B12" s="596">
        <v>1</v>
      </c>
      <c r="C12" s="1045">
        <f>'M2023 BLS SALARY CHART (53rd)'!C6</f>
        <v>43247.567999999999</v>
      </c>
      <c r="D12" s="1045">
        <f t="shared" si="0"/>
        <v>10798.9177296</v>
      </c>
      <c r="E12" s="1045">
        <f t="shared" si="1"/>
        <v>5343.39</v>
      </c>
      <c r="F12" s="1045">
        <f t="shared" ca="1" si="2"/>
        <v>1250.0255690130264</v>
      </c>
      <c r="G12" s="1045">
        <f t="shared" si="3"/>
        <v>888.36341545075754</v>
      </c>
      <c r="H12" s="1045">
        <f>$B$23</f>
        <v>4697.55</v>
      </c>
      <c r="I12" s="1045">
        <f t="shared" si="4"/>
        <v>1500</v>
      </c>
      <c r="J12" s="1045">
        <f t="shared" ca="1" si="8"/>
        <v>8127.0977656876539</v>
      </c>
      <c r="K12" s="1045">
        <f t="shared" ca="1" si="9"/>
        <v>1370.155491511468</v>
      </c>
      <c r="L12" s="1045">
        <f t="shared" ca="1" si="10"/>
        <v>77223.067971262906</v>
      </c>
      <c r="M12" s="1053">
        <f ca="1">L12/$Q$48</f>
        <v>80.69286099400513</v>
      </c>
      <c r="N12" s="1045">
        <f t="shared" ca="1" si="11"/>
        <v>6435.2556642719092</v>
      </c>
      <c r="O12" s="1045">
        <f t="shared" ca="1" si="12"/>
        <v>4826.4417482039316</v>
      </c>
      <c r="P12" s="1045">
        <f t="shared" ca="1" si="5"/>
        <v>3217.6278321359546</v>
      </c>
      <c r="Q12" s="1045">
        <f ca="1">N12*$Q$4</f>
        <v>1608.8139160679773</v>
      </c>
      <c r="R12" s="1579" t="s">
        <v>868</v>
      </c>
      <c r="S12" s="1579"/>
      <c r="T12" s="1579"/>
      <c r="U12" s="1579"/>
      <c r="V12" s="1579"/>
      <c r="W12" s="1507">
        <v>5702</v>
      </c>
      <c r="X12" s="1508">
        <f t="shared" ca="1" si="7"/>
        <v>0.12862569803215182</v>
      </c>
      <c r="Y12" s="1045">
        <f>'[22]1. Flex Team Menu. 2023'!$O$12</f>
        <v>4276.3883160016776</v>
      </c>
      <c r="Z12" s="613"/>
      <c r="AA12" s="613"/>
      <c r="AB12" s="156"/>
      <c r="AD12" s="154"/>
    </row>
    <row r="13" spans="1:38" ht="32.450000000000003" customHeight="1" thickBot="1" x14ac:dyDescent="0.25">
      <c r="A13" s="1041" t="s">
        <v>787</v>
      </c>
      <c r="B13" s="596">
        <v>2</v>
      </c>
      <c r="C13" s="1045">
        <f>'M2023 BLS SALARY CHART (53rd)'!C8</f>
        <v>56217.241600000001</v>
      </c>
      <c r="D13" s="1045">
        <f>C13*($D$3)</f>
        <v>14037.44522752</v>
      </c>
      <c r="E13" s="1045">
        <f t="shared" si="1"/>
        <v>5343.39</v>
      </c>
      <c r="F13" s="1045">
        <f t="shared" ca="1" si="2"/>
        <v>1250.0255690130264</v>
      </c>
      <c r="G13" s="1045">
        <f t="shared" si="3"/>
        <v>888.36341545075754</v>
      </c>
      <c r="H13" s="1045">
        <f>$B$23</f>
        <v>4697.55</v>
      </c>
      <c r="I13" s="1045">
        <f t="shared" si="4"/>
        <v>1500</v>
      </c>
      <c r="J13" s="1045">
        <f t="shared" ca="1" si="8"/>
        <v>10072.081897438055</v>
      </c>
      <c r="K13" s="1045">
        <f t="shared" ca="1" si="9"/>
        <v>1698.0622998030731</v>
      </c>
      <c r="L13" s="1045">
        <f t="shared" ca="1" si="10"/>
        <v>95704.160009224914</v>
      </c>
      <c r="M13" s="1053">
        <f ca="1">L13/$Q$48</f>
        <v>100.00434692708977</v>
      </c>
      <c r="N13" s="1045">
        <f t="shared" ca="1" si="11"/>
        <v>7975.3466674354095</v>
      </c>
      <c r="O13" s="1045">
        <f t="shared" ca="1" si="12"/>
        <v>5981.5100005765571</v>
      </c>
      <c r="P13" s="1045">
        <f t="shared" ca="1" si="5"/>
        <v>3987.6733337177047</v>
      </c>
      <c r="Q13" s="1045">
        <f t="shared" ca="1" si="6"/>
        <v>1993.8366668588524</v>
      </c>
      <c r="R13" s="1579" t="s">
        <v>869</v>
      </c>
      <c r="S13" s="1579"/>
      <c r="T13" s="1579"/>
      <c r="U13" s="1579"/>
      <c r="V13" s="1579"/>
      <c r="W13" s="1507">
        <v>6853</v>
      </c>
      <c r="X13" s="1508">
        <f t="shared" ca="1" si="7"/>
        <v>0.16377762321408545</v>
      </c>
      <c r="Y13" s="1049">
        <f>'[22]1. Flex Team Menu. 2023'!$O$13</f>
        <v>5139.7362187262252</v>
      </c>
      <c r="AA13" s="156"/>
      <c r="AB13" s="158"/>
      <c r="AD13" s="154"/>
    </row>
    <row r="14" spans="1:38" s="158" customFormat="1" ht="15" customHeight="1" x14ac:dyDescent="0.2">
      <c r="A14" s="1041" t="s">
        <v>1088</v>
      </c>
      <c r="B14" s="1537">
        <v>1</v>
      </c>
      <c r="C14" s="1045">
        <f>'M2023 BLS SALARY CHART (53rd)'!C6</f>
        <v>43247.567999999999</v>
      </c>
      <c r="D14" s="1045">
        <f t="shared" ref="D14:D15" si="13">C14*($D$3)</f>
        <v>10798.9177296</v>
      </c>
      <c r="E14" s="1045">
        <f t="shared" si="1"/>
        <v>5343.39</v>
      </c>
      <c r="F14" s="1045">
        <f t="shared" ca="1" si="2"/>
        <v>1250.0255690130264</v>
      </c>
      <c r="G14" s="1045">
        <f t="shared" si="3"/>
        <v>888.36341545075754</v>
      </c>
      <c r="H14" s="1045">
        <f t="shared" ref="H14:H15" si="14">$B$23</f>
        <v>4697.55</v>
      </c>
      <c r="I14" s="1045">
        <f t="shared" si="4"/>
        <v>1500</v>
      </c>
      <c r="J14" s="1045">
        <f t="shared" ca="1" si="8"/>
        <v>8127.0977656876539</v>
      </c>
      <c r="K14" s="1045">
        <f t="shared" ca="1" si="9"/>
        <v>1370.155491511468</v>
      </c>
      <c r="L14" s="1045">
        <f t="shared" ca="1" si="10"/>
        <v>77223.067971262906</v>
      </c>
      <c r="M14" s="1053">
        <f t="shared" ref="M14:M15" ca="1" si="15">L14/$Q$48</f>
        <v>80.69286099400513</v>
      </c>
      <c r="N14" s="1045">
        <f t="shared" ca="1" si="11"/>
        <v>6435.2556642719092</v>
      </c>
      <c r="O14" s="1045">
        <f t="shared" ca="1" si="12"/>
        <v>4826.4417482039316</v>
      </c>
      <c r="P14" s="1045">
        <f t="shared" ca="1" si="5"/>
        <v>3217.6278321359546</v>
      </c>
      <c r="Q14" s="1045">
        <f t="shared" ca="1" si="6"/>
        <v>1608.8139160679773</v>
      </c>
      <c r="R14" s="1579" t="s">
        <v>1087</v>
      </c>
      <c r="S14" s="1579"/>
      <c r="T14" s="1579"/>
      <c r="U14" s="1579"/>
      <c r="V14" s="1579"/>
      <c r="W14" s="154"/>
      <c r="X14" s="1510"/>
      <c r="Y14" s="154"/>
      <c r="Z14" s="156"/>
      <c r="AA14" s="154"/>
      <c r="AB14" s="154"/>
      <c r="AC14" s="156"/>
      <c r="AE14" s="154"/>
      <c r="AF14" s="154"/>
      <c r="AG14" s="154"/>
      <c r="AH14" s="154"/>
      <c r="AI14" s="154"/>
      <c r="AJ14" s="154"/>
      <c r="AK14" s="154"/>
      <c r="AL14" s="154"/>
    </row>
    <row r="15" spans="1:38" s="158" customFormat="1" ht="15" customHeight="1" x14ac:dyDescent="0.2">
      <c r="A15" s="1041" t="s">
        <v>1089</v>
      </c>
      <c r="B15" s="1537">
        <v>3</v>
      </c>
      <c r="C15" s="1045">
        <f>'M2023 BLS SALARY CHART (53rd)'!C28</f>
        <v>101806.432</v>
      </c>
      <c r="D15" s="1045">
        <f t="shared" si="13"/>
        <v>25421.0660704</v>
      </c>
      <c r="E15" s="1045">
        <f t="shared" si="1"/>
        <v>5343.39</v>
      </c>
      <c r="F15" s="1045">
        <f t="shared" ca="1" si="2"/>
        <v>1250.0255690130264</v>
      </c>
      <c r="G15" s="1045">
        <f t="shared" si="3"/>
        <v>888.36341545075754</v>
      </c>
      <c r="H15" s="1045">
        <f t="shared" si="14"/>
        <v>4697.55</v>
      </c>
      <c r="I15" s="1045">
        <f t="shared" si="4"/>
        <v>1500</v>
      </c>
      <c r="J15" s="1045">
        <f t="shared" ca="1" si="8"/>
        <v>16908.819246583655</v>
      </c>
      <c r="K15" s="1045">
        <f t="shared" ca="1" si="9"/>
        <v>2850.6746459350752</v>
      </c>
      <c r="L15" s="1045">
        <f t="shared" ca="1" si="10"/>
        <v>160666.32094738251</v>
      </c>
      <c r="M15" s="1053">
        <f t="shared" ca="1" si="15"/>
        <v>167.88539283948015</v>
      </c>
      <c r="N15" s="1045">
        <f t="shared" ca="1" si="11"/>
        <v>13388.860078948543</v>
      </c>
      <c r="O15" s="1045">
        <f t="shared" ca="1" si="12"/>
        <v>10041.645059211407</v>
      </c>
      <c r="P15" s="1045">
        <f t="shared" ca="1" si="5"/>
        <v>6694.4300394742713</v>
      </c>
      <c r="Q15" s="1045">
        <f t="shared" ca="1" si="6"/>
        <v>3347.2150197371357</v>
      </c>
      <c r="R15" s="1579" t="s">
        <v>868</v>
      </c>
      <c r="S15" s="1579"/>
      <c r="T15" s="1579"/>
      <c r="U15" s="1579"/>
      <c r="V15" s="1579"/>
      <c r="W15" s="161"/>
      <c r="X15" s="1508"/>
      <c r="Y15" s="154"/>
      <c r="Z15" s="154"/>
      <c r="AA15" s="156"/>
      <c r="AC15" s="154"/>
      <c r="AD15" s="154"/>
      <c r="AE15" s="154"/>
      <c r="AF15" s="154"/>
      <c r="AG15" s="154"/>
      <c r="AH15" s="154"/>
      <c r="AI15" s="154"/>
      <c r="AJ15" s="154"/>
    </row>
    <row r="16" spans="1:38" s="158" customFormat="1" ht="15" customHeight="1" x14ac:dyDescent="0.2">
      <c r="A16" s="154"/>
      <c r="B16" s="159"/>
      <c r="C16" s="154"/>
      <c r="D16" s="154"/>
      <c r="E16" s="154"/>
      <c r="F16" s="154"/>
      <c r="G16" s="154"/>
      <c r="H16" s="154"/>
      <c r="I16" s="154"/>
      <c r="J16" s="154"/>
      <c r="K16" s="154"/>
      <c r="L16" s="154"/>
      <c r="M16" s="154"/>
      <c r="N16" s="154"/>
      <c r="O16" s="154"/>
      <c r="P16" s="154"/>
      <c r="Q16" s="154"/>
      <c r="R16" s="154"/>
      <c r="S16" s="154"/>
      <c r="T16" s="154"/>
      <c r="U16" s="154"/>
      <c r="V16" s="154"/>
      <c r="W16" s="161"/>
      <c r="X16" s="1508"/>
      <c r="Y16" s="154"/>
      <c r="Z16" s="154"/>
      <c r="AA16" s="156"/>
      <c r="AC16" s="154"/>
      <c r="AD16" s="154"/>
      <c r="AE16" s="154"/>
      <c r="AF16" s="154"/>
      <c r="AG16" s="154"/>
      <c r="AH16" s="154"/>
      <c r="AI16" s="154"/>
      <c r="AJ16" s="154"/>
    </row>
    <row r="17" spans="1:36" s="158" customFormat="1" ht="15" customHeight="1" x14ac:dyDescent="0.2">
      <c r="A17" s="154"/>
      <c r="B17" s="159"/>
      <c r="C17" s="154"/>
      <c r="D17" s="154"/>
      <c r="E17" s="154"/>
      <c r="F17" s="154"/>
      <c r="G17" s="154"/>
      <c r="H17" s="154"/>
      <c r="I17" s="154"/>
      <c r="J17" s="154"/>
      <c r="K17" s="154"/>
      <c r="L17" s="154"/>
      <c r="M17" s="154"/>
      <c r="N17" s="154"/>
      <c r="O17" s="154"/>
      <c r="P17" s="154"/>
      <c r="Q17" s="154"/>
      <c r="R17" s="154"/>
      <c r="S17" s="154"/>
      <c r="T17" s="154"/>
      <c r="U17" s="154"/>
      <c r="V17" s="154"/>
      <c r="W17" s="161"/>
      <c r="X17" s="1508"/>
      <c r="Y17" s="154"/>
      <c r="Z17" s="154"/>
      <c r="AA17" s="156"/>
      <c r="AC17" s="154"/>
      <c r="AD17" s="154"/>
      <c r="AE17" s="154"/>
      <c r="AF17" s="154"/>
      <c r="AG17" s="154"/>
      <c r="AH17" s="154"/>
      <c r="AI17" s="154"/>
      <c r="AJ17" s="154"/>
    </row>
    <row r="18" spans="1:36" s="158" customFormat="1" ht="15" customHeight="1" thickBot="1" x14ac:dyDescent="0.25">
      <c r="A18" s="154"/>
      <c r="B18" s="159"/>
      <c r="C18" s="154"/>
      <c r="D18" s="154"/>
      <c r="E18" s="154"/>
      <c r="F18" s="154"/>
      <c r="G18" s="154"/>
      <c r="H18" s="154"/>
      <c r="I18" s="154"/>
      <c r="J18" s="154"/>
      <c r="K18" s="154"/>
      <c r="L18" s="154"/>
      <c r="M18" s="154"/>
      <c r="N18" s="154"/>
      <c r="O18" s="154"/>
      <c r="P18" s="154"/>
      <c r="Q18" s="154"/>
      <c r="R18" s="154"/>
      <c r="S18" s="154"/>
      <c r="T18" s="154"/>
      <c r="U18" s="154"/>
      <c r="V18" s="154"/>
      <c r="W18" s="161"/>
      <c r="X18" s="1508"/>
      <c r="Y18" s="154"/>
      <c r="Z18" s="154"/>
      <c r="AA18" s="156"/>
      <c r="AC18" s="154"/>
      <c r="AD18" s="154"/>
      <c r="AE18" s="154"/>
      <c r="AF18" s="154"/>
      <c r="AG18" s="154"/>
      <c r="AH18" s="154"/>
      <c r="AI18" s="154"/>
      <c r="AJ18" s="154"/>
    </row>
    <row r="19" spans="1:36" s="158" customFormat="1" ht="15" customHeight="1" thickBot="1" x14ac:dyDescent="0.3">
      <c r="A19" s="1599" t="s">
        <v>757</v>
      </c>
      <c r="B19" s="1600"/>
      <c r="C19" s="1600"/>
      <c r="D19" s="1600"/>
      <c r="E19" s="1600"/>
      <c r="F19" s="1600"/>
      <c r="G19" s="1600"/>
      <c r="H19" s="1600"/>
      <c r="I19" s="1601"/>
      <c r="J19" s="154"/>
      <c r="K19" s="154"/>
      <c r="L19" s="154"/>
      <c r="M19" s="1657" t="s">
        <v>788</v>
      </c>
      <c r="N19" s="1658"/>
      <c r="O19" s="1658"/>
      <c r="P19" s="1658"/>
      <c r="Q19" s="1659"/>
      <c r="R19" s="154"/>
      <c r="S19" s="156"/>
      <c r="T19" s="154"/>
      <c r="U19" s="154"/>
      <c r="V19" s="154"/>
      <c r="W19" s="161"/>
      <c r="X19" s="1508"/>
      <c r="Y19" s="154"/>
      <c r="Z19" s="154"/>
      <c r="AA19" s="156"/>
      <c r="AC19" s="154"/>
      <c r="AD19" s="154"/>
      <c r="AE19" s="154"/>
      <c r="AF19" s="154"/>
      <c r="AG19" s="154"/>
      <c r="AH19" s="154"/>
      <c r="AI19" s="154"/>
      <c r="AJ19" s="154"/>
    </row>
    <row r="20" spans="1:36" s="158" customFormat="1" ht="15" customHeight="1" thickBot="1" x14ac:dyDescent="0.25">
      <c r="A20" s="981" t="s">
        <v>525</v>
      </c>
      <c r="B20" s="982">
        <v>5343.39</v>
      </c>
      <c r="C20" s="980" t="s">
        <v>1085</v>
      </c>
      <c r="D20" s="984"/>
      <c r="E20" s="984"/>
      <c r="F20" s="984"/>
      <c r="G20" s="984"/>
      <c r="H20" s="984"/>
      <c r="I20" s="1372"/>
      <c r="J20" s="154"/>
      <c r="K20" s="154"/>
      <c r="L20" s="154"/>
      <c r="M20" s="1003" t="s">
        <v>759</v>
      </c>
      <c r="N20" s="1026"/>
      <c r="O20" s="1004" t="s">
        <v>760</v>
      </c>
      <c r="P20" s="1005" t="s">
        <v>761</v>
      </c>
      <c r="Q20" s="1006">
        <v>2080</v>
      </c>
      <c r="R20" s="892"/>
      <c r="S20" s="892"/>
      <c r="T20" s="892"/>
      <c r="U20" s="892"/>
      <c r="V20" s="154"/>
      <c r="W20" s="161"/>
      <c r="X20" s="1508"/>
      <c r="Y20" s="154"/>
      <c r="Z20" s="154"/>
      <c r="AA20" s="156"/>
      <c r="AC20" s="154"/>
      <c r="AD20" s="154"/>
      <c r="AE20" s="154"/>
      <c r="AF20" s="154"/>
      <c r="AG20" s="154"/>
      <c r="AH20" s="154"/>
      <c r="AI20" s="154"/>
      <c r="AJ20" s="154"/>
    </row>
    <row r="21" spans="1:36" s="158" customFormat="1" ht="15" customHeight="1" x14ac:dyDescent="0.2">
      <c r="A21" s="266" t="s">
        <v>142</v>
      </c>
      <c r="B21" s="1534">
        <f ca="1">'Below the line (2)'!Q5+'Below the line (2)'!U5+'Below the line (2)'!W5</f>
        <v>1250.0255690130264</v>
      </c>
      <c r="C21" s="980" t="s">
        <v>1085</v>
      </c>
      <c r="D21" s="253"/>
      <c r="E21" s="253"/>
      <c r="F21" s="253"/>
      <c r="G21" s="253"/>
      <c r="H21" s="253"/>
      <c r="I21" s="279"/>
      <c r="J21" s="154"/>
      <c r="K21" s="154"/>
      <c r="L21" s="154"/>
      <c r="M21" s="1604" t="s">
        <v>762</v>
      </c>
      <c r="N21" s="1605"/>
      <c r="O21" s="1007">
        <v>40</v>
      </c>
      <c r="P21" s="1008">
        <v>3</v>
      </c>
      <c r="Q21" s="1009">
        <f t="shared" ref="Q21:Q26" si="16">P21*O21</f>
        <v>120</v>
      </c>
      <c r="R21" s="891"/>
      <c r="S21" s="1040"/>
      <c r="T21" s="892"/>
      <c r="U21" s="976"/>
      <c r="V21" s="154"/>
      <c r="W21" s="161"/>
      <c r="X21" s="1508"/>
      <c r="Y21" s="154"/>
      <c r="Z21" s="154"/>
      <c r="AA21" s="156"/>
      <c r="AC21" s="154"/>
      <c r="AD21" s="154"/>
      <c r="AE21" s="154"/>
      <c r="AF21" s="154"/>
      <c r="AG21" s="154"/>
      <c r="AH21" s="154"/>
      <c r="AI21" s="154"/>
      <c r="AJ21" s="154"/>
    </row>
    <row r="22" spans="1:36" s="158" customFormat="1" ht="15" customHeight="1" x14ac:dyDescent="0.2">
      <c r="A22" s="266" t="s">
        <v>777</v>
      </c>
      <c r="B22" s="1533">
        <f>'EXPENSES 2021'!N34</f>
        <v>888.36341545075754</v>
      </c>
      <c r="C22" s="980" t="s">
        <v>1086</v>
      </c>
      <c r="D22" s="253"/>
      <c r="E22" s="253"/>
      <c r="F22" s="253"/>
      <c r="G22" s="253"/>
      <c r="H22" s="253"/>
      <c r="I22" s="279"/>
      <c r="J22" s="154"/>
      <c r="K22" s="154"/>
      <c r="L22" s="154"/>
      <c r="M22" s="1606" t="s">
        <v>763</v>
      </c>
      <c r="N22" s="1607"/>
      <c r="O22" s="1007">
        <v>40</v>
      </c>
      <c r="P22" s="1021">
        <v>1.8</v>
      </c>
      <c r="Q22" s="1009">
        <f t="shared" si="16"/>
        <v>72</v>
      </c>
      <c r="R22" s="891"/>
      <c r="S22" s="892"/>
      <c r="T22" s="892"/>
      <c r="U22" s="976"/>
      <c r="V22" s="154"/>
      <c r="W22" s="161"/>
      <c r="X22" s="1508"/>
      <c r="Y22" s="154"/>
      <c r="Z22" s="154"/>
      <c r="AA22" s="156"/>
      <c r="AC22" s="154"/>
      <c r="AD22" s="154"/>
      <c r="AE22" s="154"/>
      <c r="AF22" s="154"/>
      <c r="AG22" s="154"/>
      <c r="AH22" s="154"/>
      <c r="AI22" s="154"/>
      <c r="AJ22" s="154"/>
    </row>
    <row r="23" spans="1:36" s="158" customFormat="1" ht="15" customHeight="1" x14ac:dyDescent="0.2">
      <c r="A23" s="266" t="s">
        <v>897</v>
      </c>
      <c r="B23" s="257">
        <f>'EXPENSES 2021'!M43</f>
        <v>4697.55</v>
      </c>
      <c r="C23" s="980" t="s">
        <v>974</v>
      </c>
      <c r="D23" s="253"/>
      <c r="E23" s="253"/>
      <c r="F23" s="253"/>
      <c r="G23" s="253"/>
      <c r="H23" s="253"/>
      <c r="I23" s="279"/>
      <c r="J23" s="613"/>
      <c r="K23" s="613"/>
      <c r="L23" s="154"/>
      <c r="M23" s="1608" t="s">
        <v>750</v>
      </c>
      <c r="N23" s="1609"/>
      <c r="O23" s="1007">
        <v>40</v>
      </c>
      <c r="P23" s="1022">
        <v>0.8</v>
      </c>
      <c r="Q23" s="1009">
        <f t="shared" si="16"/>
        <v>32</v>
      </c>
      <c r="R23" s="891"/>
      <c r="S23" s="892"/>
      <c r="T23" s="892"/>
      <c r="U23" s="892"/>
      <c r="V23" s="154"/>
      <c r="W23" s="161"/>
      <c r="X23" s="1508"/>
      <c r="Y23" s="154"/>
      <c r="Z23" s="154"/>
      <c r="AA23" s="156"/>
      <c r="AC23" s="154"/>
      <c r="AD23" s="154"/>
      <c r="AE23" s="154"/>
      <c r="AF23" s="154"/>
      <c r="AG23" s="154"/>
      <c r="AH23" s="154"/>
      <c r="AI23" s="154"/>
      <c r="AJ23" s="154"/>
    </row>
    <row r="24" spans="1:36" s="158" customFormat="1" ht="15" customHeight="1" x14ac:dyDescent="0.2">
      <c r="A24" s="266" t="s">
        <v>899</v>
      </c>
      <c r="B24" s="257">
        <f>'EXPENSES 2021'!M42</f>
        <v>6576.57</v>
      </c>
      <c r="C24" s="980" t="s">
        <v>974</v>
      </c>
      <c r="D24" s="253"/>
      <c r="E24" s="253"/>
      <c r="F24" s="253"/>
      <c r="G24" s="253"/>
      <c r="H24" s="253"/>
      <c r="I24" s="279"/>
      <c r="J24" s="613"/>
      <c r="K24" s="613"/>
      <c r="L24" s="154"/>
      <c r="M24" s="1608" t="s">
        <v>764</v>
      </c>
      <c r="N24" s="1609"/>
      <c r="O24" s="1007">
        <v>40</v>
      </c>
      <c r="P24" s="1535">
        <v>2.2000000000000002</v>
      </c>
      <c r="Q24" s="1009">
        <f t="shared" si="16"/>
        <v>88</v>
      </c>
      <c r="R24" s="891"/>
      <c r="S24" s="892"/>
      <c r="T24" s="892"/>
      <c r="U24" s="892"/>
      <c r="V24" s="154"/>
      <c r="W24" s="161"/>
      <c r="X24" s="1508"/>
      <c r="Y24" s="154"/>
      <c r="Z24" s="154"/>
      <c r="AA24" s="156"/>
      <c r="AC24" s="154"/>
      <c r="AD24" s="154"/>
      <c r="AE24" s="154"/>
      <c r="AF24" s="154"/>
      <c r="AG24" s="154"/>
      <c r="AH24" s="154"/>
      <c r="AI24" s="154"/>
      <c r="AJ24" s="154"/>
    </row>
    <row r="25" spans="1:36" s="158" customFormat="1" ht="15" customHeight="1" x14ac:dyDescent="0.2">
      <c r="A25" s="266" t="s">
        <v>900</v>
      </c>
      <c r="B25" s="257">
        <f>'EXPENSES 2021'!M40</f>
        <v>2818.5299999999997</v>
      </c>
      <c r="C25" s="980" t="s">
        <v>974</v>
      </c>
      <c r="D25" s="253"/>
      <c r="E25" s="253"/>
      <c r="F25" s="253"/>
      <c r="G25" s="253"/>
      <c r="H25" s="253"/>
      <c r="I25" s="279"/>
      <c r="J25" s="613"/>
      <c r="K25" s="154"/>
      <c r="L25" s="154"/>
      <c r="M25" s="1610" t="s">
        <v>142</v>
      </c>
      <c r="N25" s="1611"/>
      <c r="O25" s="1011">
        <v>10</v>
      </c>
      <c r="P25" s="1012">
        <v>44</v>
      </c>
      <c r="Q25" s="1009">
        <f t="shared" si="16"/>
        <v>440</v>
      </c>
      <c r="R25" s="891"/>
      <c r="S25" s="892"/>
      <c r="T25" s="892"/>
      <c r="U25" s="892"/>
      <c r="V25" s="154"/>
      <c r="W25" s="161"/>
      <c r="X25" s="1508"/>
      <c r="Y25" s="154"/>
      <c r="Z25" s="154"/>
      <c r="AA25" s="156"/>
      <c r="AC25" s="154"/>
      <c r="AD25" s="154"/>
      <c r="AE25" s="154"/>
      <c r="AF25" s="154"/>
      <c r="AG25" s="154"/>
      <c r="AH25" s="154"/>
      <c r="AI25" s="154"/>
      <c r="AJ25" s="154"/>
    </row>
    <row r="26" spans="1:36" s="158" customFormat="1" ht="15" customHeight="1" x14ac:dyDescent="0.2">
      <c r="A26" s="266" t="s">
        <v>902</v>
      </c>
      <c r="B26" s="257">
        <f>'EXPENSES 2021'!M41</f>
        <v>4697.55</v>
      </c>
      <c r="C26" s="980" t="s">
        <v>974</v>
      </c>
      <c r="D26" s="253"/>
      <c r="E26" s="253"/>
      <c r="F26" s="253"/>
      <c r="G26" s="253"/>
      <c r="H26" s="253"/>
      <c r="I26" s="279"/>
      <c r="J26" s="154"/>
      <c r="K26" s="156"/>
      <c r="L26" s="154"/>
      <c r="M26" s="1130" t="s">
        <v>804</v>
      </c>
      <c r="N26" s="1131"/>
      <c r="O26" s="1132">
        <v>5.5</v>
      </c>
      <c r="P26" s="1012">
        <v>44</v>
      </c>
      <c r="Q26" s="1009">
        <f t="shared" si="16"/>
        <v>242</v>
      </c>
      <c r="R26" s="891"/>
      <c r="S26" s="892"/>
      <c r="T26" s="892"/>
      <c r="U26" s="892"/>
      <c r="V26" s="154"/>
      <c r="W26" s="161"/>
      <c r="X26" s="1508"/>
      <c r="Y26" s="154"/>
      <c r="Z26" s="154"/>
      <c r="AA26" s="156"/>
      <c r="AC26" s="154"/>
      <c r="AD26" s="154"/>
      <c r="AE26" s="154"/>
      <c r="AF26" s="154"/>
      <c r="AG26" s="154"/>
      <c r="AH26" s="154"/>
      <c r="AI26" s="154"/>
      <c r="AJ26" s="154"/>
    </row>
    <row r="27" spans="1:36" s="158" customFormat="1" ht="15" customHeight="1" thickBot="1" x14ac:dyDescent="0.25">
      <c r="A27" s="275" t="s">
        <v>750</v>
      </c>
      <c r="B27" s="986">
        <v>1500</v>
      </c>
      <c r="C27" s="987" t="s">
        <v>974</v>
      </c>
      <c r="D27" s="278"/>
      <c r="E27" s="278"/>
      <c r="F27" s="278"/>
      <c r="G27" s="278"/>
      <c r="H27" s="278"/>
      <c r="I27" s="280"/>
      <c r="J27" s="156"/>
      <c r="K27" s="156"/>
      <c r="L27" s="154"/>
      <c r="M27" s="1660" t="s">
        <v>803</v>
      </c>
      <c r="N27" s="1661"/>
      <c r="O27" s="1542">
        <v>1.75</v>
      </c>
      <c r="P27" s="1055">
        <v>44</v>
      </c>
      <c r="Q27" s="1056">
        <f>O27*P27</f>
        <v>77</v>
      </c>
      <c r="R27" s="892"/>
      <c r="S27" s="892"/>
      <c r="T27" s="892"/>
      <c r="U27" s="892"/>
      <c r="V27" s="154"/>
      <c r="W27" s="161"/>
      <c r="X27" s="1508"/>
      <c r="Y27" s="154"/>
      <c r="Z27" s="154"/>
      <c r="AA27" s="156"/>
      <c r="AC27" s="154"/>
      <c r="AD27" s="154"/>
      <c r="AE27" s="154"/>
      <c r="AF27" s="154"/>
      <c r="AG27" s="154"/>
      <c r="AH27" s="154"/>
      <c r="AI27" s="154"/>
      <c r="AJ27" s="154"/>
    </row>
    <row r="28" spans="1:36" s="158" customFormat="1" ht="15" customHeight="1" thickBot="1" x14ac:dyDescent="0.25">
      <c r="A28" s="251"/>
      <c r="B28" s="257"/>
      <c r="C28" s="980"/>
      <c r="D28" s="253"/>
      <c r="E28" s="253"/>
      <c r="F28" s="253"/>
      <c r="G28" s="253"/>
      <c r="H28" s="253"/>
      <c r="I28" s="253"/>
      <c r="J28" s="156"/>
      <c r="K28" s="154"/>
      <c r="L28" s="154"/>
      <c r="M28" s="1057" t="s">
        <v>785</v>
      </c>
      <c r="N28" s="1058"/>
      <c r="O28" s="1059">
        <v>1.5</v>
      </c>
      <c r="P28" s="1060">
        <v>44</v>
      </c>
      <c r="Q28" s="1061">
        <f>O28*P28</f>
        <v>66</v>
      </c>
      <c r="R28" s="892"/>
      <c r="S28" s="892"/>
      <c r="T28" s="892"/>
      <c r="U28" s="892"/>
      <c r="V28" s="154"/>
      <c r="W28" s="161"/>
      <c r="X28" s="1508"/>
      <c r="Y28" s="154"/>
      <c r="Z28" s="154"/>
      <c r="AA28" s="156"/>
      <c r="AC28" s="154"/>
      <c r="AD28" s="154"/>
      <c r="AE28" s="154"/>
      <c r="AF28" s="154"/>
      <c r="AG28" s="154"/>
      <c r="AH28" s="154"/>
      <c r="AI28" s="154"/>
      <c r="AJ28" s="154"/>
    </row>
    <row r="29" spans="1:36" s="158" customFormat="1" ht="15" customHeight="1" thickBot="1" x14ac:dyDescent="0.25">
      <c r="A29" s="1656"/>
      <c r="B29" s="1656"/>
      <c r="C29" s="1656"/>
      <c r="D29" s="1656"/>
      <c r="E29" s="1656"/>
      <c r="F29" s="1656"/>
      <c r="G29" s="1656"/>
      <c r="H29" s="1656"/>
      <c r="I29" s="1656"/>
      <c r="J29" s="154"/>
      <c r="K29" s="154"/>
      <c r="L29" s="154"/>
      <c r="M29" s="1593" t="s">
        <v>766</v>
      </c>
      <c r="N29" s="1594"/>
      <c r="O29" s="1595"/>
      <c r="P29" s="1016"/>
      <c r="Q29" s="1006">
        <f>SUM(Q21:Q28)</f>
        <v>1137</v>
      </c>
      <c r="R29" s="154"/>
      <c r="S29" s="154"/>
      <c r="T29" s="154"/>
      <c r="U29" s="154"/>
      <c r="V29" s="154"/>
      <c r="W29" s="161"/>
      <c r="X29" s="1508"/>
      <c r="Y29" s="154"/>
      <c r="Z29" s="154"/>
      <c r="AA29" s="156"/>
      <c r="AC29" s="154"/>
      <c r="AD29" s="154"/>
      <c r="AE29" s="154"/>
      <c r="AF29" s="154"/>
      <c r="AG29" s="154"/>
      <c r="AH29" s="154"/>
      <c r="AI29" s="154"/>
      <c r="AJ29" s="154"/>
    </row>
    <row r="30" spans="1:36" s="158" customFormat="1" ht="15" customHeight="1" x14ac:dyDescent="0.2">
      <c r="A30" s="251"/>
      <c r="B30" s="1532"/>
      <c r="C30" s="980"/>
      <c r="D30" s="253"/>
      <c r="E30" s="253"/>
      <c r="F30" s="253"/>
      <c r="G30" s="253"/>
      <c r="H30" s="253"/>
      <c r="I30" s="253"/>
      <c r="J30" s="154"/>
      <c r="K30" s="613"/>
      <c r="L30" s="154"/>
      <c r="M30" s="1614" t="s">
        <v>767</v>
      </c>
      <c r="N30" s="1615"/>
      <c r="O30" s="1616"/>
      <c r="P30" s="1017"/>
      <c r="Q30" s="1018">
        <f>Q20-Q29</f>
        <v>943</v>
      </c>
      <c r="R30" s="154"/>
      <c r="S30" s="154"/>
      <c r="T30" s="154"/>
      <c r="U30" s="154"/>
      <c r="V30" s="154"/>
      <c r="W30" s="161"/>
      <c r="X30" s="1508"/>
      <c r="Y30" s="154"/>
      <c r="Z30" s="154"/>
      <c r="AA30" s="156"/>
      <c r="AC30" s="154"/>
      <c r="AD30" s="154"/>
      <c r="AE30" s="154"/>
      <c r="AF30" s="154"/>
      <c r="AG30" s="154"/>
      <c r="AH30" s="154"/>
      <c r="AI30" s="154"/>
      <c r="AJ30" s="154"/>
    </row>
    <row r="31" spans="1:36" s="158" customFormat="1" ht="15" customHeight="1" thickBot="1" x14ac:dyDescent="0.25">
      <c r="A31" s="251"/>
      <c r="B31" s="859"/>
      <c r="C31" s="980"/>
      <c r="D31" s="253"/>
      <c r="E31" s="253"/>
      <c r="F31" s="253"/>
      <c r="G31" s="253"/>
      <c r="H31" s="253"/>
      <c r="I31" s="253"/>
      <c r="J31" s="613"/>
      <c r="K31" s="154"/>
      <c r="L31" s="154"/>
      <c r="M31" s="1617" t="s">
        <v>768</v>
      </c>
      <c r="N31" s="1618"/>
      <c r="O31" s="1619"/>
      <c r="P31" s="1019"/>
      <c r="Q31" s="1020">
        <v>1</v>
      </c>
      <c r="R31" s="154"/>
      <c r="S31" s="154"/>
      <c r="T31" s="154"/>
      <c r="U31" s="154"/>
      <c r="V31" s="154"/>
      <c r="W31" s="161"/>
      <c r="X31" s="1508"/>
      <c r="Y31" s="154"/>
      <c r="Z31" s="154"/>
      <c r="AA31" s="156"/>
      <c r="AC31" s="154"/>
      <c r="AD31" s="154"/>
      <c r="AE31" s="154"/>
      <c r="AF31" s="154"/>
      <c r="AG31" s="154"/>
      <c r="AH31" s="154"/>
      <c r="AI31" s="154"/>
      <c r="AJ31" s="154"/>
    </row>
    <row r="32" spans="1:36" s="158" customFormat="1" ht="15" customHeight="1" thickBot="1" x14ac:dyDescent="0.25">
      <c r="A32" s="251"/>
      <c r="B32" s="1099"/>
      <c r="C32" s="980"/>
      <c r="D32" s="253"/>
      <c r="E32" s="253"/>
      <c r="F32" s="253"/>
      <c r="G32" s="253"/>
      <c r="H32" s="253"/>
      <c r="I32" s="253"/>
      <c r="J32" s="154"/>
      <c r="K32" s="154"/>
      <c r="L32" s="154"/>
      <c r="M32" s="1593" t="s">
        <v>769</v>
      </c>
      <c r="N32" s="1594"/>
      <c r="O32" s="1595"/>
      <c r="P32" s="1016"/>
      <c r="Q32" s="1006">
        <f>Q31*Q30</f>
        <v>943</v>
      </c>
      <c r="R32" s="154"/>
      <c r="S32" s="154"/>
      <c r="T32" s="154"/>
      <c r="U32" s="154"/>
      <c r="V32" s="154"/>
      <c r="W32" s="161"/>
      <c r="X32" s="1508"/>
      <c r="Y32" s="154"/>
      <c r="Z32" s="154"/>
      <c r="AA32" s="156"/>
      <c r="AC32" s="154"/>
      <c r="AD32" s="154"/>
      <c r="AE32" s="154"/>
      <c r="AF32" s="154"/>
      <c r="AG32" s="154"/>
      <c r="AH32" s="154"/>
      <c r="AI32" s="154"/>
      <c r="AJ32" s="154"/>
    </row>
    <row r="33" spans="1:30" ht="15" customHeight="1" x14ac:dyDescent="0.2">
      <c r="W33" s="161"/>
      <c r="X33" s="1508"/>
      <c r="Y33" s="154"/>
      <c r="AA33" s="156"/>
      <c r="AB33" s="158"/>
      <c r="AD33" s="154"/>
    </row>
    <row r="34" spans="1:30" ht="15" customHeight="1" x14ac:dyDescent="0.2">
      <c r="W34" s="161"/>
      <c r="X34" s="1508"/>
      <c r="Y34" s="154"/>
      <c r="AB34" s="158"/>
      <c r="AD34" s="154"/>
    </row>
    <row r="35" spans="1:30" ht="15" customHeight="1" thickBot="1" x14ac:dyDescent="0.3">
      <c r="A35" s="1620" t="s">
        <v>782</v>
      </c>
      <c r="B35" s="1621"/>
      <c r="C35" s="1621"/>
      <c r="D35" s="1621"/>
      <c r="E35" s="1621"/>
      <c r="M35" s="1622" t="s">
        <v>789</v>
      </c>
      <c r="N35" s="1623"/>
      <c r="O35" s="1623"/>
      <c r="P35" s="1623"/>
      <c r="Q35" s="1623"/>
    </row>
    <row r="36" spans="1:30" ht="15" customHeight="1" thickBot="1" x14ac:dyDescent="0.25">
      <c r="A36" s="1003" t="s">
        <v>759</v>
      </c>
      <c r="B36" s="1026"/>
      <c r="C36" s="1004" t="s">
        <v>760</v>
      </c>
      <c r="D36" s="1005" t="s">
        <v>761</v>
      </c>
      <c r="E36" s="1006">
        <v>2080</v>
      </c>
      <c r="M36" s="1003" t="s">
        <v>759</v>
      </c>
      <c r="N36" s="1026"/>
      <c r="O36" s="1004" t="s">
        <v>760</v>
      </c>
      <c r="P36" s="1005" t="s">
        <v>761</v>
      </c>
      <c r="Q36" s="1006">
        <v>2080</v>
      </c>
    </row>
    <row r="37" spans="1:30" ht="15" customHeight="1" x14ac:dyDescent="0.2">
      <c r="A37" s="1604" t="s">
        <v>762</v>
      </c>
      <c r="B37" s="1605"/>
      <c r="C37" s="1007">
        <v>40</v>
      </c>
      <c r="D37" s="1008">
        <v>3</v>
      </c>
      <c r="E37" s="1009">
        <f t="shared" ref="E37:E42" si="17">D37*C37</f>
        <v>120</v>
      </c>
      <c r="M37" s="1604" t="s">
        <v>762</v>
      </c>
      <c r="N37" s="1605"/>
      <c r="O37" s="1007">
        <v>40</v>
      </c>
      <c r="P37" s="1008">
        <v>3</v>
      </c>
      <c r="Q37" s="1009">
        <f t="shared" ref="Q37:Q43" si="18">P37*O37</f>
        <v>120</v>
      </c>
    </row>
    <row r="38" spans="1:30" ht="15" customHeight="1" x14ac:dyDescent="0.2">
      <c r="A38" s="1606" t="s">
        <v>763</v>
      </c>
      <c r="B38" s="1607"/>
      <c r="C38" s="1007">
        <v>40</v>
      </c>
      <c r="D38" s="1021">
        <v>1.8</v>
      </c>
      <c r="E38" s="1009">
        <f t="shared" si="17"/>
        <v>72</v>
      </c>
      <c r="M38" s="1606" t="s">
        <v>763</v>
      </c>
      <c r="N38" s="1607"/>
      <c r="O38" s="1007">
        <v>40</v>
      </c>
      <c r="P38" s="1021">
        <v>1.8</v>
      </c>
      <c r="Q38" s="1009">
        <f t="shared" si="18"/>
        <v>72</v>
      </c>
    </row>
    <row r="39" spans="1:30" ht="15" customHeight="1" x14ac:dyDescent="0.2">
      <c r="A39" s="1608" t="s">
        <v>750</v>
      </c>
      <c r="B39" s="1609"/>
      <c r="C39" s="1007">
        <v>40</v>
      </c>
      <c r="D39" s="1022">
        <v>0.6</v>
      </c>
      <c r="E39" s="1009">
        <f t="shared" si="17"/>
        <v>24</v>
      </c>
      <c r="M39" s="1608" t="s">
        <v>750</v>
      </c>
      <c r="N39" s="1609"/>
      <c r="O39" s="1007">
        <v>40</v>
      </c>
      <c r="P39" s="1022">
        <v>1</v>
      </c>
      <c r="Q39" s="1009">
        <f t="shared" si="18"/>
        <v>40</v>
      </c>
    </row>
    <row r="40" spans="1:30" ht="15" customHeight="1" x14ac:dyDescent="0.2">
      <c r="A40" s="1608" t="s">
        <v>764</v>
      </c>
      <c r="B40" s="1609"/>
      <c r="C40" s="1007">
        <v>40</v>
      </c>
      <c r="D40" s="1535">
        <v>2.2000000000000002</v>
      </c>
      <c r="E40" s="1009">
        <f t="shared" si="17"/>
        <v>88</v>
      </c>
      <c r="M40" s="1608" t="s">
        <v>764</v>
      </c>
      <c r="N40" s="1609"/>
      <c r="O40" s="1007">
        <v>40</v>
      </c>
      <c r="P40" s="1535">
        <v>2.2000000000000002</v>
      </c>
      <c r="Q40" s="1009">
        <f t="shared" si="18"/>
        <v>88</v>
      </c>
    </row>
    <row r="41" spans="1:30" ht="15" customHeight="1" x14ac:dyDescent="0.2">
      <c r="A41" s="1610" t="s">
        <v>142</v>
      </c>
      <c r="B41" s="1611"/>
      <c r="C41" s="1011">
        <v>8</v>
      </c>
      <c r="D41" s="1012">
        <v>44</v>
      </c>
      <c r="E41" s="1009">
        <f t="shared" si="17"/>
        <v>352</v>
      </c>
      <c r="M41" s="1668" t="s">
        <v>142</v>
      </c>
      <c r="N41" s="1669"/>
      <c r="O41" s="1373">
        <v>10</v>
      </c>
      <c r="P41" s="1133">
        <v>44</v>
      </c>
      <c r="Q41" s="1134">
        <f t="shared" si="18"/>
        <v>440</v>
      </c>
    </row>
    <row r="42" spans="1:30" ht="15" customHeight="1" x14ac:dyDescent="0.2">
      <c r="A42" s="1038" t="s">
        <v>780</v>
      </c>
      <c r="B42" s="1039"/>
      <c r="C42" s="1037">
        <v>8</v>
      </c>
      <c r="D42" s="1012">
        <v>44</v>
      </c>
      <c r="E42" s="1009">
        <f t="shared" si="17"/>
        <v>352</v>
      </c>
      <c r="M42" s="1130" t="s">
        <v>800</v>
      </c>
      <c r="N42" s="1131"/>
      <c r="O42" s="1374">
        <v>1.25</v>
      </c>
      <c r="P42" s="1133">
        <v>44</v>
      </c>
      <c r="Q42" s="1134">
        <f t="shared" si="18"/>
        <v>55</v>
      </c>
    </row>
    <row r="43" spans="1:30" ht="15" customHeight="1" thickBot="1" x14ac:dyDescent="0.25">
      <c r="A43" s="1624" t="s">
        <v>765</v>
      </c>
      <c r="B43" s="1625"/>
      <c r="C43" s="1182">
        <v>1.25</v>
      </c>
      <c r="D43" s="1014">
        <v>44</v>
      </c>
      <c r="E43" s="1015">
        <f>C43*D43</f>
        <v>55</v>
      </c>
      <c r="M43" s="1130" t="s">
        <v>804</v>
      </c>
      <c r="N43" s="1131"/>
      <c r="O43" s="1132">
        <v>5.5</v>
      </c>
      <c r="P43" s="1133">
        <v>44</v>
      </c>
      <c r="Q43" s="1134">
        <f t="shared" si="18"/>
        <v>242</v>
      </c>
    </row>
    <row r="44" spans="1:30" ht="15" customHeight="1" thickBot="1" x14ac:dyDescent="0.25">
      <c r="A44" s="1593" t="s">
        <v>766</v>
      </c>
      <c r="B44" s="1594"/>
      <c r="C44" s="1595"/>
      <c r="D44" s="1016"/>
      <c r="E44" s="1006">
        <f>SUM(E37:E43)</f>
        <v>1063</v>
      </c>
      <c r="M44" s="1135" t="s">
        <v>785</v>
      </c>
      <c r="N44" s="1136"/>
      <c r="O44" s="1137">
        <v>1.5</v>
      </c>
      <c r="P44" s="1138">
        <v>44</v>
      </c>
      <c r="Q44" s="1139">
        <f>O44*P44</f>
        <v>66</v>
      </c>
    </row>
    <row r="45" spans="1:30" ht="15" customHeight="1" thickBot="1" x14ac:dyDescent="0.25">
      <c r="A45" s="1614" t="s">
        <v>767</v>
      </c>
      <c r="B45" s="1615"/>
      <c r="C45" s="1616"/>
      <c r="D45" s="1017"/>
      <c r="E45" s="1018">
        <f>E36-E44</f>
        <v>1017</v>
      </c>
      <c r="M45" s="1662" t="s">
        <v>766</v>
      </c>
      <c r="N45" s="1663"/>
      <c r="O45" s="1664"/>
      <c r="P45" s="1140"/>
      <c r="Q45" s="1141">
        <f>SUM(Q37:Q44)</f>
        <v>1123</v>
      </c>
    </row>
    <row r="46" spans="1:30" ht="15" customHeight="1" thickBot="1" x14ac:dyDescent="0.25">
      <c r="A46" s="1617" t="s">
        <v>768</v>
      </c>
      <c r="B46" s="1618"/>
      <c r="C46" s="1619"/>
      <c r="D46" s="1019"/>
      <c r="E46" s="1020">
        <v>1</v>
      </c>
      <c r="M46" s="1670" t="s">
        <v>767</v>
      </c>
      <c r="N46" s="1671"/>
      <c r="O46" s="1672"/>
      <c r="P46" s="1142"/>
      <c r="Q46" s="1143">
        <f>Q36-Q45</f>
        <v>957</v>
      </c>
    </row>
    <row r="47" spans="1:30" ht="15" customHeight="1" thickBot="1" x14ac:dyDescent="0.25">
      <c r="A47" s="1593" t="s">
        <v>769</v>
      </c>
      <c r="B47" s="1594"/>
      <c r="C47" s="1595"/>
      <c r="D47" s="1016"/>
      <c r="E47" s="1006">
        <f>E46*E45</f>
        <v>1017</v>
      </c>
      <c r="M47" s="1665" t="s">
        <v>768</v>
      </c>
      <c r="N47" s="1666"/>
      <c r="O47" s="1667"/>
      <c r="P47" s="1144"/>
      <c r="Q47" s="1145">
        <v>1</v>
      </c>
    </row>
    <row r="48" spans="1:30" ht="15" customHeight="1" thickBot="1" x14ac:dyDescent="0.25">
      <c r="M48" s="1662" t="s">
        <v>769</v>
      </c>
      <c r="N48" s="1663"/>
      <c r="O48" s="1664"/>
      <c r="P48" s="1140"/>
      <c r="Q48" s="1141">
        <f>Q47*Q46</f>
        <v>957</v>
      </c>
    </row>
    <row r="49" spans="25:25" ht="15" customHeight="1" x14ac:dyDescent="0.2"/>
    <row r="50" spans="25:25" ht="15" customHeight="1" x14ac:dyDescent="0.2">
      <c r="Y50" s="163"/>
    </row>
    <row r="51" spans="25:25" ht="15" customHeight="1" x14ac:dyDescent="0.2"/>
    <row r="52" spans="25:25" ht="15" customHeight="1" x14ac:dyDescent="0.2"/>
    <row r="53" spans="25:25" ht="15" customHeight="1" x14ac:dyDescent="0.2"/>
    <row r="54" spans="25:25" ht="15" customHeight="1" x14ac:dyDescent="0.2"/>
    <row r="55" spans="25:25" ht="15" customHeight="1" x14ac:dyDescent="0.2"/>
    <row r="56" spans="25:25" ht="15" customHeight="1" x14ac:dyDescent="0.2"/>
    <row r="57" spans="25:25" ht="15" customHeight="1" x14ac:dyDescent="0.2"/>
    <row r="58" spans="25:25" ht="15" customHeight="1" x14ac:dyDescent="0.2"/>
    <row r="59" spans="25:25" ht="15" customHeight="1" x14ac:dyDescent="0.2"/>
    <row r="60" spans="25:25" ht="15" customHeight="1" x14ac:dyDescent="0.2"/>
    <row r="61" spans="25:25" ht="15" customHeight="1" x14ac:dyDescent="0.2"/>
    <row r="62" spans="25:25" ht="15" customHeight="1" x14ac:dyDescent="0.2"/>
    <row r="63" spans="25:25" ht="15" customHeight="1" x14ac:dyDescent="0.2"/>
    <row r="64" spans="25:25"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sheetData>
  <mergeCells count="56">
    <mergeCell ref="W3:W5"/>
    <mergeCell ref="R3:V5"/>
    <mergeCell ref="M3:M5"/>
    <mergeCell ref="A4:A5"/>
    <mergeCell ref="B4:B5"/>
    <mergeCell ref="C3:C5"/>
    <mergeCell ref="D3:D5"/>
    <mergeCell ref="I3:I5"/>
    <mergeCell ref="H3:H5"/>
    <mergeCell ref="G3:G5"/>
    <mergeCell ref="F3:F5"/>
    <mergeCell ref="E3:E5"/>
    <mergeCell ref="A47:C47"/>
    <mergeCell ref="M48:O48"/>
    <mergeCell ref="A41:B41"/>
    <mergeCell ref="A43:B43"/>
    <mergeCell ref="A44:C44"/>
    <mergeCell ref="A45:C45"/>
    <mergeCell ref="A46:C46"/>
    <mergeCell ref="M47:O47"/>
    <mergeCell ref="M41:N41"/>
    <mergeCell ref="M45:O45"/>
    <mergeCell ref="M46:O46"/>
    <mergeCell ref="A35:E35"/>
    <mergeCell ref="A37:B37"/>
    <mergeCell ref="A38:B38"/>
    <mergeCell ref="A39:B39"/>
    <mergeCell ref="A40:B40"/>
    <mergeCell ref="A29:I29"/>
    <mergeCell ref="A19:I19"/>
    <mergeCell ref="M19:Q19"/>
    <mergeCell ref="M21:N21"/>
    <mergeCell ref="M22:N22"/>
    <mergeCell ref="M23:N23"/>
    <mergeCell ref="M24:N24"/>
    <mergeCell ref="M25:N25"/>
    <mergeCell ref="M27:N27"/>
    <mergeCell ref="M37:N37"/>
    <mergeCell ref="M38:N38"/>
    <mergeCell ref="M39:N39"/>
    <mergeCell ref="M40:N40"/>
    <mergeCell ref="R11:V11"/>
    <mergeCell ref="R12:V12"/>
    <mergeCell ref="R13:V13"/>
    <mergeCell ref="M29:O29"/>
    <mergeCell ref="M30:O30"/>
    <mergeCell ref="M31:O31"/>
    <mergeCell ref="M32:O32"/>
    <mergeCell ref="M35:Q35"/>
    <mergeCell ref="R15:V15"/>
    <mergeCell ref="R14:V14"/>
    <mergeCell ref="R6:V6"/>
    <mergeCell ref="R7:V7"/>
    <mergeCell ref="R8:V8"/>
    <mergeCell ref="R9:V9"/>
    <mergeCell ref="R10:V10"/>
  </mergeCells>
  <phoneticPr fontId="96" type="noConversion"/>
  <pageMargins left="0.2" right="0.2" top="0.25" bottom="0.25" header="0.3" footer="0.3"/>
  <pageSetup scale="5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3FA81-E2D2-45BA-AC90-C6AA9EB6537F}">
  <dimension ref="A1:Q11"/>
  <sheetViews>
    <sheetView workbookViewId="0">
      <selection activeCell="I11" sqref="I11"/>
    </sheetView>
  </sheetViews>
  <sheetFormatPr defaultRowHeight="15" x14ac:dyDescent="0.25"/>
  <cols>
    <col min="1" max="1" width="35.28515625" customWidth="1"/>
    <col min="2" max="2" width="6.140625" bestFit="1" customWidth="1"/>
    <col min="3" max="3" width="11.85546875" bestFit="1" customWidth="1"/>
    <col min="4" max="7" width="13.85546875" bestFit="1" customWidth="1"/>
    <col min="8" max="10" width="3.85546875" customWidth="1"/>
    <col min="11" max="11" width="28.28515625" customWidth="1"/>
    <col min="12" max="12" width="6.140625" bestFit="1" customWidth="1"/>
    <col min="13" max="13" width="11.85546875" bestFit="1" customWidth="1"/>
    <col min="14" max="17" width="13.85546875" bestFit="1" customWidth="1"/>
  </cols>
  <sheetData>
    <row r="1" spans="1:17" ht="15.75" thickBot="1" x14ac:dyDescent="0.3">
      <c r="A1" s="1626" t="s">
        <v>981</v>
      </c>
      <c r="B1" s="1626"/>
      <c r="C1" s="1626"/>
      <c r="D1" s="1626"/>
      <c r="E1" s="1626"/>
      <c r="F1" s="1626"/>
      <c r="G1" s="1626"/>
      <c r="K1" s="1677" t="s">
        <v>980</v>
      </c>
      <c r="L1" s="1677"/>
      <c r="M1" s="1677"/>
      <c r="N1" s="1677"/>
      <c r="O1" s="1677"/>
      <c r="P1" s="1677"/>
      <c r="Q1" s="1677"/>
    </row>
    <row r="2" spans="1:17" ht="49.5" customHeight="1" x14ac:dyDescent="0.25">
      <c r="A2" s="1627" t="s">
        <v>921</v>
      </c>
      <c r="B2" s="1627" t="s">
        <v>645</v>
      </c>
      <c r="C2" s="1678" t="s">
        <v>922</v>
      </c>
      <c r="D2" s="1368" t="s">
        <v>970</v>
      </c>
      <c r="E2" s="1368" t="s">
        <v>970</v>
      </c>
      <c r="F2" s="1368" t="s">
        <v>970</v>
      </c>
      <c r="G2" s="1368" t="s">
        <v>970</v>
      </c>
      <c r="K2" s="1627" t="s">
        <v>921</v>
      </c>
      <c r="L2" s="1627" t="s">
        <v>645</v>
      </c>
      <c r="M2" s="1678" t="s">
        <v>922</v>
      </c>
      <c r="N2" s="1368" t="s">
        <v>970</v>
      </c>
      <c r="O2" s="1368" t="s">
        <v>970</v>
      </c>
      <c r="P2" s="1368" t="s">
        <v>970</v>
      </c>
      <c r="Q2" s="1368" t="s">
        <v>970</v>
      </c>
    </row>
    <row r="3" spans="1:17" ht="49.5" customHeight="1" thickBot="1" x14ac:dyDescent="0.3">
      <c r="A3" s="1628"/>
      <c r="B3" s="1628"/>
      <c r="C3" s="1679"/>
      <c r="D3" s="1369" t="s">
        <v>903</v>
      </c>
      <c r="E3" s="1369" t="s">
        <v>904</v>
      </c>
      <c r="F3" s="1369" t="s">
        <v>971</v>
      </c>
      <c r="G3" s="1369" t="s">
        <v>972</v>
      </c>
      <c r="K3" s="1628"/>
      <c r="L3" s="1628"/>
      <c r="M3" s="1679"/>
      <c r="N3" s="1369" t="s">
        <v>903</v>
      </c>
      <c r="O3" s="1369" t="s">
        <v>904</v>
      </c>
      <c r="P3" s="1369" t="s">
        <v>971</v>
      </c>
      <c r="Q3" s="1369" t="s">
        <v>972</v>
      </c>
    </row>
    <row r="4" spans="1:17" ht="49.5" customHeight="1" thickBot="1" x14ac:dyDescent="0.3">
      <c r="A4" s="1190" t="s">
        <v>672</v>
      </c>
      <c r="B4" s="1191">
        <v>1</v>
      </c>
      <c r="C4" s="1191" t="s">
        <v>790</v>
      </c>
      <c r="D4" s="1370">
        <v>7661</v>
      </c>
      <c r="E4" s="1370">
        <v>5746</v>
      </c>
      <c r="F4" s="1370">
        <v>3830</v>
      </c>
      <c r="G4" s="1370">
        <v>1915</v>
      </c>
      <c r="K4" s="1190" t="s">
        <v>672</v>
      </c>
      <c r="L4" s="1191">
        <v>1</v>
      </c>
      <c r="M4" s="1191" t="s">
        <v>790</v>
      </c>
      <c r="N4" s="1370">
        <f ca="1">'1. Flex Team Menu. 2023'!N6</f>
        <v>11053.099892875087</v>
      </c>
      <c r="O4" s="1370">
        <f ca="1">'1. Flex Team Menu. 2023'!O6</f>
        <v>8289.8249196563156</v>
      </c>
      <c r="P4" s="1370">
        <f ca="1">'1. Flex Team Menu. 2023'!P6</f>
        <v>5526.5499464375434</v>
      </c>
      <c r="Q4" s="1370">
        <f ca="1">'1. Flex Team Menu. 2023'!Q6</f>
        <v>2763.2749732187717</v>
      </c>
    </row>
    <row r="5" spans="1:17" ht="49.5" customHeight="1" thickBot="1" x14ac:dyDescent="0.3">
      <c r="A5" s="1190" t="s">
        <v>672</v>
      </c>
      <c r="B5" s="1191">
        <v>2</v>
      </c>
      <c r="C5" s="1191" t="s">
        <v>790</v>
      </c>
      <c r="D5" s="1370">
        <v>8814</v>
      </c>
      <c r="E5" s="1370">
        <v>6610</v>
      </c>
      <c r="F5" s="1370">
        <v>4407</v>
      </c>
      <c r="G5" s="1370">
        <v>2203</v>
      </c>
      <c r="K5" s="1190" t="s">
        <v>672</v>
      </c>
      <c r="L5" s="1191">
        <v>2</v>
      </c>
      <c r="M5" s="1191" t="s">
        <v>790</v>
      </c>
      <c r="N5" s="1370">
        <f ca="1">'1. Flex Team Menu. 2023'!N7</f>
        <v>10719.415402452005</v>
      </c>
      <c r="O5" s="1370">
        <f ca="1">'1. Flex Team Menu. 2023'!O7</f>
        <v>8039.5615518390041</v>
      </c>
      <c r="P5" s="1370">
        <f ca="1">'1. Flex Team Menu. 2023'!P7</f>
        <v>5359.7077012260024</v>
      </c>
      <c r="Q5" s="1370">
        <f ca="1">'1. Flex Team Menu. 2023'!Q7</f>
        <v>2679.8538506130012</v>
      </c>
    </row>
    <row r="6" spans="1:17" ht="49.5" customHeight="1" thickBot="1" x14ac:dyDescent="0.3">
      <c r="A6" s="1190" t="s">
        <v>973</v>
      </c>
      <c r="B6" s="1191">
        <v>1</v>
      </c>
      <c r="C6" s="1192">
        <v>86.39</v>
      </c>
      <c r="D6" s="1370">
        <v>7379</v>
      </c>
      <c r="E6" s="1370">
        <v>5535</v>
      </c>
      <c r="F6" s="1370">
        <v>3690</v>
      </c>
      <c r="G6" s="1370">
        <v>1845</v>
      </c>
      <c r="K6" s="1190" t="s">
        <v>973</v>
      </c>
      <c r="L6" s="1191">
        <v>1</v>
      </c>
      <c r="M6" s="1192">
        <f ca="1">'1. Flex Team Menu. 2023'!M8</f>
        <v>113.71204046893635</v>
      </c>
      <c r="N6" s="1370">
        <f ca="1">'1. Flex Team Menu. 2023'!N8</f>
        <v>9637.0954297423559</v>
      </c>
      <c r="O6" s="1370">
        <f ca="1">'1. Flex Team Menu. 2023'!O8</f>
        <v>7227.8215723067669</v>
      </c>
      <c r="P6" s="1370">
        <f ca="1">'1. Flex Team Menu. 2023'!P8</f>
        <v>4818.547714871178</v>
      </c>
      <c r="Q6" s="1370">
        <f ca="1">'1. Flex Team Menu. 2023'!Q8</f>
        <v>2409.273857435589</v>
      </c>
    </row>
    <row r="7" spans="1:17" ht="49.5" customHeight="1" thickBot="1" x14ac:dyDescent="0.3">
      <c r="A7" s="1190" t="s">
        <v>973</v>
      </c>
      <c r="B7" s="1191">
        <v>2</v>
      </c>
      <c r="C7" s="1192">
        <v>97.51</v>
      </c>
      <c r="D7" s="1370">
        <v>8329</v>
      </c>
      <c r="E7" s="1370">
        <v>6247</v>
      </c>
      <c r="F7" s="1370">
        <v>4164</v>
      </c>
      <c r="G7" s="1370">
        <v>2082</v>
      </c>
      <c r="K7" s="1190" t="s">
        <v>973</v>
      </c>
      <c r="L7" s="1191">
        <v>2</v>
      </c>
      <c r="M7" s="1192">
        <f ca="1">'1. Flex Team Menu. 2023'!M9</f>
        <v>132.52676048817148</v>
      </c>
      <c r="N7" s="1370">
        <f ca="1">'1. Flex Team Menu. 2023'!N9</f>
        <v>11231.642951372532</v>
      </c>
      <c r="O7" s="1370">
        <f ca="1">'1. Flex Team Menu. 2023'!O9</f>
        <v>8423.7322135293998</v>
      </c>
      <c r="P7" s="1370">
        <f ca="1">'1. Flex Team Menu. 2023'!P9</f>
        <v>5615.8214756862662</v>
      </c>
      <c r="Q7" s="1370">
        <f ca="1">'1. Flex Team Menu. 2023'!Q9</f>
        <v>2807.9107378431331</v>
      </c>
    </row>
    <row r="8" spans="1:17" ht="49.5" customHeight="1" thickBot="1" x14ac:dyDescent="0.3">
      <c r="A8" s="1190" t="s">
        <v>34</v>
      </c>
      <c r="B8" s="1191">
        <v>1</v>
      </c>
      <c r="C8" s="1192">
        <v>65.69</v>
      </c>
      <c r="D8" s="1370">
        <v>5206</v>
      </c>
      <c r="E8" s="1370">
        <v>3904</v>
      </c>
      <c r="F8" s="1370">
        <v>2603</v>
      </c>
      <c r="G8" s="1370">
        <v>1301</v>
      </c>
      <c r="K8" s="1190" t="s">
        <v>34</v>
      </c>
      <c r="L8" s="1191">
        <v>1</v>
      </c>
      <c r="M8" s="1192">
        <f ca="1">'1. Flex Team Menu. 2023'!M10</f>
        <v>84.16286815825265</v>
      </c>
      <c r="N8" s="1370">
        <f ca="1">'1. Flex Team Menu. 2023'!N10</f>
        <v>6613.7987227693548</v>
      </c>
      <c r="O8" s="1370">
        <f ca="1">'1. Flex Team Menu. 2023'!O10</f>
        <v>4960.3490420770158</v>
      </c>
      <c r="P8" s="1370">
        <f ca="1">'1. Flex Team Menu. 2023'!P10</f>
        <v>3306.8993613846774</v>
      </c>
      <c r="Q8" s="1370">
        <f ca="1">'1. Flex Team Menu. 2023'!Q10</f>
        <v>1653.4496806923387</v>
      </c>
    </row>
    <row r="9" spans="1:17" ht="49.5" customHeight="1" thickBot="1" x14ac:dyDescent="0.3">
      <c r="A9" s="1190" t="s">
        <v>34</v>
      </c>
      <c r="B9" s="1191">
        <v>2</v>
      </c>
      <c r="C9" s="1192">
        <v>79.209999999999994</v>
      </c>
      <c r="D9" s="1370">
        <v>6277</v>
      </c>
      <c r="E9" s="1370">
        <v>4708</v>
      </c>
      <c r="F9" s="1370">
        <v>3139</v>
      </c>
      <c r="G9" s="1370">
        <v>1569</v>
      </c>
      <c r="K9" s="1190" t="s">
        <v>34</v>
      </c>
      <c r="L9" s="1191">
        <v>2</v>
      </c>
      <c r="M9" s="1192">
        <f ca="1">'1. Flex Team Menu. 2023'!M11</f>
        <v>103.76105695778816</v>
      </c>
      <c r="N9" s="1370">
        <f ca="1">'1. Flex Team Menu. 2023'!N11</f>
        <v>8153.8897259328523</v>
      </c>
      <c r="O9" s="1370">
        <f ca="1">'1. Flex Team Menu. 2023'!O11</f>
        <v>6115.4172944496395</v>
      </c>
      <c r="P9" s="1370">
        <f ca="1">'1. Flex Team Menu. 2023'!P11</f>
        <v>4076.9448629664262</v>
      </c>
      <c r="Q9" s="1370">
        <f ca="1">'1. Flex Team Menu. 2023'!Q11</f>
        <v>2038.4724314832131</v>
      </c>
    </row>
    <row r="10" spans="1:17" ht="49.5" customHeight="1" thickBot="1" x14ac:dyDescent="0.3">
      <c r="A10" s="1190" t="s">
        <v>923</v>
      </c>
      <c r="B10" s="1191">
        <v>1</v>
      </c>
      <c r="C10" s="1192">
        <v>62.5</v>
      </c>
      <c r="D10" s="1370">
        <v>5026</v>
      </c>
      <c r="E10" s="1370">
        <v>3770</v>
      </c>
      <c r="F10" s="1370">
        <v>2513</v>
      </c>
      <c r="G10" s="1370">
        <v>1257</v>
      </c>
      <c r="K10" s="1190" t="s">
        <v>923</v>
      </c>
      <c r="L10" s="1191">
        <v>1</v>
      </c>
      <c r="M10" s="1192">
        <f ca="1">'1. Flex Team Menu. 2023'!M12</f>
        <v>80.69286099400513</v>
      </c>
      <c r="N10" s="1370">
        <f ca="1">'1. Flex Team Menu. 2023'!N12</f>
        <v>6435.2556642719092</v>
      </c>
      <c r="O10" s="1370">
        <f ca="1">'1. Flex Team Menu. 2023'!O12</f>
        <v>4826.4417482039316</v>
      </c>
      <c r="P10" s="1370">
        <f ca="1">'1. Flex Team Menu. 2023'!P12</f>
        <v>3217.6278321359546</v>
      </c>
      <c r="Q10" s="1370">
        <f ca="1">'1. Flex Team Menu. 2023'!Q12</f>
        <v>1608.8139160679773</v>
      </c>
    </row>
    <row r="11" spans="1:17" ht="49.5" customHeight="1" thickBot="1" x14ac:dyDescent="0.3">
      <c r="A11" s="1190" t="s">
        <v>923</v>
      </c>
      <c r="B11" s="1191">
        <v>2</v>
      </c>
      <c r="C11" s="1192">
        <v>75.819999999999993</v>
      </c>
      <c r="D11" s="1370">
        <v>6098</v>
      </c>
      <c r="E11" s="1370">
        <v>4573</v>
      </c>
      <c r="F11" s="1370">
        <v>3049</v>
      </c>
      <c r="G11" s="1370">
        <v>1524</v>
      </c>
      <c r="K11" s="1190" t="s">
        <v>923</v>
      </c>
      <c r="L11" s="1191">
        <v>2</v>
      </c>
      <c r="M11" s="1192">
        <f ca="1">'1. Flex Team Menu. 2023'!M13</f>
        <v>100.00434692708977</v>
      </c>
      <c r="N11" s="1370">
        <f ca="1">'1. Flex Team Menu. 2023'!N13</f>
        <v>7975.3466674354095</v>
      </c>
      <c r="O11" s="1370">
        <f ca="1">'1. Flex Team Menu. 2023'!O13</f>
        <v>5981.5100005765571</v>
      </c>
      <c r="P11" s="1370">
        <f ca="1">'1. Flex Team Menu. 2023'!P13</f>
        <v>3987.6733337177047</v>
      </c>
      <c r="Q11" s="1370">
        <f ca="1">'1. Flex Team Menu. 2023'!Q13</f>
        <v>1993.8366668588524</v>
      </c>
    </row>
  </sheetData>
  <mergeCells count="8">
    <mergeCell ref="K1:Q1"/>
    <mergeCell ref="A1:G1"/>
    <mergeCell ref="A2:A3"/>
    <mergeCell ref="B2:B3"/>
    <mergeCell ref="C2:C3"/>
    <mergeCell ref="K2:K3"/>
    <mergeCell ref="L2:L3"/>
    <mergeCell ref="M2:M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I24"/>
  <sheetViews>
    <sheetView topLeftCell="BK1" workbookViewId="0">
      <selection activeCell="BV38" sqref="BV38"/>
    </sheetView>
  </sheetViews>
  <sheetFormatPr defaultRowHeight="12.75" x14ac:dyDescent="0.2"/>
  <cols>
    <col min="1" max="1" width="38.42578125" style="1082" customWidth="1"/>
    <col min="2" max="2" width="12.85546875" style="1087" customWidth="1"/>
    <col min="3" max="67" width="7.7109375" style="1082" customWidth="1"/>
    <col min="68" max="68" width="8.140625" style="1082" bestFit="1" customWidth="1"/>
    <col min="69" max="82" width="7.7109375" style="1082" customWidth="1"/>
    <col min="83" max="256" width="9.140625" style="1082"/>
    <col min="257" max="257" width="38.42578125" style="1082" customWidth="1"/>
    <col min="258" max="258" width="12.85546875" style="1082" customWidth="1"/>
    <col min="259" max="323" width="7.7109375" style="1082" customWidth="1"/>
    <col min="324" max="324" width="8.140625" style="1082" bestFit="1" customWidth="1"/>
    <col min="325" max="338" width="7.7109375" style="1082" customWidth="1"/>
    <col min="339" max="512" width="9.140625" style="1082"/>
    <col min="513" max="513" width="38.42578125" style="1082" customWidth="1"/>
    <col min="514" max="514" width="12.85546875" style="1082" customWidth="1"/>
    <col min="515" max="579" width="7.7109375" style="1082" customWidth="1"/>
    <col min="580" max="580" width="8.140625" style="1082" bestFit="1" customWidth="1"/>
    <col min="581" max="594" width="7.7109375" style="1082" customWidth="1"/>
    <col min="595" max="768" width="9.140625" style="1082"/>
    <col min="769" max="769" width="38.42578125" style="1082" customWidth="1"/>
    <col min="770" max="770" width="12.85546875" style="1082" customWidth="1"/>
    <col min="771" max="835" width="7.7109375" style="1082" customWidth="1"/>
    <col min="836" max="836" width="8.140625" style="1082" bestFit="1" customWidth="1"/>
    <col min="837" max="850" width="7.7109375" style="1082" customWidth="1"/>
    <col min="851" max="1024" width="9.140625" style="1082"/>
    <col min="1025" max="1025" width="38.42578125" style="1082" customWidth="1"/>
    <col min="1026" max="1026" width="12.85546875" style="1082" customWidth="1"/>
    <col min="1027" max="1091" width="7.7109375" style="1082" customWidth="1"/>
    <col min="1092" max="1092" width="8.140625" style="1082" bestFit="1" customWidth="1"/>
    <col min="1093" max="1106" width="7.7109375" style="1082" customWidth="1"/>
    <col min="1107" max="1280" width="9.140625" style="1082"/>
    <col min="1281" max="1281" width="38.42578125" style="1082" customWidth="1"/>
    <col min="1282" max="1282" width="12.85546875" style="1082" customWidth="1"/>
    <col min="1283" max="1347" width="7.7109375" style="1082" customWidth="1"/>
    <col min="1348" max="1348" width="8.140625" style="1082" bestFit="1" customWidth="1"/>
    <col min="1349" max="1362" width="7.7109375" style="1082" customWidth="1"/>
    <col min="1363" max="1536" width="9.140625" style="1082"/>
    <col min="1537" max="1537" width="38.42578125" style="1082" customWidth="1"/>
    <col min="1538" max="1538" width="12.85546875" style="1082" customWidth="1"/>
    <col min="1539" max="1603" width="7.7109375" style="1082" customWidth="1"/>
    <col min="1604" max="1604" width="8.140625" style="1082" bestFit="1" customWidth="1"/>
    <col min="1605" max="1618" width="7.7109375" style="1082" customWidth="1"/>
    <col min="1619" max="1792" width="9.140625" style="1082"/>
    <col min="1793" max="1793" width="38.42578125" style="1082" customWidth="1"/>
    <col min="1794" max="1794" width="12.85546875" style="1082" customWidth="1"/>
    <col min="1795" max="1859" width="7.7109375" style="1082" customWidth="1"/>
    <col min="1860" max="1860" width="8.140625" style="1082" bestFit="1" customWidth="1"/>
    <col min="1861" max="1874" width="7.7109375" style="1082" customWidth="1"/>
    <col min="1875" max="2048" width="9.140625" style="1082"/>
    <col min="2049" max="2049" width="38.42578125" style="1082" customWidth="1"/>
    <col min="2050" max="2050" width="12.85546875" style="1082" customWidth="1"/>
    <col min="2051" max="2115" width="7.7109375" style="1082" customWidth="1"/>
    <col min="2116" max="2116" width="8.140625" style="1082" bestFit="1" customWidth="1"/>
    <col min="2117" max="2130" width="7.7109375" style="1082" customWidth="1"/>
    <col min="2131" max="2304" width="9.140625" style="1082"/>
    <col min="2305" max="2305" width="38.42578125" style="1082" customWidth="1"/>
    <col min="2306" max="2306" width="12.85546875" style="1082" customWidth="1"/>
    <col min="2307" max="2371" width="7.7109375" style="1082" customWidth="1"/>
    <col min="2372" max="2372" width="8.140625" style="1082" bestFit="1" customWidth="1"/>
    <col min="2373" max="2386" width="7.7109375" style="1082" customWidth="1"/>
    <col min="2387" max="2560" width="9.140625" style="1082"/>
    <col min="2561" max="2561" width="38.42578125" style="1082" customWidth="1"/>
    <col min="2562" max="2562" width="12.85546875" style="1082" customWidth="1"/>
    <col min="2563" max="2627" width="7.7109375" style="1082" customWidth="1"/>
    <col min="2628" max="2628" width="8.140625" style="1082" bestFit="1" customWidth="1"/>
    <col min="2629" max="2642" width="7.7109375" style="1082" customWidth="1"/>
    <col min="2643" max="2816" width="9.140625" style="1082"/>
    <col min="2817" max="2817" width="38.42578125" style="1082" customWidth="1"/>
    <col min="2818" max="2818" width="12.85546875" style="1082" customWidth="1"/>
    <col min="2819" max="2883" width="7.7109375" style="1082" customWidth="1"/>
    <col min="2884" max="2884" width="8.140625" style="1082" bestFit="1" customWidth="1"/>
    <col min="2885" max="2898" width="7.7109375" style="1082" customWidth="1"/>
    <col min="2899" max="3072" width="9.140625" style="1082"/>
    <col min="3073" max="3073" width="38.42578125" style="1082" customWidth="1"/>
    <col min="3074" max="3074" width="12.85546875" style="1082" customWidth="1"/>
    <col min="3075" max="3139" width="7.7109375" style="1082" customWidth="1"/>
    <col min="3140" max="3140" width="8.140625" style="1082" bestFit="1" customWidth="1"/>
    <col min="3141" max="3154" width="7.7109375" style="1082" customWidth="1"/>
    <col min="3155" max="3328" width="9.140625" style="1082"/>
    <col min="3329" max="3329" width="38.42578125" style="1082" customWidth="1"/>
    <col min="3330" max="3330" width="12.85546875" style="1082" customWidth="1"/>
    <col min="3331" max="3395" width="7.7109375" style="1082" customWidth="1"/>
    <col min="3396" max="3396" width="8.140625" style="1082" bestFit="1" customWidth="1"/>
    <col min="3397" max="3410" width="7.7109375" style="1082" customWidth="1"/>
    <col min="3411" max="3584" width="9.140625" style="1082"/>
    <col min="3585" max="3585" width="38.42578125" style="1082" customWidth="1"/>
    <col min="3586" max="3586" width="12.85546875" style="1082" customWidth="1"/>
    <col min="3587" max="3651" width="7.7109375" style="1082" customWidth="1"/>
    <col min="3652" max="3652" width="8.140625" style="1082" bestFit="1" customWidth="1"/>
    <col min="3653" max="3666" width="7.7109375" style="1082" customWidth="1"/>
    <col min="3667" max="3840" width="9.140625" style="1082"/>
    <col min="3841" max="3841" width="38.42578125" style="1082" customWidth="1"/>
    <col min="3842" max="3842" width="12.85546875" style="1082" customWidth="1"/>
    <col min="3843" max="3907" width="7.7109375" style="1082" customWidth="1"/>
    <col min="3908" max="3908" width="8.140625" style="1082" bestFit="1" customWidth="1"/>
    <col min="3909" max="3922" width="7.7109375" style="1082" customWidth="1"/>
    <col min="3923" max="4096" width="9.140625" style="1082"/>
    <col min="4097" max="4097" width="38.42578125" style="1082" customWidth="1"/>
    <col min="4098" max="4098" width="12.85546875" style="1082" customWidth="1"/>
    <col min="4099" max="4163" width="7.7109375" style="1082" customWidth="1"/>
    <col min="4164" max="4164" width="8.140625" style="1082" bestFit="1" customWidth="1"/>
    <col min="4165" max="4178" width="7.7109375" style="1082" customWidth="1"/>
    <col min="4179" max="4352" width="9.140625" style="1082"/>
    <col min="4353" max="4353" width="38.42578125" style="1082" customWidth="1"/>
    <col min="4354" max="4354" width="12.85546875" style="1082" customWidth="1"/>
    <col min="4355" max="4419" width="7.7109375" style="1082" customWidth="1"/>
    <col min="4420" max="4420" width="8.140625" style="1082" bestFit="1" customWidth="1"/>
    <col min="4421" max="4434" width="7.7109375" style="1082" customWidth="1"/>
    <col min="4435" max="4608" width="9.140625" style="1082"/>
    <col min="4609" max="4609" width="38.42578125" style="1082" customWidth="1"/>
    <col min="4610" max="4610" width="12.85546875" style="1082" customWidth="1"/>
    <col min="4611" max="4675" width="7.7109375" style="1082" customWidth="1"/>
    <col min="4676" max="4676" width="8.140625" style="1082" bestFit="1" customWidth="1"/>
    <col min="4677" max="4690" width="7.7109375" style="1082" customWidth="1"/>
    <col min="4691" max="4864" width="9.140625" style="1082"/>
    <col min="4865" max="4865" width="38.42578125" style="1082" customWidth="1"/>
    <col min="4866" max="4866" width="12.85546875" style="1082" customWidth="1"/>
    <col min="4867" max="4931" width="7.7109375" style="1082" customWidth="1"/>
    <col min="4932" max="4932" width="8.140625" style="1082" bestFit="1" customWidth="1"/>
    <col min="4933" max="4946" width="7.7109375" style="1082" customWidth="1"/>
    <col min="4947" max="5120" width="9.140625" style="1082"/>
    <col min="5121" max="5121" width="38.42578125" style="1082" customWidth="1"/>
    <col min="5122" max="5122" width="12.85546875" style="1082" customWidth="1"/>
    <col min="5123" max="5187" width="7.7109375" style="1082" customWidth="1"/>
    <col min="5188" max="5188" width="8.140625" style="1082" bestFit="1" customWidth="1"/>
    <col min="5189" max="5202" width="7.7109375" style="1082" customWidth="1"/>
    <col min="5203" max="5376" width="9.140625" style="1082"/>
    <col min="5377" max="5377" width="38.42578125" style="1082" customWidth="1"/>
    <col min="5378" max="5378" width="12.85546875" style="1082" customWidth="1"/>
    <col min="5379" max="5443" width="7.7109375" style="1082" customWidth="1"/>
    <col min="5444" max="5444" width="8.140625" style="1082" bestFit="1" customWidth="1"/>
    <col min="5445" max="5458" width="7.7109375" style="1082" customWidth="1"/>
    <col min="5459" max="5632" width="9.140625" style="1082"/>
    <col min="5633" max="5633" width="38.42578125" style="1082" customWidth="1"/>
    <col min="5634" max="5634" width="12.85546875" style="1082" customWidth="1"/>
    <col min="5635" max="5699" width="7.7109375" style="1082" customWidth="1"/>
    <col min="5700" max="5700" width="8.140625" style="1082" bestFit="1" customWidth="1"/>
    <col min="5701" max="5714" width="7.7109375" style="1082" customWidth="1"/>
    <col min="5715" max="5888" width="9.140625" style="1082"/>
    <col min="5889" max="5889" width="38.42578125" style="1082" customWidth="1"/>
    <col min="5890" max="5890" width="12.85546875" style="1082" customWidth="1"/>
    <col min="5891" max="5955" width="7.7109375" style="1082" customWidth="1"/>
    <col min="5956" max="5956" width="8.140625" style="1082" bestFit="1" customWidth="1"/>
    <col min="5957" max="5970" width="7.7109375" style="1082" customWidth="1"/>
    <col min="5971" max="6144" width="9.140625" style="1082"/>
    <col min="6145" max="6145" width="38.42578125" style="1082" customWidth="1"/>
    <col min="6146" max="6146" width="12.85546875" style="1082" customWidth="1"/>
    <col min="6147" max="6211" width="7.7109375" style="1082" customWidth="1"/>
    <col min="6212" max="6212" width="8.140625" style="1082" bestFit="1" customWidth="1"/>
    <col min="6213" max="6226" width="7.7109375" style="1082" customWidth="1"/>
    <col min="6227" max="6400" width="9.140625" style="1082"/>
    <col min="6401" max="6401" width="38.42578125" style="1082" customWidth="1"/>
    <col min="6402" max="6402" width="12.85546875" style="1082" customWidth="1"/>
    <col min="6403" max="6467" width="7.7109375" style="1082" customWidth="1"/>
    <col min="6468" max="6468" width="8.140625" style="1082" bestFit="1" customWidth="1"/>
    <col min="6469" max="6482" width="7.7109375" style="1082" customWidth="1"/>
    <col min="6483" max="6656" width="9.140625" style="1082"/>
    <col min="6657" max="6657" width="38.42578125" style="1082" customWidth="1"/>
    <col min="6658" max="6658" width="12.85546875" style="1082" customWidth="1"/>
    <col min="6659" max="6723" width="7.7109375" style="1082" customWidth="1"/>
    <col min="6724" max="6724" width="8.140625" style="1082" bestFit="1" customWidth="1"/>
    <col min="6725" max="6738" width="7.7109375" style="1082" customWidth="1"/>
    <col min="6739" max="6912" width="9.140625" style="1082"/>
    <col min="6913" max="6913" width="38.42578125" style="1082" customWidth="1"/>
    <col min="6914" max="6914" width="12.85546875" style="1082" customWidth="1"/>
    <col min="6915" max="6979" width="7.7109375" style="1082" customWidth="1"/>
    <col min="6980" max="6980" width="8.140625" style="1082" bestFit="1" customWidth="1"/>
    <col min="6981" max="6994" width="7.7109375" style="1082" customWidth="1"/>
    <col min="6995" max="7168" width="9.140625" style="1082"/>
    <col min="7169" max="7169" width="38.42578125" style="1082" customWidth="1"/>
    <col min="7170" max="7170" width="12.85546875" style="1082" customWidth="1"/>
    <col min="7171" max="7235" width="7.7109375" style="1082" customWidth="1"/>
    <col min="7236" max="7236" width="8.140625" style="1082" bestFit="1" customWidth="1"/>
    <col min="7237" max="7250" width="7.7109375" style="1082" customWidth="1"/>
    <col min="7251" max="7424" width="9.140625" style="1082"/>
    <col min="7425" max="7425" width="38.42578125" style="1082" customWidth="1"/>
    <col min="7426" max="7426" width="12.85546875" style="1082" customWidth="1"/>
    <col min="7427" max="7491" width="7.7109375" style="1082" customWidth="1"/>
    <col min="7492" max="7492" width="8.140625" style="1082" bestFit="1" customWidth="1"/>
    <col min="7493" max="7506" width="7.7109375" style="1082" customWidth="1"/>
    <col min="7507" max="7680" width="9.140625" style="1082"/>
    <col min="7681" max="7681" width="38.42578125" style="1082" customWidth="1"/>
    <col min="7682" max="7682" width="12.85546875" style="1082" customWidth="1"/>
    <col min="7683" max="7747" width="7.7109375" style="1082" customWidth="1"/>
    <col min="7748" max="7748" width="8.140625" style="1082" bestFit="1" customWidth="1"/>
    <col min="7749" max="7762" width="7.7109375" style="1082" customWidth="1"/>
    <col min="7763" max="7936" width="9.140625" style="1082"/>
    <col min="7937" max="7937" width="38.42578125" style="1082" customWidth="1"/>
    <col min="7938" max="7938" width="12.85546875" style="1082" customWidth="1"/>
    <col min="7939" max="8003" width="7.7109375" style="1082" customWidth="1"/>
    <col min="8004" max="8004" width="8.140625" style="1082" bestFit="1" customWidth="1"/>
    <col min="8005" max="8018" width="7.7109375" style="1082" customWidth="1"/>
    <col min="8019" max="8192" width="9.140625" style="1082"/>
    <col min="8193" max="8193" width="38.42578125" style="1082" customWidth="1"/>
    <col min="8194" max="8194" width="12.85546875" style="1082" customWidth="1"/>
    <col min="8195" max="8259" width="7.7109375" style="1082" customWidth="1"/>
    <col min="8260" max="8260" width="8.140625" style="1082" bestFit="1" customWidth="1"/>
    <col min="8261" max="8274" width="7.7109375" style="1082" customWidth="1"/>
    <col min="8275" max="8448" width="9.140625" style="1082"/>
    <col min="8449" max="8449" width="38.42578125" style="1082" customWidth="1"/>
    <col min="8450" max="8450" width="12.85546875" style="1082" customWidth="1"/>
    <col min="8451" max="8515" width="7.7109375" style="1082" customWidth="1"/>
    <col min="8516" max="8516" width="8.140625" style="1082" bestFit="1" customWidth="1"/>
    <col min="8517" max="8530" width="7.7109375" style="1082" customWidth="1"/>
    <col min="8531" max="8704" width="9.140625" style="1082"/>
    <col min="8705" max="8705" width="38.42578125" style="1082" customWidth="1"/>
    <col min="8706" max="8706" width="12.85546875" style="1082" customWidth="1"/>
    <col min="8707" max="8771" width="7.7109375" style="1082" customWidth="1"/>
    <col min="8772" max="8772" width="8.140625" style="1082" bestFit="1" customWidth="1"/>
    <col min="8773" max="8786" width="7.7109375" style="1082" customWidth="1"/>
    <col min="8787" max="8960" width="9.140625" style="1082"/>
    <col min="8961" max="8961" width="38.42578125" style="1082" customWidth="1"/>
    <col min="8962" max="8962" width="12.85546875" style="1082" customWidth="1"/>
    <col min="8963" max="9027" width="7.7109375" style="1082" customWidth="1"/>
    <col min="9028" max="9028" width="8.140625" style="1082" bestFit="1" customWidth="1"/>
    <col min="9029" max="9042" width="7.7109375" style="1082" customWidth="1"/>
    <col min="9043" max="9216" width="9.140625" style="1082"/>
    <col min="9217" max="9217" width="38.42578125" style="1082" customWidth="1"/>
    <col min="9218" max="9218" width="12.85546875" style="1082" customWidth="1"/>
    <col min="9219" max="9283" width="7.7109375" style="1082" customWidth="1"/>
    <col min="9284" max="9284" width="8.140625" style="1082" bestFit="1" customWidth="1"/>
    <col min="9285" max="9298" width="7.7109375" style="1082" customWidth="1"/>
    <col min="9299" max="9472" width="9.140625" style="1082"/>
    <col min="9473" max="9473" width="38.42578125" style="1082" customWidth="1"/>
    <col min="9474" max="9474" width="12.85546875" style="1082" customWidth="1"/>
    <col min="9475" max="9539" width="7.7109375" style="1082" customWidth="1"/>
    <col min="9540" max="9540" width="8.140625" style="1082" bestFit="1" customWidth="1"/>
    <col min="9541" max="9554" width="7.7109375" style="1082" customWidth="1"/>
    <col min="9555" max="9728" width="9.140625" style="1082"/>
    <col min="9729" max="9729" width="38.42578125" style="1082" customWidth="1"/>
    <col min="9730" max="9730" width="12.85546875" style="1082" customWidth="1"/>
    <col min="9731" max="9795" width="7.7109375" style="1082" customWidth="1"/>
    <col min="9796" max="9796" width="8.140625" style="1082" bestFit="1" customWidth="1"/>
    <col min="9797" max="9810" width="7.7109375" style="1082" customWidth="1"/>
    <col min="9811" max="9984" width="9.140625" style="1082"/>
    <col min="9985" max="9985" width="38.42578125" style="1082" customWidth="1"/>
    <col min="9986" max="9986" width="12.85546875" style="1082" customWidth="1"/>
    <col min="9987" max="10051" width="7.7109375" style="1082" customWidth="1"/>
    <col min="10052" max="10052" width="8.140625" style="1082" bestFit="1" customWidth="1"/>
    <col min="10053" max="10066" width="7.7109375" style="1082" customWidth="1"/>
    <col min="10067" max="10240" width="9.140625" style="1082"/>
    <col min="10241" max="10241" width="38.42578125" style="1082" customWidth="1"/>
    <col min="10242" max="10242" width="12.85546875" style="1082" customWidth="1"/>
    <col min="10243" max="10307" width="7.7109375" style="1082" customWidth="1"/>
    <col min="10308" max="10308" width="8.140625" style="1082" bestFit="1" customWidth="1"/>
    <col min="10309" max="10322" width="7.7109375" style="1082" customWidth="1"/>
    <col min="10323" max="10496" width="9.140625" style="1082"/>
    <col min="10497" max="10497" width="38.42578125" style="1082" customWidth="1"/>
    <col min="10498" max="10498" width="12.85546875" style="1082" customWidth="1"/>
    <col min="10499" max="10563" width="7.7109375" style="1082" customWidth="1"/>
    <col min="10564" max="10564" width="8.140625" style="1082" bestFit="1" customWidth="1"/>
    <col min="10565" max="10578" width="7.7109375" style="1082" customWidth="1"/>
    <col min="10579" max="10752" width="9.140625" style="1082"/>
    <col min="10753" max="10753" width="38.42578125" style="1082" customWidth="1"/>
    <col min="10754" max="10754" width="12.85546875" style="1082" customWidth="1"/>
    <col min="10755" max="10819" width="7.7109375" style="1082" customWidth="1"/>
    <col min="10820" max="10820" width="8.140625" style="1082" bestFit="1" customWidth="1"/>
    <col min="10821" max="10834" width="7.7109375" style="1082" customWidth="1"/>
    <col min="10835" max="11008" width="9.140625" style="1082"/>
    <col min="11009" max="11009" width="38.42578125" style="1082" customWidth="1"/>
    <col min="11010" max="11010" width="12.85546875" style="1082" customWidth="1"/>
    <col min="11011" max="11075" width="7.7109375" style="1082" customWidth="1"/>
    <col min="11076" max="11076" width="8.140625" style="1082" bestFit="1" customWidth="1"/>
    <col min="11077" max="11090" width="7.7109375" style="1082" customWidth="1"/>
    <col min="11091" max="11264" width="9.140625" style="1082"/>
    <col min="11265" max="11265" width="38.42578125" style="1082" customWidth="1"/>
    <col min="11266" max="11266" width="12.85546875" style="1082" customWidth="1"/>
    <col min="11267" max="11331" width="7.7109375" style="1082" customWidth="1"/>
    <col min="11332" max="11332" width="8.140625" style="1082" bestFit="1" customWidth="1"/>
    <col min="11333" max="11346" width="7.7109375" style="1082" customWidth="1"/>
    <col min="11347" max="11520" width="9.140625" style="1082"/>
    <col min="11521" max="11521" width="38.42578125" style="1082" customWidth="1"/>
    <col min="11522" max="11522" width="12.85546875" style="1082" customWidth="1"/>
    <col min="11523" max="11587" width="7.7109375" style="1082" customWidth="1"/>
    <col min="11588" max="11588" width="8.140625" style="1082" bestFit="1" customWidth="1"/>
    <col min="11589" max="11602" width="7.7109375" style="1082" customWidth="1"/>
    <col min="11603" max="11776" width="9.140625" style="1082"/>
    <col min="11777" max="11777" width="38.42578125" style="1082" customWidth="1"/>
    <col min="11778" max="11778" width="12.85546875" style="1082" customWidth="1"/>
    <col min="11779" max="11843" width="7.7109375" style="1082" customWidth="1"/>
    <col min="11844" max="11844" width="8.140625" style="1082" bestFit="1" customWidth="1"/>
    <col min="11845" max="11858" width="7.7109375" style="1082" customWidth="1"/>
    <col min="11859" max="12032" width="9.140625" style="1082"/>
    <col min="12033" max="12033" width="38.42578125" style="1082" customWidth="1"/>
    <col min="12034" max="12034" width="12.85546875" style="1082" customWidth="1"/>
    <col min="12035" max="12099" width="7.7109375" style="1082" customWidth="1"/>
    <col min="12100" max="12100" width="8.140625" style="1082" bestFit="1" customWidth="1"/>
    <col min="12101" max="12114" width="7.7109375" style="1082" customWidth="1"/>
    <col min="12115" max="12288" width="9.140625" style="1082"/>
    <col min="12289" max="12289" width="38.42578125" style="1082" customWidth="1"/>
    <col min="12290" max="12290" width="12.85546875" style="1082" customWidth="1"/>
    <col min="12291" max="12355" width="7.7109375" style="1082" customWidth="1"/>
    <col min="12356" max="12356" width="8.140625" style="1082" bestFit="1" customWidth="1"/>
    <col min="12357" max="12370" width="7.7109375" style="1082" customWidth="1"/>
    <col min="12371" max="12544" width="9.140625" style="1082"/>
    <col min="12545" max="12545" width="38.42578125" style="1082" customWidth="1"/>
    <col min="12546" max="12546" width="12.85546875" style="1082" customWidth="1"/>
    <col min="12547" max="12611" width="7.7109375" style="1082" customWidth="1"/>
    <col min="12612" max="12612" width="8.140625" style="1082" bestFit="1" customWidth="1"/>
    <col min="12613" max="12626" width="7.7109375" style="1082" customWidth="1"/>
    <col min="12627" max="12800" width="9.140625" style="1082"/>
    <col min="12801" max="12801" width="38.42578125" style="1082" customWidth="1"/>
    <col min="12802" max="12802" width="12.85546875" style="1082" customWidth="1"/>
    <col min="12803" max="12867" width="7.7109375" style="1082" customWidth="1"/>
    <col min="12868" max="12868" width="8.140625" style="1082" bestFit="1" customWidth="1"/>
    <col min="12869" max="12882" width="7.7109375" style="1082" customWidth="1"/>
    <col min="12883" max="13056" width="9.140625" style="1082"/>
    <col min="13057" max="13057" width="38.42578125" style="1082" customWidth="1"/>
    <col min="13058" max="13058" width="12.85546875" style="1082" customWidth="1"/>
    <col min="13059" max="13123" width="7.7109375" style="1082" customWidth="1"/>
    <col min="13124" max="13124" width="8.140625" style="1082" bestFit="1" customWidth="1"/>
    <col min="13125" max="13138" width="7.7109375" style="1082" customWidth="1"/>
    <col min="13139" max="13312" width="9.140625" style="1082"/>
    <col min="13313" max="13313" width="38.42578125" style="1082" customWidth="1"/>
    <col min="13314" max="13314" width="12.85546875" style="1082" customWidth="1"/>
    <col min="13315" max="13379" width="7.7109375" style="1082" customWidth="1"/>
    <col min="13380" max="13380" width="8.140625" style="1082" bestFit="1" customWidth="1"/>
    <col min="13381" max="13394" width="7.7109375" style="1082" customWidth="1"/>
    <col min="13395" max="13568" width="9.140625" style="1082"/>
    <col min="13569" max="13569" width="38.42578125" style="1082" customWidth="1"/>
    <col min="13570" max="13570" width="12.85546875" style="1082" customWidth="1"/>
    <col min="13571" max="13635" width="7.7109375" style="1082" customWidth="1"/>
    <col min="13636" max="13636" width="8.140625" style="1082" bestFit="1" customWidth="1"/>
    <col min="13637" max="13650" width="7.7109375" style="1082" customWidth="1"/>
    <col min="13651" max="13824" width="9.140625" style="1082"/>
    <col min="13825" max="13825" width="38.42578125" style="1082" customWidth="1"/>
    <col min="13826" max="13826" width="12.85546875" style="1082" customWidth="1"/>
    <col min="13827" max="13891" width="7.7109375" style="1082" customWidth="1"/>
    <col min="13892" max="13892" width="8.140625" style="1082" bestFit="1" customWidth="1"/>
    <col min="13893" max="13906" width="7.7109375" style="1082" customWidth="1"/>
    <col min="13907" max="14080" width="9.140625" style="1082"/>
    <col min="14081" max="14081" width="38.42578125" style="1082" customWidth="1"/>
    <col min="14082" max="14082" width="12.85546875" style="1082" customWidth="1"/>
    <col min="14083" max="14147" width="7.7109375" style="1082" customWidth="1"/>
    <col min="14148" max="14148" width="8.140625" style="1082" bestFit="1" customWidth="1"/>
    <col min="14149" max="14162" width="7.7109375" style="1082" customWidth="1"/>
    <col min="14163" max="14336" width="9.140625" style="1082"/>
    <col min="14337" max="14337" width="38.42578125" style="1082" customWidth="1"/>
    <col min="14338" max="14338" width="12.85546875" style="1082" customWidth="1"/>
    <col min="14339" max="14403" width="7.7109375" style="1082" customWidth="1"/>
    <col min="14404" max="14404" width="8.140625" style="1082" bestFit="1" customWidth="1"/>
    <col min="14405" max="14418" width="7.7109375" style="1082" customWidth="1"/>
    <col min="14419" max="14592" width="9.140625" style="1082"/>
    <col min="14593" max="14593" width="38.42578125" style="1082" customWidth="1"/>
    <col min="14594" max="14594" width="12.85546875" style="1082" customWidth="1"/>
    <col min="14595" max="14659" width="7.7109375" style="1082" customWidth="1"/>
    <col min="14660" max="14660" width="8.140625" style="1082" bestFit="1" customWidth="1"/>
    <col min="14661" max="14674" width="7.7109375" style="1082" customWidth="1"/>
    <col min="14675" max="14848" width="9.140625" style="1082"/>
    <col min="14849" max="14849" width="38.42578125" style="1082" customWidth="1"/>
    <col min="14850" max="14850" width="12.85546875" style="1082" customWidth="1"/>
    <col min="14851" max="14915" width="7.7109375" style="1082" customWidth="1"/>
    <col min="14916" max="14916" width="8.140625" style="1082" bestFit="1" customWidth="1"/>
    <col min="14917" max="14930" width="7.7109375" style="1082" customWidth="1"/>
    <col min="14931" max="15104" width="9.140625" style="1082"/>
    <col min="15105" max="15105" width="38.42578125" style="1082" customWidth="1"/>
    <col min="15106" max="15106" width="12.85546875" style="1082" customWidth="1"/>
    <col min="15107" max="15171" width="7.7109375" style="1082" customWidth="1"/>
    <col min="15172" max="15172" width="8.140625" style="1082" bestFit="1" customWidth="1"/>
    <col min="15173" max="15186" width="7.7109375" style="1082" customWidth="1"/>
    <col min="15187" max="15360" width="9.140625" style="1082"/>
    <col min="15361" max="15361" width="38.42578125" style="1082" customWidth="1"/>
    <col min="15362" max="15362" width="12.85546875" style="1082" customWidth="1"/>
    <col min="15363" max="15427" width="7.7109375" style="1082" customWidth="1"/>
    <col min="15428" max="15428" width="8.140625" style="1082" bestFit="1" customWidth="1"/>
    <col min="15429" max="15442" width="7.7109375" style="1082" customWidth="1"/>
    <col min="15443" max="15616" width="9.140625" style="1082"/>
    <col min="15617" max="15617" width="38.42578125" style="1082" customWidth="1"/>
    <col min="15618" max="15618" width="12.85546875" style="1082" customWidth="1"/>
    <col min="15619" max="15683" width="7.7109375" style="1082" customWidth="1"/>
    <col min="15684" max="15684" width="8.140625" style="1082" bestFit="1" customWidth="1"/>
    <col min="15685" max="15698" width="7.7109375" style="1082" customWidth="1"/>
    <col min="15699" max="15872" width="9.140625" style="1082"/>
    <col min="15873" max="15873" width="38.42578125" style="1082" customWidth="1"/>
    <col min="15874" max="15874" width="12.85546875" style="1082" customWidth="1"/>
    <col min="15875" max="15939" width="7.7109375" style="1082" customWidth="1"/>
    <col min="15940" max="15940" width="8.140625" style="1082" bestFit="1" customWidth="1"/>
    <col min="15941" max="15954" width="7.7109375" style="1082" customWidth="1"/>
    <col min="15955" max="16128" width="9.140625" style="1082"/>
    <col min="16129" max="16129" width="38.42578125" style="1082" customWidth="1"/>
    <col min="16130" max="16130" width="12.85546875" style="1082" customWidth="1"/>
    <col min="16131" max="16195" width="7.7109375" style="1082" customWidth="1"/>
    <col min="16196" max="16196" width="8.140625" style="1082" bestFit="1" customWidth="1"/>
    <col min="16197" max="16210" width="7.7109375" style="1082" customWidth="1"/>
    <col min="16211" max="16384" width="9.140625" style="1082"/>
  </cols>
  <sheetData>
    <row r="1" spans="1:87" ht="18" x14ac:dyDescent="0.25">
      <c r="A1" s="1080" t="s">
        <v>40</v>
      </c>
      <c r="B1" s="1081"/>
    </row>
    <row r="2" spans="1:87" ht="15.75" x14ac:dyDescent="0.25">
      <c r="A2" s="1083" t="s">
        <v>806</v>
      </c>
      <c r="B2" s="1084"/>
    </row>
    <row r="3" spans="1:87" ht="15.75" thickBot="1" x14ac:dyDescent="0.3">
      <c r="A3" s="1085" t="s">
        <v>42</v>
      </c>
      <c r="B3" s="1086"/>
    </row>
    <row r="6" spans="1:87" x14ac:dyDescent="0.2">
      <c r="BM6" s="1088" t="s">
        <v>47</v>
      </c>
      <c r="BN6" s="1088" t="s">
        <v>47</v>
      </c>
      <c r="BO6" s="1088" t="s">
        <v>47</v>
      </c>
      <c r="BP6" s="1088" t="s">
        <v>47</v>
      </c>
      <c r="BQ6" s="1089" t="s">
        <v>48</v>
      </c>
      <c r="BR6" s="1089" t="s">
        <v>48</v>
      </c>
      <c r="BS6" s="1089" t="s">
        <v>48</v>
      </c>
      <c r="BT6" s="1089" t="s">
        <v>48</v>
      </c>
      <c r="BU6" s="1090" t="s">
        <v>807</v>
      </c>
      <c r="BV6" s="1090" t="s">
        <v>807</v>
      </c>
      <c r="BW6" s="1090" t="s">
        <v>807</v>
      </c>
      <c r="BX6" s="1090" t="s">
        <v>807</v>
      </c>
      <c r="BY6" s="1091" t="s">
        <v>808</v>
      </c>
      <c r="BZ6" s="1091" t="s">
        <v>808</v>
      </c>
      <c r="CA6" s="1091" t="s">
        <v>808</v>
      </c>
      <c r="CB6" s="1091" t="s">
        <v>808</v>
      </c>
    </row>
    <row r="7" spans="1:87" s="1087" customFormat="1" x14ac:dyDescent="0.2">
      <c r="B7" s="1087" t="s">
        <v>49</v>
      </c>
      <c r="C7" s="1092" t="s">
        <v>50</v>
      </c>
      <c r="D7" s="1092" t="s">
        <v>51</v>
      </c>
      <c r="E7" s="1092" t="s">
        <v>52</v>
      </c>
      <c r="F7" s="1092" t="s">
        <v>53</v>
      </c>
      <c r="G7" s="1092" t="s">
        <v>54</v>
      </c>
      <c r="H7" s="1092" t="s">
        <v>55</v>
      </c>
      <c r="I7" s="1092" t="s">
        <v>56</v>
      </c>
      <c r="J7" s="1092" t="s">
        <v>57</v>
      </c>
      <c r="K7" s="1092" t="s">
        <v>58</v>
      </c>
      <c r="L7" s="1092" t="s">
        <v>59</v>
      </c>
      <c r="M7" s="1092" t="s">
        <v>60</v>
      </c>
      <c r="N7" s="1092" t="s">
        <v>61</v>
      </c>
      <c r="O7" s="1092" t="s">
        <v>62</v>
      </c>
      <c r="P7" s="1092" t="s">
        <v>63</v>
      </c>
      <c r="Q7" s="1092" t="s">
        <v>64</v>
      </c>
      <c r="R7" s="1092" t="s">
        <v>65</v>
      </c>
      <c r="S7" s="1092" t="s">
        <v>66</v>
      </c>
      <c r="T7" s="1092" t="s">
        <v>67</v>
      </c>
      <c r="U7" s="1092" t="s">
        <v>68</v>
      </c>
      <c r="V7" s="1092" t="s">
        <v>69</v>
      </c>
      <c r="W7" s="1092" t="s">
        <v>70</v>
      </c>
      <c r="X7" s="1092" t="s">
        <v>71</v>
      </c>
      <c r="Y7" s="1092" t="s">
        <v>72</v>
      </c>
      <c r="Z7" s="1092" t="s">
        <v>73</v>
      </c>
      <c r="AA7" s="1092" t="s">
        <v>74</v>
      </c>
      <c r="AB7" s="1092" t="s">
        <v>75</v>
      </c>
      <c r="AC7" s="1092" t="s">
        <v>76</v>
      </c>
      <c r="AD7" s="1092" t="s">
        <v>77</v>
      </c>
      <c r="AE7" s="1092" t="s">
        <v>78</v>
      </c>
      <c r="AF7" s="1092" t="s">
        <v>79</v>
      </c>
      <c r="AG7" s="1092" t="s">
        <v>80</v>
      </c>
      <c r="AH7" s="1092" t="s">
        <v>81</v>
      </c>
      <c r="AI7" s="1092" t="s">
        <v>82</v>
      </c>
      <c r="AJ7" s="1092" t="s">
        <v>83</v>
      </c>
      <c r="AK7" s="1092" t="s">
        <v>84</v>
      </c>
      <c r="AL7" s="1092" t="s">
        <v>85</v>
      </c>
      <c r="AM7" s="1092" t="s">
        <v>86</v>
      </c>
      <c r="AN7" s="1092" t="s">
        <v>87</v>
      </c>
      <c r="AO7" s="1092" t="s">
        <v>88</v>
      </c>
      <c r="AP7" s="1092" t="s">
        <v>89</v>
      </c>
      <c r="AQ7" s="1092" t="s">
        <v>90</v>
      </c>
      <c r="AR7" s="1092" t="s">
        <v>91</v>
      </c>
      <c r="AS7" s="1092" t="s">
        <v>92</v>
      </c>
      <c r="AT7" s="1092" t="s">
        <v>93</v>
      </c>
      <c r="AU7" s="1087" t="s">
        <v>94</v>
      </c>
      <c r="AV7" s="1087" t="s">
        <v>95</v>
      </c>
      <c r="AW7" s="1087" t="s">
        <v>96</v>
      </c>
      <c r="AX7" s="1087" t="s">
        <v>97</v>
      </c>
      <c r="AY7" s="1087" t="s">
        <v>98</v>
      </c>
      <c r="AZ7" s="1087" t="s">
        <v>99</v>
      </c>
      <c r="BA7" s="1087" t="s">
        <v>100</v>
      </c>
      <c r="BB7" s="1087" t="s">
        <v>101</v>
      </c>
      <c r="BC7" s="1087" t="s">
        <v>102</v>
      </c>
      <c r="BD7" s="1087" t="s">
        <v>103</v>
      </c>
      <c r="BE7" s="1087" t="s">
        <v>104</v>
      </c>
      <c r="BF7" s="1087" t="s">
        <v>105</v>
      </c>
      <c r="BG7" s="1087" t="s">
        <v>106</v>
      </c>
      <c r="BH7" s="1087" t="s">
        <v>107</v>
      </c>
      <c r="BI7" s="1087" t="s">
        <v>108</v>
      </c>
      <c r="BJ7" s="1087" t="s">
        <v>109</v>
      </c>
      <c r="BK7" s="1087" t="s">
        <v>110</v>
      </c>
      <c r="BL7" s="1087" t="s">
        <v>111</v>
      </c>
      <c r="BM7" s="1087" t="s">
        <v>112</v>
      </c>
      <c r="BN7" s="1087" t="s">
        <v>113</v>
      </c>
      <c r="BO7" s="1087" t="s">
        <v>114</v>
      </c>
      <c r="BP7" s="1087" t="s">
        <v>115</v>
      </c>
      <c r="BQ7" s="1087" t="s">
        <v>116</v>
      </c>
      <c r="BR7" s="1087" t="s">
        <v>117</v>
      </c>
      <c r="BS7" s="1087" t="s">
        <v>118</v>
      </c>
      <c r="BT7" s="1087" t="s">
        <v>119</v>
      </c>
      <c r="BU7" s="1087" t="s">
        <v>120</v>
      </c>
      <c r="BV7" s="1087" t="s">
        <v>121</v>
      </c>
      <c r="BW7" s="1087" t="s">
        <v>809</v>
      </c>
      <c r="BX7" s="1087" t="s">
        <v>810</v>
      </c>
      <c r="BY7" s="1087" t="s">
        <v>811</v>
      </c>
      <c r="BZ7" s="1087" t="s">
        <v>812</v>
      </c>
      <c r="CA7" s="1087" t="s">
        <v>813</v>
      </c>
      <c r="CB7" s="1087" t="s">
        <v>814</v>
      </c>
      <c r="CC7" s="1087" t="s">
        <v>815</v>
      </c>
      <c r="CD7" s="1087" t="s">
        <v>816</v>
      </c>
      <c r="CE7" s="1087" t="s">
        <v>817</v>
      </c>
      <c r="CF7" s="1087" t="s">
        <v>818</v>
      </c>
      <c r="CG7" s="1087" t="s">
        <v>819</v>
      </c>
      <c r="CH7" s="1087" t="s">
        <v>820</v>
      </c>
      <c r="CI7" s="1087" t="s">
        <v>122</v>
      </c>
    </row>
    <row r="8" spans="1:87" x14ac:dyDescent="0.2">
      <c r="A8" s="1087" t="s">
        <v>123</v>
      </c>
      <c r="B8" s="1087" t="s">
        <v>124</v>
      </c>
      <c r="C8" s="1093">
        <v>2.0346113979326601</v>
      </c>
      <c r="D8" s="1093">
        <v>2.0596527307169299</v>
      </c>
      <c r="E8" s="1093">
        <v>2.0647060376300099</v>
      </c>
      <c r="F8" s="1093">
        <v>2.0867602850429501</v>
      </c>
      <c r="G8" s="1093">
        <v>2.10441482217594</v>
      </c>
      <c r="H8" s="1093">
        <v>2.11471520481305</v>
      </c>
      <c r="I8" s="1093">
        <v>2.1510993421160198</v>
      </c>
      <c r="J8" s="1093">
        <v>2.1700303498167899</v>
      </c>
      <c r="K8" s="1093">
        <v>2.1872092285050102</v>
      </c>
      <c r="L8" s="1093">
        <v>2.2125396597183</v>
      </c>
      <c r="M8" s="1093">
        <v>2.2351373991849601</v>
      </c>
      <c r="N8" s="1093">
        <v>2.22048181639967</v>
      </c>
      <c r="O8" s="1093">
        <v>2.2320116322918802</v>
      </c>
      <c r="P8" s="1093">
        <v>2.25830972721704</v>
      </c>
      <c r="Q8" s="1093">
        <v>2.27564533893606</v>
      </c>
      <c r="R8" s="1093">
        <v>2.3021267451182101</v>
      </c>
      <c r="S8" s="1093">
        <v>2.3193678221698799</v>
      </c>
      <c r="T8" s="1093">
        <v>2.3630887401329401</v>
      </c>
      <c r="U8" s="1093">
        <v>2.4040183268764199</v>
      </c>
      <c r="V8" s="1093">
        <v>2.3508869392328702</v>
      </c>
      <c r="W8" s="1093">
        <v>2.3397875662991998</v>
      </c>
      <c r="X8" s="1093">
        <v>2.3463321773464698</v>
      </c>
      <c r="Y8" s="1093">
        <v>2.3660208299322401</v>
      </c>
      <c r="Z8" s="1093">
        <v>2.38072555635337</v>
      </c>
      <c r="AA8" s="1093">
        <v>2.3786814788333301</v>
      </c>
      <c r="AB8" s="1093">
        <v>2.3833628185945601</v>
      </c>
      <c r="AC8" s="1093">
        <v>2.39782738150081</v>
      </c>
      <c r="AD8" s="1093">
        <v>2.4216832770124701</v>
      </c>
      <c r="AE8" s="1093">
        <v>2.4317461490191898</v>
      </c>
      <c r="AF8" s="1093">
        <v>2.4769476627146898</v>
      </c>
      <c r="AG8" s="1093">
        <v>2.4884783993884501</v>
      </c>
      <c r="AH8" s="1093">
        <v>2.4969456869742301</v>
      </c>
      <c r="AI8" s="1093">
        <v>2.5131764836174102</v>
      </c>
      <c r="AJ8" s="1093">
        <v>2.5194129138440999</v>
      </c>
      <c r="AK8" s="1093">
        <v>2.5296022010905101</v>
      </c>
      <c r="AL8" s="1093">
        <v>2.55014674095177</v>
      </c>
      <c r="AM8" s="1093">
        <v>2.55727771276656</v>
      </c>
      <c r="AN8" s="1093">
        <v>2.5546180799215898</v>
      </c>
      <c r="AO8" s="1093">
        <v>2.5737223597019399</v>
      </c>
      <c r="AP8" s="1093">
        <v>2.5882577711185202</v>
      </c>
      <c r="AQ8" s="1093">
        <v>2.59690193466492</v>
      </c>
      <c r="AR8" s="1093">
        <v>2.60782686879682</v>
      </c>
      <c r="AS8" s="1093">
        <v>2.6142506250731801</v>
      </c>
      <c r="AT8" s="1093">
        <v>2.61661513719574</v>
      </c>
      <c r="AU8" s="1093">
        <v>2.61186751422043</v>
      </c>
      <c r="AV8" s="1093">
        <v>2.6225716857565202</v>
      </c>
      <c r="AW8" s="1093">
        <v>2.61918012339319</v>
      </c>
      <c r="AX8" s="1093">
        <v>2.62606071140064</v>
      </c>
      <c r="AY8" s="1093">
        <v>2.6197019660963399</v>
      </c>
      <c r="AZ8" s="1093">
        <v>2.6412980148257699</v>
      </c>
      <c r="BA8" s="1093">
        <v>2.6622434334046901</v>
      </c>
      <c r="BB8" s="1093">
        <v>2.67697032006182</v>
      </c>
      <c r="BC8" s="1093">
        <v>2.69098591634374</v>
      </c>
      <c r="BD8" s="1093">
        <v>2.6945884256758399</v>
      </c>
      <c r="BE8" s="1093">
        <v>2.7069727936502899</v>
      </c>
      <c r="BF8" s="1093">
        <v>2.72016803750495</v>
      </c>
      <c r="BG8" s="1093">
        <v>2.7569818623248801</v>
      </c>
      <c r="BH8" s="1093">
        <v>2.7703481242308801</v>
      </c>
      <c r="BI8" s="1093">
        <v>2.7761821562378302</v>
      </c>
      <c r="BJ8" s="1093">
        <v>2.7882443573554299</v>
      </c>
      <c r="BK8" s="1093">
        <v>2.8008154324344998</v>
      </c>
      <c r="BL8" s="1093">
        <v>2.8122629827835901</v>
      </c>
      <c r="BM8" s="1093">
        <v>2.82670971159797</v>
      </c>
      <c r="BN8" s="1093">
        <v>2.8407624221418502</v>
      </c>
      <c r="BO8" s="1093">
        <v>2.8524451414889902</v>
      </c>
      <c r="BP8" s="1093">
        <v>2.8068865147183502</v>
      </c>
      <c r="BQ8" s="1093">
        <v>2.8339048270665099</v>
      </c>
      <c r="BR8" s="1093">
        <v>2.8566125197244001</v>
      </c>
      <c r="BS8" s="1093">
        <v>2.8745779629897301</v>
      </c>
      <c r="BT8" s="1093">
        <v>2.8911172906433</v>
      </c>
      <c r="BU8" s="1093">
        <v>2.9074342618909101</v>
      </c>
      <c r="BV8" s="1093">
        <v>2.92404361040869</v>
      </c>
      <c r="BW8" s="1093">
        <v>2.9454748618216899</v>
      </c>
      <c r="BX8" s="1093">
        <v>2.96736156173443</v>
      </c>
      <c r="BY8" s="1093">
        <v>2.9925924601287002</v>
      </c>
      <c r="BZ8" s="1093">
        <v>3.01635537634772</v>
      </c>
      <c r="CA8" s="1093">
        <v>3.0377905218009502</v>
      </c>
      <c r="CB8" s="1093">
        <v>3.05548519662897</v>
      </c>
      <c r="CC8" s="1093">
        <v>3.07379933713599</v>
      </c>
      <c r="CD8" s="1093">
        <v>3.09268940817564</v>
      </c>
      <c r="CE8" s="1093">
        <v>3.1120001257908299</v>
      </c>
      <c r="CF8" s="1093">
        <v>3.1321186158587802</v>
      </c>
      <c r="CG8" s="1093">
        <v>3.1520557224454402</v>
      </c>
      <c r="CH8" s="1093">
        <v>3.1715827744427898</v>
      </c>
    </row>
    <row r="9" spans="1:87" x14ac:dyDescent="0.2">
      <c r="A9" s="1087" t="s">
        <v>125</v>
      </c>
      <c r="B9" s="1087" t="s">
        <v>126</v>
      </c>
      <c r="C9" s="1093">
        <v>2.0346113979326601</v>
      </c>
      <c r="D9" s="1093">
        <v>2.0596527307169299</v>
      </c>
      <c r="E9" s="1093">
        <v>2.0647060376300099</v>
      </c>
      <c r="F9" s="1093">
        <v>2.0867602850429501</v>
      </c>
      <c r="G9" s="1093">
        <v>2.10441482217594</v>
      </c>
      <c r="H9" s="1093">
        <v>2.11471520481305</v>
      </c>
      <c r="I9" s="1093">
        <v>2.1510993421160198</v>
      </c>
      <c r="J9" s="1093">
        <v>2.1700303498167899</v>
      </c>
      <c r="K9" s="1093">
        <v>2.1872092285050102</v>
      </c>
      <c r="L9" s="1093">
        <v>2.2125396597183</v>
      </c>
      <c r="M9" s="1093">
        <v>2.2351373991849601</v>
      </c>
      <c r="N9" s="1093">
        <v>2.22048181639967</v>
      </c>
      <c r="O9" s="1093">
        <v>2.2320116322918802</v>
      </c>
      <c r="P9" s="1093">
        <v>2.25830972721704</v>
      </c>
      <c r="Q9" s="1093">
        <v>2.27564533893606</v>
      </c>
      <c r="R9" s="1093">
        <v>2.3021267451182101</v>
      </c>
      <c r="S9" s="1093">
        <v>2.3193678221698799</v>
      </c>
      <c r="T9" s="1093">
        <v>2.3630887401329401</v>
      </c>
      <c r="U9" s="1093">
        <v>2.4040183268764199</v>
      </c>
      <c r="V9" s="1093">
        <v>2.3508869392328702</v>
      </c>
      <c r="W9" s="1093">
        <v>2.3397875662991998</v>
      </c>
      <c r="X9" s="1093">
        <v>2.3463321773464698</v>
      </c>
      <c r="Y9" s="1093">
        <v>2.3660208299322401</v>
      </c>
      <c r="Z9" s="1093">
        <v>2.38072555635337</v>
      </c>
      <c r="AA9" s="1093">
        <v>2.3786814788333301</v>
      </c>
      <c r="AB9" s="1093">
        <v>2.3833628185945601</v>
      </c>
      <c r="AC9" s="1093">
        <v>2.39782738150081</v>
      </c>
      <c r="AD9" s="1093">
        <v>2.4216832770124701</v>
      </c>
      <c r="AE9" s="1093">
        <v>2.4317461490191898</v>
      </c>
      <c r="AF9" s="1093">
        <v>2.4769476627146898</v>
      </c>
      <c r="AG9" s="1093">
        <v>2.4884783993884501</v>
      </c>
      <c r="AH9" s="1093">
        <v>2.4969456869742301</v>
      </c>
      <c r="AI9" s="1093">
        <v>2.5131764836174102</v>
      </c>
      <c r="AJ9" s="1093">
        <v>2.5194129138440999</v>
      </c>
      <c r="AK9" s="1093">
        <v>2.5296022010905101</v>
      </c>
      <c r="AL9" s="1093">
        <v>2.55014674095177</v>
      </c>
      <c r="AM9" s="1093">
        <v>2.55727771276656</v>
      </c>
      <c r="AN9" s="1093">
        <v>2.5546180799215898</v>
      </c>
      <c r="AO9" s="1093">
        <v>2.5737223597019399</v>
      </c>
      <c r="AP9" s="1093">
        <v>2.5882577711185202</v>
      </c>
      <c r="AQ9" s="1093">
        <v>2.59690193466492</v>
      </c>
      <c r="AR9" s="1093">
        <v>2.60782686879682</v>
      </c>
      <c r="AS9" s="1093">
        <v>2.6142506250731801</v>
      </c>
      <c r="AT9" s="1093">
        <v>2.61661513719574</v>
      </c>
      <c r="AU9" s="1093">
        <v>2.61186751422043</v>
      </c>
      <c r="AV9" s="1093">
        <v>2.6225716857565202</v>
      </c>
      <c r="AW9" s="1093">
        <v>2.61918012339319</v>
      </c>
      <c r="AX9" s="1093">
        <v>2.62606071140064</v>
      </c>
      <c r="AY9" s="1093">
        <v>2.6197019660963399</v>
      </c>
      <c r="AZ9" s="1093">
        <v>2.6412980148257699</v>
      </c>
      <c r="BA9" s="1093">
        <v>2.6622434334046901</v>
      </c>
      <c r="BB9" s="1093">
        <v>2.67697032006182</v>
      </c>
      <c r="BC9" s="1093">
        <v>2.69098591634374</v>
      </c>
      <c r="BD9" s="1093">
        <v>2.6945884256758399</v>
      </c>
      <c r="BE9" s="1093">
        <v>2.7069727936502899</v>
      </c>
      <c r="BF9" s="1093">
        <v>2.72016803750495</v>
      </c>
      <c r="BG9" s="1093">
        <v>2.7569818623248801</v>
      </c>
      <c r="BH9" s="1093">
        <v>2.7703481242308801</v>
      </c>
      <c r="BI9" s="1093">
        <v>2.7761821562378302</v>
      </c>
      <c r="BJ9" s="1093">
        <v>2.7882443573554299</v>
      </c>
      <c r="BK9" s="1093">
        <v>2.8008154324344998</v>
      </c>
      <c r="BL9" s="1093">
        <v>2.8122629827835901</v>
      </c>
      <c r="BM9" s="1093">
        <v>2.82670971159797</v>
      </c>
      <c r="BN9" s="1093">
        <v>2.8407624221418502</v>
      </c>
      <c r="BO9" s="1093">
        <v>2.8524451414889902</v>
      </c>
      <c r="BP9" s="1093">
        <v>2.80644220004117</v>
      </c>
      <c r="BQ9" s="1093">
        <v>2.8323709005287001</v>
      </c>
      <c r="BR9" s="1093">
        <v>2.85398956919206</v>
      </c>
      <c r="BS9" s="1093">
        <v>2.8700303924208002</v>
      </c>
      <c r="BT9" s="1093">
        <v>2.8838098646244399</v>
      </c>
      <c r="BU9" s="1093">
        <v>2.8968176179723701</v>
      </c>
      <c r="BV9" s="1093">
        <v>2.9092049316234001</v>
      </c>
      <c r="BW9" s="1093">
        <v>2.9265506996353499</v>
      </c>
      <c r="BX9" s="1093">
        <v>2.9443745988331602</v>
      </c>
      <c r="BY9" s="1093">
        <v>2.9651786217835299</v>
      </c>
      <c r="BZ9" s="1093">
        <v>2.9838594933281799</v>
      </c>
      <c r="CA9" s="1093">
        <v>3.0004851735891398</v>
      </c>
      <c r="CB9" s="1093">
        <v>3.0141350706701502</v>
      </c>
      <c r="CC9" s="1093">
        <v>3.0284008430292801</v>
      </c>
      <c r="CD9" s="1093">
        <v>3.0439394581224799</v>
      </c>
      <c r="CE9" s="1093">
        <v>3.0595038838406201</v>
      </c>
      <c r="CF9" s="1093">
        <v>3.0759187718440302</v>
      </c>
      <c r="CG9" s="1093">
        <v>3.0922660360272798</v>
      </c>
      <c r="CH9" s="1093">
        <v>3.1079967617811901</v>
      </c>
    </row>
    <row r="10" spans="1:87" x14ac:dyDescent="0.2">
      <c r="A10" s="1087" t="s">
        <v>127</v>
      </c>
      <c r="B10" s="1087" t="s">
        <v>128</v>
      </c>
      <c r="C10" s="1093">
        <v>2.0346113979326601</v>
      </c>
      <c r="D10" s="1093">
        <v>2.0596527307169299</v>
      </c>
      <c r="E10" s="1093">
        <v>2.0647060376300099</v>
      </c>
      <c r="F10" s="1093">
        <v>2.0867602850429501</v>
      </c>
      <c r="G10" s="1093">
        <v>2.10441482217594</v>
      </c>
      <c r="H10" s="1093">
        <v>2.11471520481305</v>
      </c>
      <c r="I10" s="1093">
        <v>2.1510993421160198</v>
      </c>
      <c r="J10" s="1093">
        <v>2.1700303498167899</v>
      </c>
      <c r="K10" s="1093">
        <v>2.1872092285050102</v>
      </c>
      <c r="L10" s="1093">
        <v>2.2125396597183</v>
      </c>
      <c r="M10" s="1093">
        <v>2.2351373991849601</v>
      </c>
      <c r="N10" s="1093">
        <v>2.22048181639967</v>
      </c>
      <c r="O10" s="1093">
        <v>2.2320116322918802</v>
      </c>
      <c r="P10" s="1093">
        <v>2.25830972721704</v>
      </c>
      <c r="Q10" s="1093">
        <v>2.27564533893606</v>
      </c>
      <c r="R10" s="1093">
        <v>2.3021267451182101</v>
      </c>
      <c r="S10" s="1093">
        <v>2.3193678221698799</v>
      </c>
      <c r="T10" s="1093">
        <v>2.3630887401329401</v>
      </c>
      <c r="U10" s="1093">
        <v>2.4040183268764199</v>
      </c>
      <c r="V10" s="1093">
        <v>2.3508869392328702</v>
      </c>
      <c r="W10" s="1093">
        <v>2.3397875662991998</v>
      </c>
      <c r="X10" s="1093">
        <v>2.3463321773464698</v>
      </c>
      <c r="Y10" s="1093">
        <v>2.3660208299322401</v>
      </c>
      <c r="Z10" s="1093">
        <v>2.38072555635337</v>
      </c>
      <c r="AA10" s="1093">
        <v>2.3786814788333301</v>
      </c>
      <c r="AB10" s="1093">
        <v>2.3833628185945601</v>
      </c>
      <c r="AC10" s="1093">
        <v>2.39782738150081</v>
      </c>
      <c r="AD10" s="1093">
        <v>2.4216832770124701</v>
      </c>
      <c r="AE10" s="1093">
        <v>2.4317461490191898</v>
      </c>
      <c r="AF10" s="1093">
        <v>2.4769476627146898</v>
      </c>
      <c r="AG10" s="1093">
        <v>2.4884783993884501</v>
      </c>
      <c r="AH10" s="1093">
        <v>2.4969456869742301</v>
      </c>
      <c r="AI10" s="1093">
        <v>2.5131764836174102</v>
      </c>
      <c r="AJ10" s="1093">
        <v>2.5194129138440999</v>
      </c>
      <c r="AK10" s="1093">
        <v>2.5296022010905101</v>
      </c>
      <c r="AL10" s="1093">
        <v>2.55014674095177</v>
      </c>
      <c r="AM10" s="1093">
        <v>2.55727771276656</v>
      </c>
      <c r="AN10" s="1093">
        <v>2.5546180799215898</v>
      </c>
      <c r="AO10" s="1093">
        <v>2.5737223597019399</v>
      </c>
      <c r="AP10" s="1093">
        <v>2.5882577711185202</v>
      </c>
      <c r="AQ10" s="1093">
        <v>2.59690193466492</v>
      </c>
      <c r="AR10" s="1093">
        <v>2.60782686879682</v>
      </c>
      <c r="AS10" s="1093">
        <v>2.6142506250731801</v>
      </c>
      <c r="AT10" s="1093">
        <v>2.61661513719574</v>
      </c>
      <c r="AU10" s="1093">
        <v>2.61186751422043</v>
      </c>
      <c r="AV10" s="1093">
        <v>2.6225716857565202</v>
      </c>
      <c r="AW10" s="1093">
        <v>2.61918012339319</v>
      </c>
      <c r="AX10" s="1093">
        <v>2.62606071140064</v>
      </c>
      <c r="AY10" s="1093">
        <v>2.6197019660963399</v>
      </c>
      <c r="AZ10" s="1093">
        <v>2.6412980148257699</v>
      </c>
      <c r="BA10" s="1093">
        <v>2.6622434334046901</v>
      </c>
      <c r="BB10" s="1093">
        <v>2.67697032006182</v>
      </c>
      <c r="BC10" s="1093">
        <v>2.69098591634374</v>
      </c>
      <c r="BD10" s="1093">
        <v>2.6945884256758399</v>
      </c>
      <c r="BE10" s="1093">
        <v>2.7069727936502899</v>
      </c>
      <c r="BF10" s="1093">
        <v>2.72016803750495</v>
      </c>
      <c r="BG10" s="1093">
        <v>2.7569818623248801</v>
      </c>
      <c r="BH10" s="1093">
        <v>2.7703481242308801</v>
      </c>
      <c r="BI10" s="1093">
        <v>2.7761821562378302</v>
      </c>
      <c r="BJ10" s="1093">
        <v>2.7882443573554299</v>
      </c>
      <c r="BK10" s="1093">
        <v>2.8008154324344998</v>
      </c>
      <c r="BL10" s="1093">
        <v>2.8122629827835901</v>
      </c>
      <c r="BM10" s="1093">
        <v>2.82670971159797</v>
      </c>
      <c r="BN10" s="1093">
        <v>2.8407624221418502</v>
      </c>
      <c r="BO10" s="1093">
        <v>2.8524451414889902</v>
      </c>
      <c r="BP10" s="1093">
        <v>2.8081432400869799</v>
      </c>
      <c r="BQ10" s="1093">
        <v>2.83702897542054</v>
      </c>
      <c r="BR10" s="1093">
        <v>2.86207316594232</v>
      </c>
      <c r="BS10" s="1093">
        <v>2.88300942517473</v>
      </c>
      <c r="BT10" s="1093">
        <v>2.9031315630283099</v>
      </c>
      <c r="BU10" s="1093">
        <v>2.9237852383987502</v>
      </c>
      <c r="BV10" s="1093">
        <v>2.9452525720923899</v>
      </c>
      <c r="BW10" s="1093">
        <v>2.9715005487445101</v>
      </c>
      <c r="BX10" s="1093">
        <v>2.9990138487225102</v>
      </c>
      <c r="BY10" s="1093">
        <v>3.0304124605061098</v>
      </c>
      <c r="BZ10" s="1093">
        <v>3.0607984138856201</v>
      </c>
      <c r="CA10" s="1093">
        <v>3.0892317198418699</v>
      </c>
      <c r="CB10" s="1093">
        <v>3.1140897062258501</v>
      </c>
      <c r="CC10" s="1093">
        <v>3.1396345471994902</v>
      </c>
      <c r="CD10" s="1093">
        <v>3.1658479076269801</v>
      </c>
      <c r="CE10" s="1093">
        <v>3.1926442188668198</v>
      </c>
      <c r="CF10" s="1093">
        <v>3.2204813248597599</v>
      </c>
      <c r="CG10" s="1093">
        <v>3.2484197397621299</v>
      </c>
      <c r="CH10" s="1093">
        <v>3.27610574205606</v>
      </c>
    </row>
    <row r="12" spans="1:87" x14ac:dyDescent="0.2">
      <c r="C12" s="1094"/>
      <c r="D12" s="1094"/>
      <c r="E12" s="1094"/>
      <c r="F12" s="1094"/>
      <c r="G12" s="1094"/>
      <c r="H12" s="1094"/>
      <c r="I12" s="1094"/>
      <c r="J12" s="1094"/>
      <c r="K12" s="1094"/>
      <c r="L12" s="1094"/>
      <c r="M12" s="1094"/>
      <c r="N12" s="1094"/>
      <c r="O12" s="1094"/>
      <c r="P12" s="1094"/>
      <c r="Q12" s="1094"/>
      <c r="R12" s="1094"/>
      <c r="S12" s="1094"/>
      <c r="T12" s="1094"/>
      <c r="U12" s="1094"/>
      <c r="V12" s="1094"/>
      <c r="W12" s="1094"/>
      <c r="X12" s="1094"/>
      <c r="Y12" s="1094"/>
      <c r="Z12" s="1094"/>
      <c r="AA12" s="1094"/>
      <c r="AB12" s="1094"/>
      <c r="AC12" s="1094"/>
      <c r="AD12" s="1094"/>
      <c r="AE12" s="1094"/>
      <c r="AF12" s="1094"/>
      <c r="AG12" s="1094"/>
      <c r="AH12" s="1094"/>
      <c r="AI12" s="1094"/>
      <c r="AJ12" s="1094"/>
      <c r="AK12" s="1094"/>
      <c r="AL12" s="1094"/>
      <c r="AM12" s="1094"/>
      <c r="AN12" s="1094"/>
      <c r="AO12" s="1094"/>
      <c r="AP12" s="1094"/>
      <c r="AQ12" s="1094"/>
      <c r="AR12" s="1094"/>
      <c r="AS12" s="1094"/>
      <c r="AT12" s="1094"/>
    </row>
    <row r="13" spans="1:87" x14ac:dyDescent="0.2">
      <c r="C13" s="1094"/>
      <c r="D13" s="1094"/>
      <c r="E13" s="1094"/>
      <c r="F13" s="1094"/>
      <c r="G13" s="1094"/>
      <c r="H13" s="1094"/>
      <c r="I13" s="1094"/>
      <c r="J13" s="1094"/>
      <c r="K13" s="1094"/>
      <c r="L13" s="1094"/>
      <c r="M13" s="1094"/>
      <c r="N13" s="1094"/>
      <c r="O13" s="1094"/>
      <c r="P13" s="1094"/>
      <c r="Q13" s="1094"/>
      <c r="R13" s="1094"/>
      <c r="S13" s="1094"/>
      <c r="T13" s="1094"/>
      <c r="U13" s="1094"/>
      <c r="V13" s="1094"/>
      <c r="W13" s="1094"/>
      <c r="X13" s="1094"/>
      <c r="Y13" s="1094"/>
      <c r="Z13" s="1094"/>
      <c r="AA13" s="1094"/>
      <c r="AB13" s="1094"/>
      <c r="AC13" s="1094"/>
      <c r="AD13" s="1094"/>
      <c r="AE13" s="1094"/>
      <c r="AF13" s="1094"/>
      <c r="AG13" s="1094"/>
      <c r="AH13" s="1094"/>
      <c r="AI13" s="1094"/>
      <c r="AJ13" s="1094"/>
      <c r="AK13" s="1094"/>
      <c r="AL13" s="1094"/>
      <c r="AM13" s="1094"/>
      <c r="AN13" s="1094"/>
      <c r="AO13" s="1094"/>
      <c r="AP13" s="1094"/>
      <c r="AQ13" s="1094"/>
      <c r="AR13" s="1094"/>
      <c r="AS13" s="1094"/>
      <c r="AT13" s="1094"/>
      <c r="BN13" s="177" t="s">
        <v>129</v>
      </c>
      <c r="BO13" s="178"/>
      <c r="BP13" s="178"/>
      <c r="BQ13" s="179" t="s">
        <v>826</v>
      </c>
      <c r="BR13" s="180"/>
      <c r="BS13" s="180"/>
      <c r="BT13" s="180"/>
      <c r="BU13" s="180"/>
      <c r="BV13" s="180"/>
      <c r="BW13" s="178"/>
      <c r="BX13" s="178"/>
      <c r="BY13" s="178"/>
    </row>
    <row r="14" spans="1:87" x14ac:dyDescent="0.2">
      <c r="C14" s="1093"/>
      <c r="D14" s="1093"/>
      <c r="E14" s="1093"/>
      <c r="F14" s="1093"/>
      <c r="G14" s="1093"/>
      <c r="H14" s="1093"/>
      <c r="I14" s="1093"/>
      <c r="J14" s="1093"/>
      <c r="K14" s="1093"/>
      <c r="L14" s="1093"/>
      <c r="M14" s="1093"/>
      <c r="N14" s="1093"/>
      <c r="O14" s="1093"/>
      <c r="P14" s="1093"/>
      <c r="Q14" s="1093"/>
      <c r="R14" s="1093"/>
      <c r="S14" s="1093"/>
      <c r="T14" s="1093"/>
      <c r="U14" s="1093"/>
      <c r="V14" s="1093"/>
      <c r="W14" s="1093"/>
      <c r="X14" s="1093"/>
      <c r="Y14" s="1093"/>
      <c r="Z14" s="1093"/>
      <c r="AA14" s="1093"/>
      <c r="AB14" s="1093"/>
      <c r="AC14" s="1093"/>
      <c r="AD14" s="1093"/>
      <c r="AE14" s="1093"/>
      <c r="AF14" s="1093"/>
      <c r="AG14" s="1093"/>
      <c r="AH14" s="1093"/>
      <c r="AI14" s="1093"/>
      <c r="AJ14" s="1093"/>
      <c r="AK14" s="1093"/>
      <c r="AL14" s="1093"/>
      <c r="AM14" s="1093"/>
      <c r="AN14" s="1093"/>
      <c r="AO14" s="1093"/>
      <c r="AP14" s="1093"/>
      <c r="AQ14" s="1093"/>
      <c r="AR14" s="1093"/>
      <c r="AS14" s="1093"/>
      <c r="AT14" s="1093"/>
      <c r="BN14" s="181"/>
      <c r="BO14" s="182"/>
      <c r="BP14" s="182"/>
      <c r="BQ14" s="182"/>
      <c r="BR14" s="182"/>
      <c r="BS14" s="182"/>
      <c r="BT14" s="182"/>
      <c r="BU14" s="182"/>
      <c r="BV14" s="182"/>
      <c r="BW14" s="182"/>
      <c r="BX14" s="182"/>
      <c r="BY14" s="183"/>
    </row>
    <row r="15" spans="1:87" x14ac:dyDescent="0.2">
      <c r="C15" s="1093"/>
      <c r="D15" s="1093"/>
      <c r="E15" s="1093"/>
      <c r="F15" s="1093"/>
      <c r="G15" s="1093"/>
      <c r="H15" s="1093"/>
      <c r="I15" s="1093"/>
      <c r="J15" s="1093"/>
      <c r="K15" s="1093"/>
      <c r="L15" s="1093"/>
      <c r="M15" s="1093"/>
      <c r="N15" s="1093"/>
      <c r="O15" s="1093"/>
      <c r="P15" s="1093"/>
      <c r="Q15" s="1093"/>
      <c r="R15" s="1093"/>
      <c r="S15" s="1093"/>
      <c r="T15" s="1093"/>
      <c r="U15" s="1093"/>
      <c r="V15" s="1093"/>
      <c r="W15" s="1093"/>
      <c r="X15" s="1093"/>
      <c r="Y15" s="1093"/>
      <c r="Z15" s="1093"/>
      <c r="AA15" s="1093"/>
      <c r="AB15" s="1093"/>
      <c r="AC15" s="1093"/>
      <c r="AD15" s="1093"/>
      <c r="AE15" s="1093"/>
      <c r="AF15" s="1093"/>
      <c r="AG15" s="1093"/>
      <c r="AH15" s="1093"/>
      <c r="AI15" s="1093"/>
      <c r="AJ15" s="1093"/>
      <c r="AK15" s="1093"/>
      <c r="AL15" s="1093"/>
      <c r="AM15" s="1093"/>
      <c r="AN15" s="1093"/>
      <c r="AO15" s="1093"/>
      <c r="AP15" s="1093"/>
      <c r="AQ15" s="1093"/>
      <c r="AR15" s="1093"/>
      <c r="AS15" s="1093"/>
      <c r="AT15" s="1093"/>
      <c r="BN15" s="184"/>
      <c r="BO15" s="185" t="s">
        <v>131</v>
      </c>
      <c r="BP15" s="178" t="s">
        <v>824</v>
      </c>
      <c r="BQ15" s="178"/>
      <c r="BR15" s="178"/>
      <c r="BS15" s="178"/>
      <c r="BT15" s="178"/>
      <c r="BU15" s="178"/>
      <c r="BV15" s="178"/>
      <c r="BW15" s="178"/>
      <c r="BX15" s="178"/>
      <c r="BY15" s="186"/>
    </row>
    <row r="16" spans="1:87" x14ac:dyDescent="0.2">
      <c r="C16" s="1093"/>
      <c r="D16" s="1093"/>
      <c r="E16" s="1093"/>
      <c r="F16" s="1093"/>
      <c r="G16" s="1093"/>
      <c r="H16" s="1093"/>
      <c r="I16" s="1093"/>
      <c r="J16" s="1093"/>
      <c r="K16" s="1093"/>
      <c r="L16" s="1093"/>
      <c r="M16" s="1093"/>
      <c r="N16" s="1093"/>
      <c r="O16" s="1093"/>
      <c r="P16" s="1093"/>
      <c r="Q16" s="1093"/>
      <c r="R16" s="1093"/>
      <c r="S16" s="1093"/>
      <c r="T16" s="1093"/>
      <c r="U16" s="1093"/>
      <c r="V16" s="1093"/>
      <c r="W16" s="1093"/>
      <c r="X16" s="1093"/>
      <c r="Y16" s="1093"/>
      <c r="Z16" s="1093"/>
      <c r="AA16" s="1093"/>
      <c r="AB16" s="1093"/>
      <c r="AC16" s="1093"/>
      <c r="AD16" s="1093"/>
      <c r="AE16" s="1093"/>
      <c r="AF16" s="1093"/>
      <c r="AG16" s="1093"/>
      <c r="AH16" s="1093"/>
      <c r="AI16" s="1093"/>
      <c r="AJ16" s="1093"/>
      <c r="AK16" s="1093"/>
      <c r="AL16" s="1093"/>
      <c r="AM16" s="1093"/>
      <c r="AN16" s="1093"/>
      <c r="AO16" s="1093"/>
      <c r="AP16" s="1093"/>
      <c r="AQ16" s="1093"/>
      <c r="AR16" s="1093"/>
      <c r="AS16" s="1093"/>
      <c r="AT16" s="1093"/>
      <c r="BN16" s="184"/>
      <c r="BO16" s="178"/>
      <c r="BP16" s="1092" t="str">
        <f>BR7</f>
        <v>2020Q4</v>
      </c>
      <c r="BQ16" s="178"/>
      <c r="BR16" s="178"/>
      <c r="BS16" s="178"/>
      <c r="BT16" s="178"/>
      <c r="BU16" s="178"/>
      <c r="BV16" s="178"/>
      <c r="BW16" s="178"/>
      <c r="BX16" s="178"/>
      <c r="BY16" s="187" t="s">
        <v>132</v>
      </c>
    </row>
    <row r="17" spans="3:77" x14ac:dyDescent="0.2">
      <c r="C17" s="1095"/>
      <c r="D17" s="1095"/>
      <c r="E17" s="1095"/>
      <c r="F17" s="1095"/>
      <c r="G17" s="1095"/>
      <c r="H17" s="1095"/>
      <c r="I17" s="1095"/>
      <c r="J17" s="1095"/>
      <c r="K17" s="1095"/>
      <c r="L17" s="1095"/>
      <c r="M17" s="1095"/>
      <c r="N17" s="1095"/>
      <c r="O17" s="1095"/>
      <c r="P17" s="1095"/>
      <c r="Q17" s="1095"/>
      <c r="R17" s="1095"/>
      <c r="S17" s="1095"/>
      <c r="T17" s="1095"/>
      <c r="U17" s="1095"/>
      <c r="V17" s="1095"/>
      <c r="W17" s="1095"/>
      <c r="X17" s="1095"/>
      <c r="Y17" s="1095"/>
      <c r="Z17" s="1095"/>
      <c r="AA17" s="1095"/>
      <c r="AB17" s="1095"/>
      <c r="AC17" s="1095"/>
      <c r="AD17" s="1095"/>
      <c r="AE17" s="1095"/>
      <c r="AF17" s="1095"/>
      <c r="AG17" s="1095"/>
      <c r="AH17" s="1095"/>
      <c r="AI17" s="1095"/>
      <c r="AJ17" s="1095"/>
      <c r="AK17" s="1095"/>
      <c r="AL17" s="1095"/>
      <c r="AM17" s="1095"/>
      <c r="AN17" s="1095"/>
      <c r="AO17" s="1095"/>
      <c r="AP17" s="1095"/>
      <c r="BN17" s="184"/>
      <c r="BO17" s="178"/>
      <c r="BP17" s="1096">
        <f>BR9</f>
        <v>2.85398956919206</v>
      </c>
      <c r="BQ17" s="1097"/>
      <c r="BR17" s="178"/>
      <c r="BS17" s="178"/>
      <c r="BT17" s="178"/>
      <c r="BU17" s="178"/>
      <c r="BV17" s="178"/>
      <c r="BW17" s="178"/>
      <c r="BX17" s="178"/>
      <c r="BY17" s="188">
        <f>BP17</f>
        <v>2.85398956919206</v>
      </c>
    </row>
    <row r="18" spans="3:77" x14ac:dyDescent="0.2">
      <c r="BN18" s="184"/>
      <c r="BO18" s="178"/>
      <c r="BP18" s="178"/>
      <c r="BQ18" s="178"/>
      <c r="BR18" s="178"/>
      <c r="BS18" s="178"/>
      <c r="BT18" s="178"/>
      <c r="BU18" s="178"/>
      <c r="BV18" s="178"/>
      <c r="BW18" s="178"/>
      <c r="BX18" s="178"/>
      <c r="BY18" s="189"/>
    </row>
    <row r="19" spans="3:77" x14ac:dyDescent="0.2">
      <c r="BN19" s="1563" t="s">
        <v>133</v>
      </c>
      <c r="BO19" s="1564"/>
      <c r="BP19" s="1564"/>
      <c r="BQ19" s="178" t="s">
        <v>825</v>
      </c>
      <c r="BR19" s="178"/>
      <c r="BS19" s="178"/>
      <c r="BT19" s="178"/>
      <c r="BU19" s="178"/>
      <c r="BV19" s="178"/>
      <c r="BW19" s="178"/>
      <c r="BX19" s="178"/>
      <c r="BY19" s="189"/>
    </row>
    <row r="20" spans="3:77" x14ac:dyDescent="0.2">
      <c r="BN20" s="184"/>
      <c r="BO20" s="178"/>
      <c r="BP20" s="1087" t="str">
        <f>BS7</f>
        <v>2021Q1</v>
      </c>
      <c r="BQ20" s="1087" t="str">
        <f t="shared" ref="BQ20:BW20" si="0">BT7</f>
        <v>2021Q2</v>
      </c>
      <c r="BR20" s="1087" t="str">
        <f t="shared" si="0"/>
        <v>2021Q3</v>
      </c>
      <c r="BS20" s="1087" t="str">
        <f t="shared" si="0"/>
        <v>2021Q4</v>
      </c>
      <c r="BT20" s="1087" t="str">
        <f t="shared" si="0"/>
        <v>2022Q1</v>
      </c>
      <c r="BU20" s="1087" t="str">
        <f t="shared" si="0"/>
        <v>2022Q2</v>
      </c>
      <c r="BV20" s="1087" t="str">
        <f t="shared" si="0"/>
        <v>2022Q3</v>
      </c>
      <c r="BW20" s="1087" t="str">
        <f t="shared" si="0"/>
        <v>2022Q4</v>
      </c>
      <c r="BX20" s="178"/>
      <c r="BY20" s="189"/>
    </row>
    <row r="21" spans="3:77" x14ac:dyDescent="0.2">
      <c r="BN21" s="184"/>
      <c r="BO21" s="178"/>
      <c r="BP21" s="1093">
        <f>BS9</f>
        <v>2.8700303924208002</v>
      </c>
      <c r="BQ21" s="1093">
        <f t="shared" ref="BQ21:BW21" si="1">BT9</f>
        <v>2.8838098646244399</v>
      </c>
      <c r="BR21" s="1093">
        <f t="shared" si="1"/>
        <v>2.8968176179723701</v>
      </c>
      <c r="BS21" s="1093">
        <f t="shared" si="1"/>
        <v>2.9092049316234001</v>
      </c>
      <c r="BT21" s="1093">
        <f t="shared" si="1"/>
        <v>2.9265506996353499</v>
      </c>
      <c r="BU21" s="1093">
        <f t="shared" si="1"/>
        <v>2.9443745988331602</v>
      </c>
      <c r="BV21" s="1093">
        <f t="shared" si="1"/>
        <v>2.9651786217835299</v>
      </c>
      <c r="BW21" s="1093">
        <f t="shared" si="1"/>
        <v>2.9838594933281799</v>
      </c>
      <c r="BX21" s="178"/>
      <c r="BY21" s="188">
        <f>AVERAGE(BP21:BW21)</f>
        <v>2.9224782775276537</v>
      </c>
    </row>
    <row r="22" spans="3:77" x14ac:dyDescent="0.2">
      <c r="BN22" s="184"/>
      <c r="BO22" s="178"/>
      <c r="BP22" s="178"/>
      <c r="BQ22" s="178"/>
      <c r="BR22" s="178"/>
      <c r="BS22" s="178"/>
      <c r="BT22" s="178"/>
      <c r="BU22" s="178"/>
      <c r="BV22" s="178"/>
      <c r="BW22" s="178"/>
      <c r="BX22" s="178"/>
      <c r="BY22" s="189"/>
    </row>
    <row r="23" spans="3:77" x14ac:dyDescent="0.2">
      <c r="BN23" s="184"/>
      <c r="BO23" s="178"/>
      <c r="BP23" s="178"/>
      <c r="BQ23" s="178"/>
      <c r="BR23" s="178"/>
      <c r="BS23" s="178"/>
      <c r="BT23" s="178"/>
      <c r="BU23" s="178"/>
      <c r="BV23" s="178"/>
      <c r="BW23" s="178"/>
      <c r="BX23" s="190" t="s">
        <v>134</v>
      </c>
      <c r="BY23" s="191">
        <f>(BY21-BY17)/BY17</f>
        <v>2.3997532813331963E-2</v>
      </c>
    </row>
    <row r="24" spans="3:77" x14ac:dyDescent="0.2">
      <c r="BN24" s="192"/>
      <c r="BO24" s="193"/>
      <c r="BP24" s="193"/>
      <c r="BQ24" s="193"/>
      <c r="BR24" s="193"/>
      <c r="BS24" s="193"/>
      <c r="BT24" s="193"/>
      <c r="BU24" s="193"/>
      <c r="BV24" s="193"/>
      <c r="BW24" s="193"/>
      <c r="BX24" s="193"/>
      <c r="BY24" s="194"/>
    </row>
  </sheetData>
  <mergeCells count="1">
    <mergeCell ref="BN19:BP19"/>
  </mergeCells>
  <pageMargins left="0.25" right="0.25" top="1" bottom="1" header="0.5" footer="0.5"/>
  <pageSetup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topLeftCell="D19" workbookViewId="0">
      <selection activeCell="D26" sqref="D26"/>
    </sheetView>
  </sheetViews>
  <sheetFormatPr defaultRowHeight="15" x14ac:dyDescent="0.2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8"/>
  <sheetViews>
    <sheetView topLeftCell="A4" workbookViewId="0">
      <selection activeCell="L18" sqref="L18"/>
    </sheetView>
  </sheetViews>
  <sheetFormatPr defaultColWidth="9.140625" defaultRowHeight="12.75" x14ac:dyDescent="0.2"/>
  <cols>
    <col min="1" max="1" width="26.140625" style="904" customWidth="1"/>
    <col min="2" max="2" width="27" style="959" customWidth="1"/>
    <col min="3" max="3" width="11.5703125" style="904" bestFit="1" customWidth="1"/>
    <col min="4" max="4" width="9.7109375" style="957" customWidth="1"/>
    <col min="5" max="5" width="12" style="958" customWidth="1"/>
    <col min="6" max="6" width="38" style="904" customWidth="1"/>
    <col min="7" max="7" width="12" style="904" customWidth="1"/>
    <col min="8" max="8" width="4.7109375" style="904" customWidth="1"/>
    <col min="9" max="9" width="6.5703125" style="904" customWidth="1"/>
    <col min="10" max="256" width="9.140625" style="904"/>
    <col min="257" max="257" width="26.140625" style="904" customWidth="1"/>
    <col min="258" max="258" width="27" style="904" customWidth="1"/>
    <col min="259" max="259" width="11.5703125" style="904" bestFit="1" customWidth="1"/>
    <col min="260" max="260" width="9.7109375" style="904" customWidth="1"/>
    <col min="261" max="261" width="12" style="904" customWidth="1"/>
    <col min="262" max="262" width="38" style="904" customWidth="1"/>
    <col min="263" max="263" width="12" style="904" customWidth="1"/>
    <col min="264" max="264" width="4.7109375" style="904" customWidth="1"/>
    <col min="265" max="265" width="6.5703125" style="904" customWidth="1"/>
    <col min="266" max="512" width="9.140625" style="904"/>
    <col min="513" max="513" width="26.140625" style="904" customWidth="1"/>
    <col min="514" max="514" width="27" style="904" customWidth="1"/>
    <col min="515" max="515" width="11.5703125" style="904" bestFit="1" customWidth="1"/>
    <col min="516" max="516" width="9.7109375" style="904" customWidth="1"/>
    <col min="517" max="517" width="12" style="904" customWidth="1"/>
    <col min="518" max="518" width="38" style="904" customWidth="1"/>
    <col min="519" max="519" width="12" style="904" customWidth="1"/>
    <col min="520" max="520" width="4.7109375" style="904" customWidth="1"/>
    <col min="521" max="521" width="6.5703125" style="904" customWidth="1"/>
    <col min="522" max="768" width="9.140625" style="904"/>
    <col min="769" max="769" width="26.140625" style="904" customWidth="1"/>
    <col min="770" max="770" width="27" style="904" customWidth="1"/>
    <col min="771" max="771" width="11.5703125" style="904" bestFit="1" customWidth="1"/>
    <col min="772" max="772" width="9.7109375" style="904" customWidth="1"/>
    <col min="773" max="773" width="12" style="904" customWidth="1"/>
    <col min="774" max="774" width="38" style="904" customWidth="1"/>
    <col min="775" max="775" width="12" style="904" customWidth="1"/>
    <col min="776" max="776" width="4.7109375" style="904" customWidth="1"/>
    <col min="777" max="777" width="6.5703125" style="904" customWidth="1"/>
    <col min="778" max="1024" width="9.140625" style="904"/>
    <col min="1025" max="1025" width="26.140625" style="904" customWidth="1"/>
    <col min="1026" max="1026" width="27" style="904" customWidth="1"/>
    <col min="1027" max="1027" width="11.5703125" style="904" bestFit="1" customWidth="1"/>
    <col min="1028" max="1028" width="9.7109375" style="904" customWidth="1"/>
    <col min="1029" max="1029" width="12" style="904" customWidth="1"/>
    <col min="1030" max="1030" width="38" style="904" customWidth="1"/>
    <col min="1031" max="1031" width="12" style="904" customWidth="1"/>
    <col min="1032" max="1032" width="4.7109375" style="904" customWidth="1"/>
    <col min="1033" max="1033" width="6.5703125" style="904" customWidth="1"/>
    <col min="1034" max="1280" width="9.140625" style="904"/>
    <col min="1281" max="1281" width="26.140625" style="904" customWidth="1"/>
    <col min="1282" max="1282" width="27" style="904" customWidth="1"/>
    <col min="1283" max="1283" width="11.5703125" style="904" bestFit="1" customWidth="1"/>
    <col min="1284" max="1284" width="9.7109375" style="904" customWidth="1"/>
    <col min="1285" max="1285" width="12" style="904" customWidth="1"/>
    <col min="1286" max="1286" width="38" style="904" customWidth="1"/>
    <col min="1287" max="1287" width="12" style="904" customWidth="1"/>
    <col min="1288" max="1288" width="4.7109375" style="904" customWidth="1"/>
    <col min="1289" max="1289" width="6.5703125" style="904" customWidth="1"/>
    <col min="1290" max="1536" width="9.140625" style="904"/>
    <col min="1537" max="1537" width="26.140625" style="904" customWidth="1"/>
    <col min="1538" max="1538" width="27" style="904" customWidth="1"/>
    <col min="1539" max="1539" width="11.5703125" style="904" bestFit="1" customWidth="1"/>
    <col min="1540" max="1540" width="9.7109375" style="904" customWidth="1"/>
    <col min="1541" max="1541" width="12" style="904" customWidth="1"/>
    <col min="1542" max="1542" width="38" style="904" customWidth="1"/>
    <col min="1543" max="1543" width="12" style="904" customWidth="1"/>
    <col min="1544" max="1544" width="4.7109375" style="904" customWidth="1"/>
    <col min="1545" max="1545" width="6.5703125" style="904" customWidth="1"/>
    <col min="1546" max="1792" width="9.140625" style="904"/>
    <col min="1793" max="1793" width="26.140625" style="904" customWidth="1"/>
    <col min="1794" max="1794" width="27" style="904" customWidth="1"/>
    <col min="1795" max="1795" width="11.5703125" style="904" bestFit="1" customWidth="1"/>
    <col min="1796" max="1796" width="9.7109375" style="904" customWidth="1"/>
    <col min="1797" max="1797" width="12" style="904" customWidth="1"/>
    <col min="1798" max="1798" width="38" style="904" customWidth="1"/>
    <col min="1799" max="1799" width="12" style="904" customWidth="1"/>
    <col min="1800" max="1800" width="4.7109375" style="904" customWidth="1"/>
    <col min="1801" max="1801" width="6.5703125" style="904" customWidth="1"/>
    <col min="1802" max="2048" width="9.140625" style="904"/>
    <col min="2049" max="2049" width="26.140625" style="904" customWidth="1"/>
    <col min="2050" max="2050" width="27" style="904" customWidth="1"/>
    <col min="2051" max="2051" width="11.5703125" style="904" bestFit="1" customWidth="1"/>
    <col min="2052" max="2052" width="9.7109375" style="904" customWidth="1"/>
    <col min="2053" max="2053" width="12" style="904" customWidth="1"/>
    <col min="2054" max="2054" width="38" style="904" customWidth="1"/>
    <col min="2055" max="2055" width="12" style="904" customWidth="1"/>
    <col min="2056" max="2056" width="4.7109375" style="904" customWidth="1"/>
    <col min="2057" max="2057" width="6.5703125" style="904" customWidth="1"/>
    <col min="2058" max="2304" width="9.140625" style="904"/>
    <col min="2305" max="2305" width="26.140625" style="904" customWidth="1"/>
    <col min="2306" max="2306" width="27" style="904" customWidth="1"/>
    <col min="2307" max="2307" width="11.5703125" style="904" bestFit="1" customWidth="1"/>
    <col min="2308" max="2308" width="9.7109375" style="904" customWidth="1"/>
    <col min="2309" max="2309" width="12" style="904" customWidth="1"/>
    <col min="2310" max="2310" width="38" style="904" customWidth="1"/>
    <col min="2311" max="2311" width="12" style="904" customWidth="1"/>
    <col min="2312" max="2312" width="4.7109375" style="904" customWidth="1"/>
    <col min="2313" max="2313" width="6.5703125" style="904" customWidth="1"/>
    <col min="2314" max="2560" width="9.140625" style="904"/>
    <col min="2561" max="2561" width="26.140625" style="904" customWidth="1"/>
    <col min="2562" max="2562" width="27" style="904" customWidth="1"/>
    <col min="2563" max="2563" width="11.5703125" style="904" bestFit="1" customWidth="1"/>
    <col min="2564" max="2564" width="9.7109375" style="904" customWidth="1"/>
    <col min="2565" max="2565" width="12" style="904" customWidth="1"/>
    <col min="2566" max="2566" width="38" style="904" customWidth="1"/>
    <col min="2567" max="2567" width="12" style="904" customWidth="1"/>
    <col min="2568" max="2568" width="4.7109375" style="904" customWidth="1"/>
    <col min="2569" max="2569" width="6.5703125" style="904" customWidth="1"/>
    <col min="2570" max="2816" width="9.140625" style="904"/>
    <col min="2817" max="2817" width="26.140625" style="904" customWidth="1"/>
    <col min="2818" max="2818" width="27" style="904" customWidth="1"/>
    <col min="2819" max="2819" width="11.5703125" style="904" bestFit="1" customWidth="1"/>
    <col min="2820" max="2820" width="9.7109375" style="904" customWidth="1"/>
    <col min="2821" max="2821" width="12" style="904" customWidth="1"/>
    <col min="2822" max="2822" width="38" style="904" customWidth="1"/>
    <col min="2823" max="2823" width="12" style="904" customWidth="1"/>
    <col min="2824" max="2824" width="4.7109375" style="904" customWidth="1"/>
    <col min="2825" max="2825" width="6.5703125" style="904" customWidth="1"/>
    <col min="2826" max="3072" width="9.140625" style="904"/>
    <col min="3073" max="3073" width="26.140625" style="904" customWidth="1"/>
    <col min="3074" max="3074" width="27" style="904" customWidth="1"/>
    <col min="3075" max="3075" width="11.5703125" style="904" bestFit="1" customWidth="1"/>
    <col min="3076" max="3076" width="9.7109375" style="904" customWidth="1"/>
    <col min="3077" max="3077" width="12" style="904" customWidth="1"/>
    <col min="3078" max="3078" width="38" style="904" customWidth="1"/>
    <col min="3079" max="3079" width="12" style="904" customWidth="1"/>
    <col min="3080" max="3080" width="4.7109375" style="904" customWidth="1"/>
    <col min="3081" max="3081" width="6.5703125" style="904" customWidth="1"/>
    <col min="3082" max="3328" width="9.140625" style="904"/>
    <col min="3329" max="3329" width="26.140625" style="904" customWidth="1"/>
    <col min="3330" max="3330" width="27" style="904" customWidth="1"/>
    <col min="3331" max="3331" width="11.5703125" style="904" bestFit="1" customWidth="1"/>
    <col min="3332" max="3332" width="9.7109375" style="904" customWidth="1"/>
    <col min="3333" max="3333" width="12" style="904" customWidth="1"/>
    <col min="3334" max="3334" width="38" style="904" customWidth="1"/>
    <col min="3335" max="3335" width="12" style="904" customWidth="1"/>
    <col min="3336" max="3336" width="4.7109375" style="904" customWidth="1"/>
    <col min="3337" max="3337" width="6.5703125" style="904" customWidth="1"/>
    <col min="3338" max="3584" width="9.140625" style="904"/>
    <col min="3585" max="3585" width="26.140625" style="904" customWidth="1"/>
    <col min="3586" max="3586" width="27" style="904" customWidth="1"/>
    <col min="3587" max="3587" width="11.5703125" style="904" bestFit="1" customWidth="1"/>
    <col min="3588" max="3588" width="9.7109375" style="904" customWidth="1"/>
    <col min="3589" max="3589" width="12" style="904" customWidth="1"/>
    <col min="3590" max="3590" width="38" style="904" customWidth="1"/>
    <col min="3591" max="3591" width="12" style="904" customWidth="1"/>
    <col min="3592" max="3592" width="4.7109375" style="904" customWidth="1"/>
    <col min="3593" max="3593" width="6.5703125" style="904" customWidth="1"/>
    <col min="3594" max="3840" width="9.140625" style="904"/>
    <col min="3841" max="3841" width="26.140625" style="904" customWidth="1"/>
    <col min="3842" max="3842" width="27" style="904" customWidth="1"/>
    <col min="3843" max="3843" width="11.5703125" style="904" bestFit="1" customWidth="1"/>
    <col min="3844" max="3844" width="9.7109375" style="904" customWidth="1"/>
    <col min="3845" max="3845" width="12" style="904" customWidth="1"/>
    <col min="3846" max="3846" width="38" style="904" customWidth="1"/>
    <col min="3847" max="3847" width="12" style="904" customWidth="1"/>
    <col min="3848" max="3848" width="4.7109375" style="904" customWidth="1"/>
    <col min="3849" max="3849" width="6.5703125" style="904" customWidth="1"/>
    <col min="3850" max="4096" width="9.140625" style="904"/>
    <col min="4097" max="4097" width="26.140625" style="904" customWidth="1"/>
    <col min="4098" max="4098" width="27" style="904" customWidth="1"/>
    <col min="4099" max="4099" width="11.5703125" style="904" bestFit="1" customWidth="1"/>
    <col min="4100" max="4100" width="9.7109375" style="904" customWidth="1"/>
    <col min="4101" max="4101" width="12" style="904" customWidth="1"/>
    <col min="4102" max="4102" width="38" style="904" customWidth="1"/>
    <col min="4103" max="4103" width="12" style="904" customWidth="1"/>
    <col min="4104" max="4104" width="4.7109375" style="904" customWidth="1"/>
    <col min="4105" max="4105" width="6.5703125" style="904" customWidth="1"/>
    <col min="4106" max="4352" width="9.140625" style="904"/>
    <col min="4353" max="4353" width="26.140625" style="904" customWidth="1"/>
    <col min="4354" max="4354" width="27" style="904" customWidth="1"/>
    <col min="4355" max="4355" width="11.5703125" style="904" bestFit="1" customWidth="1"/>
    <col min="4356" max="4356" width="9.7109375" style="904" customWidth="1"/>
    <col min="4357" max="4357" width="12" style="904" customWidth="1"/>
    <col min="4358" max="4358" width="38" style="904" customWidth="1"/>
    <col min="4359" max="4359" width="12" style="904" customWidth="1"/>
    <col min="4360" max="4360" width="4.7109375" style="904" customWidth="1"/>
    <col min="4361" max="4361" width="6.5703125" style="904" customWidth="1"/>
    <col min="4362" max="4608" width="9.140625" style="904"/>
    <col min="4609" max="4609" width="26.140625" style="904" customWidth="1"/>
    <col min="4610" max="4610" width="27" style="904" customWidth="1"/>
    <col min="4611" max="4611" width="11.5703125" style="904" bestFit="1" customWidth="1"/>
    <col min="4612" max="4612" width="9.7109375" style="904" customWidth="1"/>
    <col min="4613" max="4613" width="12" style="904" customWidth="1"/>
    <col min="4614" max="4614" width="38" style="904" customWidth="1"/>
    <col min="4615" max="4615" width="12" style="904" customWidth="1"/>
    <col min="4616" max="4616" width="4.7109375" style="904" customWidth="1"/>
    <col min="4617" max="4617" width="6.5703125" style="904" customWidth="1"/>
    <col min="4618" max="4864" width="9.140625" style="904"/>
    <col min="4865" max="4865" width="26.140625" style="904" customWidth="1"/>
    <col min="4866" max="4866" width="27" style="904" customWidth="1"/>
    <col min="4867" max="4867" width="11.5703125" style="904" bestFit="1" customWidth="1"/>
    <col min="4868" max="4868" width="9.7109375" style="904" customWidth="1"/>
    <col min="4869" max="4869" width="12" style="904" customWidth="1"/>
    <col min="4870" max="4870" width="38" style="904" customWidth="1"/>
    <col min="4871" max="4871" width="12" style="904" customWidth="1"/>
    <col min="4872" max="4872" width="4.7109375" style="904" customWidth="1"/>
    <col min="4873" max="4873" width="6.5703125" style="904" customWidth="1"/>
    <col min="4874" max="5120" width="9.140625" style="904"/>
    <col min="5121" max="5121" width="26.140625" style="904" customWidth="1"/>
    <col min="5122" max="5122" width="27" style="904" customWidth="1"/>
    <col min="5123" max="5123" width="11.5703125" style="904" bestFit="1" customWidth="1"/>
    <col min="5124" max="5124" width="9.7109375" style="904" customWidth="1"/>
    <col min="5125" max="5125" width="12" style="904" customWidth="1"/>
    <col min="5126" max="5126" width="38" style="904" customWidth="1"/>
    <col min="5127" max="5127" width="12" style="904" customWidth="1"/>
    <col min="5128" max="5128" width="4.7109375" style="904" customWidth="1"/>
    <col min="5129" max="5129" width="6.5703125" style="904" customWidth="1"/>
    <col min="5130" max="5376" width="9.140625" style="904"/>
    <col min="5377" max="5377" width="26.140625" style="904" customWidth="1"/>
    <col min="5378" max="5378" width="27" style="904" customWidth="1"/>
    <col min="5379" max="5379" width="11.5703125" style="904" bestFit="1" customWidth="1"/>
    <col min="5380" max="5380" width="9.7109375" style="904" customWidth="1"/>
    <col min="5381" max="5381" width="12" style="904" customWidth="1"/>
    <col min="5382" max="5382" width="38" style="904" customWidth="1"/>
    <col min="5383" max="5383" width="12" style="904" customWidth="1"/>
    <col min="5384" max="5384" width="4.7109375" style="904" customWidth="1"/>
    <col min="5385" max="5385" width="6.5703125" style="904" customWidth="1"/>
    <col min="5386" max="5632" width="9.140625" style="904"/>
    <col min="5633" max="5633" width="26.140625" style="904" customWidth="1"/>
    <col min="5634" max="5634" width="27" style="904" customWidth="1"/>
    <col min="5635" max="5635" width="11.5703125" style="904" bestFit="1" customWidth="1"/>
    <col min="5636" max="5636" width="9.7109375" style="904" customWidth="1"/>
    <col min="5637" max="5637" width="12" style="904" customWidth="1"/>
    <col min="5638" max="5638" width="38" style="904" customWidth="1"/>
    <col min="5639" max="5639" width="12" style="904" customWidth="1"/>
    <col min="5640" max="5640" width="4.7109375" style="904" customWidth="1"/>
    <col min="5641" max="5641" width="6.5703125" style="904" customWidth="1"/>
    <col min="5642" max="5888" width="9.140625" style="904"/>
    <col min="5889" max="5889" width="26.140625" style="904" customWidth="1"/>
    <col min="5890" max="5890" width="27" style="904" customWidth="1"/>
    <col min="5891" max="5891" width="11.5703125" style="904" bestFit="1" customWidth="1"/>
    <col min="5892" max="5892" width="9.7109375" style="904" customWidth="1"/>
    <col min="5893" max="5893" width="12" style="904" customWidth="1"/>
    <col min="5894" max="5894" width="38" style="904" customWidth="1"/>
    <col min="5895" max="5895" width="12" style="904" customWidth="1"/>
    <col min="5896" max="5896" width="4.7109375" style="904" customWidth="1"/>
    <col min="5897" max="5897" width="6.5703125" style="904" customWidth="1"/>
    <col min="5898" max="6144" width="9.140625" style="904"/>
    <col min="6145" max="6145" width="26.140625" style="904" customWidth="1"/>
    <col min="6146" max="6146" width="27" style="904" customWidth="1"/>
    <col min="6147" max="6147" width="11.5703125" style="904" bestFit="1" customWidth="1"/>
    <col min="6148" max="6148" width="9.7109375" style="904" customWidth="1"/>
    <col min="6149" max="6149" width="12" style="904" customWidth="1"/>
    <col min="6150" max="6150" width="38" style="904" customWidth="1"/>
    <col min="6151" max="6151" width="12" style="904" customWidth="1"/>
    <col min="6152" max="6152" width="4.7109375" style="904" customWidth="1"/>
    <col min="6153" max="6153" width="6.5703125" style="904" customWidth="1"/>
    <col min="6154" max="6400" width="9.140625" style="904"/>
    <col min="6401" max="6401" width="26.140625" style="904" customWidth="1"/>
    <col min="6402" max="6402" width="27" style="904" customWidth="1"/>
    <col min="6403" max="6403" width="11.5703125" style="904" bestFit="1" customWidth="1"/>
    <col min="6404" max="6404" width="9.7109375" style="904" customWidth="1"/>
    <col min="6405" max="6405" width="12" style="904" customWidth="1"/>
    <col min="6406" max="6406" width="38" style="904" customWidth="1"/>
    <col min="6407" max="6407" width="12" style="904" customWidth="1"/>
    <col min="6408" max="6408" width="4.7109375" style="904" customWidth="1"/>
    <col min="6409" max="6409" width="6.5703125" style="904" customWidth="1"/>
    <col min="6410" max="6656" width="9.140625" style="904"/>
    <col min="6657" max="6657" width="26.140625" style="904" customWidth="1"/>
    <col min="6658" max="6658" width="27" style="904" customWidth="1"/>
    <col min="6659" max="6659" width="11.5703125" style="904" bestFit="1" customWidth="1"/>
    <col min="6660" max="6660" width="9.7109375" style="904" customWidth="1"/>
    <col min="6661" max="6661" width="12" style="904" customWidth="1"/>
    <col min="6662" max="6662" width="38" style="904" customWidth="1"/>
    <col min="6663" max="6663" width="12" style="904" customWidth="1"/>
    <col min="6664" max="6664" width="4.7109375" style="904" customWidth="1"/>
    <col min="6665" max="6665" width="6.5703125" style="904" customWidth="1"/>
    <col min="6666" max="6912" width="9.140625" style="904"/>
    <col min="6913" max="6913" width="26.140625" style="904" customWidth="1"/>
    <col min="6914" max="6914" width="27" style="904" customWidth="1"/>
    <col min="6915" max="6915" width="11.5703125" style="904" bestFit="1" customWidth="1"/>
    <col min="6916" max="6916" width="9.7109375" style="904" customWidth="1"/>
    <col min="6917" max="6917" width="12" style="904" customWidth="1"/>
    <col min="6918" max="6918" width="38" style="904" customWidth="1"/>
    <col min="6919" max="6919" width="12" style="904" customWidth="1"/>
    <col min="6920" max="6920" width="4.7109375" style="904" customWidth="1"/>
    <col min="6921" max="6921" width="6.5703125" style="904" customWidth="1"/>
    <col min="6922" max="7168" width="9.140625" style="904"/>
    <col min="7169" max="7169" width="26.140625" style="904" customWidth="1"/>
    <col min="7170" max="7170" width="27" style="904" customWidth="1"/>
    <col min="7171" max="7171" width="11.5703125" style="904" bestFit="1" customWidth="1"/>
    <col min="7172" max="7172" width="9.7109375" style="904" customWidth="1"/>
    <col min="7173" max="7173" width="12" style="904" customWidth="1"/>
    <col min="7174" max="7174" width="38" style="904" customWidth="1"/>
    <col min="7175" max="7175" width="12" style="904" customWidth="1"/>
    <col min="7176" max="7176" width="4.7109375" style="904" customWidth="1"/>
    <col min="7177" max="7177" width="6.5703125" style="904" customWidth="1"/>
    <col min="7178" max="7424" width="9.140625" style="904"/>
    <col min="7425" max="7425" width="26.140625" style="904" customWidth="1"/>
    <col min="7426" max="7426" width="27" style="904" customWidth="1"/>
    <col min="7427" max="7427" width="11.5703125" style="904" bestFit="1" customWidth="1"/>
    <col min="7428" max="7428" width="9.7109375" style="904" customWidth="1"/>
    <col min="7429" max="7429" width="12" style="904" customWidth="1"/>
    <col min="7430" max="7430" width="38" style="904" customWidth="1"/>
    <col min="7431" max="7431" width="12" style="904" customWidth="1"/>
    <col min="7432" max="7432" width="4.7109375" style="904" customWidth="1"/>
    <col min="7433" max="7433" width="6.5703125" style="904" customWidth="1"/>
    <col min="7434" max="7680" width="9.140625" style="904"/>
    <col min="7681" max="7681" width="26.140625" style="904" customWidth="1"/>
    <col min="7682" max="7682" width="27" style="904" customWidth="1"/>
    <col min="7683" max="7683" width="11.5703125" style="904" bestFit="1" customWidth="1"/>
    <col min="7684" max="7684" width="9.7109375" style="904" customWidth="1"/>
    <col min="7685" max="7685" width="12" style="904" customWidth="1"/>
    <col min="7686" max="7686" width="38" style="904" customWidth="1"/>
    <col min="7687" max="7687" width="12" style="904" customWidth="1"/>
    <col min="7688" max="7688" width="4.7109375" style="904" customWidth="1"/>
    <col min="7689" max="7689" width="6.5703125" style="904" customWidth="1"/>
    <col min="7690" max="7936" width="9.140625" style="904"/>
    <col min="7937" max="7937" width="26.140625" style="904" customWidth="1"/>
    <col min="7938" max="7938" width="27" style="904" customWidth="1"/>
    <col min="7939" max="7939" width="11.5703125" style="904" bestFit="1" customWidth="1"/>
    <col min="7940" max="7940" width="9.7109375" style="904" customWidth="1"/>
    <col min="7941" max="7941" width="12" style="904" customWidth="1"/>
    <col min="7942" max="7942" width="38" style="904" customWidth="1"/>
    <col min="7943" max="7943" width="12" style="904" customWidth="1"/>
    <col min="7944" max="7944" width="4.7109375" style="904" customWidth="1"/>
    <col min="7945" max="7945" width="6.5703125" style="904" customWidth="1"/>
    <col min="7946" max="8192" width="9.140625" style="904"/>
    <col min="8193" max="8193" width="26.140625" style="904" customWidth="1"/>
    <col min="8194" max="8194" width="27" style="904" customWidth="1"/>
    <col min="8195" max="8195" width="11.5703125" style="904" bestFit="1" customWidth="1"/>
    <col min="8196" max="8196" width="9.7109375" style="904" customWidth="1"/>
    <col min="8197" max="8197" width="12" style="904" customWidth="1"/>
    <col min="8198" max="8198" width="38" style="904" customWidth="1"/>
    <col min="8199" max="8199" width="12" style="904" customWidth="1"/>
    <col min="8200" max="8200" width="4.7109375" style="904" customWidth="1"/>
    <col min="8201" max="8201" width="6.5703125" style="904" customWidth="1"/>
    <col min="8202" max="8448" width="9.140625" style="904"/>
    <col min="8449" max="8449" width="26.140625" style="904" customWidth="1"/>
    <col min="8450" max="8450" width="27" style="904" customWidth="1"/>
    <col min="8451" max="8451" width="11.5703125" style="904" bestFit="1" customWidth="1"/>
    <col min="8452" max="8452" width="9.7109375" style="904" customWidth="1"/>
    <col min="8453" max="8453" width="12" style="904" customWidth="1"/>
    <col min="8454" max="8454" width="38" style="904" customWidth="1"/>
    <col min="8455" max="8455" width="12" style="904" customWidth="1"/>
    <col min="8456" max="8456" width="4.7109375" style="904" customWidth="1"/>
    <col min="8457" max="8457" width="6.5703125" style="904" customWidth="1"/>
    <col min="8458" max="8704" width="9.140625" style="904"/>
    <col min="8705" max="8705" width="26.140625" style="904" customWidth="1"/>
    <col min="8706" max="8706" width="27" style="904" customWidth="1"/>
    <col min="8707" max="8707" width="11.5703125" style="904" bestFit="1" customWidth="1"/>
    <col min="8708" max="8708" width="9.7109375" style="904" customWidth="1"/>
    <col min="8709" max="8709" width="12" style="904" customWidth="1"/>
    <col min="8710" max="8710" width="38" style="904" customWidth="1"/>
    <col min="8711" max="8711" width="12" style="904" customWidth="1"/>
    <col min="8712" max="8712" width="4.7109375" style="904" customWidth="1"/>
    <col min="8713" max="8713" width="6.5703125" style="904" customWidth="1"/>
    <col min="8714" max="8960" width="9.140625" style="904"/>
    <col min="8961" max="8961" width="26.140625" style="904" customWidth="1"/>
    <col min="8962" max="8962" width="27" style="904" customWidth="1"/>
    <col min="8963" max="8963" width="11.5703125" style="904" bestFit="1" customWidth="1"/>
    <col min="8964" max="8964" width="9.7109375" style="904" customWidth="1"/>
    <col min="8965" max="8965" width="12" style="904" customWidth="1"/>
    <col min="8966" max="8966" width="38" style="904" customWidth="1"/>
    <col min="8967" max="8967" width="12" style="904" customWidth="1"/>
    <col min="8968" max="8968" width="4.7109375" style="904" customWidth="1"/>
    <col min="8969" max="8969" width="6.5703125" style="904" customWidth="1"/>
    <col min="8970" max="9216" width="9.140625" style="904"/>
    <col min="9217" max="9217" width="26.140625" style="904" customWidth="1"/>
    <col min="9218" max="9218" width="27" style="904" customWidth="1"/>
    <col min="9219" max="9219" width="11.5703125" style="904" bestFit="1" customWidth="1"/>
    <col min="9220" max="9220" width="9.7109375" style="904" customWidth="1"/>
    <col min="9221" max="9221" width="12" style="904" customWidth="1"/>
    <col min="9222" max="9222" width="38" style="904" customWidth="1"/>
    <col min="9223" max="9223" width="12" style="904" customWidth="1"/>
    <col min="9224" max="9224" width="4.7109375" style="904" customWidth="1"/>
    <col min="9225" max="9225" width="6.5703125" style="904" customWidth="1"/>
    <col min="9226" max="9472" width="9.140625" style="904"/>
    <col min="9473" max="9473" width="26.140625" style="904" customWidth="1"/>
    <col min="9474" max="9474" width="27" style="904" customWidth="1"/>
    <col min="9475" max="9475" width="11.5703125" style="904" bestFit="1" customWidth="1"/>
    <col min="9476" max="9476" width="9.7109375" style="904" customWidth="1"/>
    <col min="9477" max="9477" width="12" style="904" customWidth="1"/>
    <col min="9478" max="9478" width="38" style="904" customWidth="1"/>
    <col min="9479" max="9479" width="12" style="904" customWidth="1"/>
    <col min="9480" max="9480" width="4.7109375" style="904" customWidth="1"/>
    <col min="9481" max="9481" width="6.5703125" style="904" customWidth="1"/>
    <col min="9482" max="9728" width="9.140625" style="904"/>
    <col min="9729" max="9729" width="26.140625" style="904" customWidth="1"/>
    <col min="9730" max="9730" width="27" style="904" customWidth="1"/>
    <col min="9731" max="9731" width="11.5703125" style="904" bestFit="1" customWidth="1"/>
    <col min="9732" max="9732" width="9.7109375" style="904" customWidth="1"/>
    <col min="9733" max="9733" width="12" style="904" customWidth="1"/>
    <col min="9734" max="9734" width="38" style="904" customWidth="1"/>
    <col min="9735" max="9735" width="12" style="904" customWidth="1"/>
    <col min="9736" max="9736" width="4.7109375" style="904" customWidth="1"/>
    <col min="9737" max="9737" width="6.5703125" style="904" customWidth="1"/>
    <col min="9738" max="9984" width="9.140625" style="904"/>
    <col min="9985" max="9985" width="26.140625" style="904" customWidth="1"/>
    <col min="9986" max="9986" width="27" style="904" customWidth="1"/>
    <col min="9987" max="9987" width="11.5703125" style="904" bestFit="1" customWidth="1"/>
    <col min="9988" max="9988" width="9.7109375" style="904" customWidth="1"/>
    <col min="9989" max="9989" width="12" style="904" customWidth="1"/>
    <col min="9990" max="9990" width="38" style="904" customWidth="1"/>
    <col min="9991" max="9991" width="12" style="904" customWidth="1"/>
    <col min="9992" max="9992" width="4.7109375" style="904" customWidth="1"/>
    <col min="9993" max="9993" width="6.5703125" style="904" customWidth="1"/>
    <col min="9994" max="10240" width="9.140625" style="904"/>
    <col min="10241" max="10241" width="26.140625" style="904" customWidth="1"/>
    <col min="10242" max="10242" width="27" style="904" customWidth="1"/>
    <col min="10243" max="10243" width="11.5703125" style="904" bestFit="1" customWidth="1"/>
    <col min="10244" max="10244" width="9.7109375" style="904" customWidth="1"/>
    <col min="10245" max="10245" width="12" style="904" customWidth="1"/>
    <col min="10246" max="10246" width="38" style="904" customWidth="1"/>
    <col min="10247" max="10247" width="12" style="904" customWidth="1"/>
    <col min="10248" max="10248" width="4.7109375" style="904" customWidth="1"/>
    <col min="10249" max="10249" width="6.5703125" style="904" customWidth="1"/>
    <col min="10250" max="10496" width="9.140625" style="904"/>
    <col min="10497" max="10497" width="26.140625" style="904" customWidth="1"/>
    <col min="10498" max="10498" width="27" style="904" customWidth="1"/>
    <col min="10499" max="10499" width="11.5703125" style="904" bestFit="1" customWidth="1"/>
    <col min="10500" max="10500" width="9.7109375" style="904" customWidth="1"/>
    <col min="10501" max="10501" width="12" style="904" customWidth="1"/>
    <col min="10502" max="10502" width="38" style="904" customWidth="1"/>
    <col min="10503" max="10503" width="12" style="904" customWidth="1"/>
    <col min="10504" max="10504" width="4.7109375" style="904" customWidth="1"/>
    <col min="10505" max="10505" width="6.5703125" style="904" customWidth="1"/>
    <col min="10506" max="10752" width="9.140625" style="904"/>
    <col min="10753" max="10753" width="26.140625" style="904" customWidth="1"/>
    <col min="10754" max="10754" width="27" style="904" customWidth="1"/>
    <col min="10755" max="10755" width="11.5703125" style="904" bestFit="1" customWidth="1"/>
    <col min="10756" max="10756" width="9.7109375" style="904" customWidth="1"/>
    <col min="10757" max="10757" width="12" style="904" customWidth="1"/>
    <col min="10758" max="10758" width="38" style="904" customWidth="1"/>
    <col min="10759" max="10759" width="12" style="904" customWidth="1"/>
    <col min="10760" max="10760" width="4.7109375" style="904" customWidth="1"/>
    <col min="10761" max="10761" width="6.5703125" style="904" customWidth="1"/>
    <col min="10762" max="11008" width="9.140625" style="904"/>
    <col min="11009" max="11009" width="26.140625" style="904" customWidth="1"/>
    <col min="11010" max="11010" width="27" style="904" customWidth="1"/>
    <col min="11011" max="11011" width="11.5703125" style="904" bestFit="1" customWidth="1"/>
    <col min="11012" max="11012" width="9.7109375" style="904" customWidth="1"/>
    <col min="11013" max="11013" width="12" style="904" customWidth="1"/>
    <col min="11014" max="11014" width="38" style="904" customWidth="1"/>
    <col min="11015" max="11015" width="12" style="904" customWidth="1"/>
    <col min="11016" max="11016" width="4.7109375" style="904" customWidth="1"/>
    <col min="11017" max="11017" width="6.5703125" style="904" customWidth="1"/>
    <col min="11018" max="11264" width="9.140625" style="904"/>
    <col min="11265" max="11265" width="26.140625" style="904" customWidth="1"/>
    <col min="11266" max="11266" width="27" style="904" customWidth="1"/>
    <col min="11267" max="11267" width="11.5703125" style="904" bestFit="1" customWidth="1"/>
    <col min="11268" max="11268" width="9.7109375" style="904" customWidth="1"/>
    <col min="11269" max="11269" width="12" style="904" customWidth="1"/>
    <col min="11270" max="11270" width="38" style="904" customWidth="1"/>
    <col min="11271" max="11271" width="12" style="904" customWidth="1"/>
    <col min="11272" max="11272" width="4.7109375" style="904" customWidth="1"/>
    <col min="11273" max="11273" width="6.5703125" style="904" customWidth="1"/>
    <col min="11274" max="11520" width="9.140625" style="904"/>
    <col min="11521" max="11521" width="26.140625" style="904" customWidth="1"/>
    <col min="11522" max="11522" width="27" style="904" customWidth="1"/>
    <col min="11523" max="11523" width="11.5703125" style="904" bestFit="1" customWidth="1"/>
    <col min="11524" max="11524" width="9.7109375" style="904" customWidth="1"/>
    <col min="11525" max="11525" width="12" style="904" customWidth="1"/>
    <col min="11526" max="11526" width="38" style="904" customWidth="1"/>
    <col min="11527" max="11527" width="12" style="904" customWidth="1"/>
    <col min="11528" max="11528" width="4.7109375" style="904" customWidth="1"/>
    <col min="11529" max="11529" width="6.5703125" style="904" customWidth="1"/>
    <col min="11530" max="11776" width="9.140625" style="904"/>
    <col min="11777" max="11777" width="26.140625" style="904" customWidth="1"/>
    <col min="11778" max="11778" width="27" style="904" customWidth="1"/>
    <col min="11779" max="11779" width="11.5703125" style="904" bestFit="1" customWidth="1"/>
    <col min="11780" max="11780" width="9.7109375" style="904" customWidth="1"/>
    <col min="11781" max="11781" width="12" style="904" customWidth="1"/>
    <col min="11782" max="11782" width="38" style="904" customWidth="1"/>
    <col min="11783" max="11783" width="12" style="904" customWidth="1"/>
    <col min="11784" max="11784" width="4.7109375" style="904" customWidth="1"/>
    <col min="11785" max="11785" width="6.5703125" style="904" customWidth="1"/>
    <col min="11786" max="12032" width="9.140625" style="904"/>
    <col min="12033" max="12033" width="26.140625" style="904" customWidth="1"/>
    <col min="12034" max="12034" width="27" style="904" customWidth="1"/>
    <col min="12035" max="12035" width="11.5703125" style="904" bestFit="1" customWidth="1"/>
    <col min="12036" max="12036" width="9.7109375" style="904" customWidth="1"/>
    <col min="12037" max="12037" width="12" style="904" customWidth="1"/>
    <col min="12038" max="12038" width="38" style="904" customWidth="1"/>
    <col min="12039" max="12039" width="12" style="904" customWidth="1"/>
    <col min="12040" max="12040" width="4.7109375" style="904" customWidth="1"/>
    <col min="12041" max="12041" width="6.5703125" style="904" customWidth="1"/>
    <col min="12042" max="12288" width="9.140625" style="904"/>
    <col min="12289" max="12289" width="26.140625" style="904" customWidth="1"/>
    <col min="12290" max="12290" width="27" style="904" customWidth="1"/>
    <col min="12291" max="12291" width="11.5703125" style="904" bestFit="1" customWidth="1"/>
    <col min="12292" max="12292" width="9.7109375" style="904" customWidth="1"/>
    <col min="12293" max="12293" width="12" style="904" customWidth="1"/>
    <col min="12294" max="12294" width="38" style="904" customWidth="1"/>
    <col min="12295" max="12295" width="12" style="904" customWidth="1"/>
    <col min="12296" max="12296" width="4.7109375" style="904" customWidth="1"/>
    <col min="12297" max="12297" width="6.5703125" style="904" customWidth="1"/>
    <col min="12298" max="12544" width="9.140625" style="904"/>
    <col min="12545" max="12545" width="26.140625" style="904" customWidth="1"/>
    <col min="12546" max="12546" width="27" style="904" customWidth="1"/>
    <col min="12547" max="12547" width="11.5703125" style="904" bestFit="1" customWidth="1"/>
    <col min="12548" max="12548" width="9.7109375" style="904" customWidth="1"/>
    <col min="12549" max="12549" width="12" style="904" customWidth="1"/>
    <col min="12550" max="12550" width="38" style="904" customWidth="1"/>
    <col min="12551" max="12551" width="12" style="904" customWidth="1"/>
    <col min="12552" max="12552" width="4.7109375" style="904" customWidth="1"/>
    <col min="12553" max="12553" width="6.5703125" style="904" customWidth="1"/>
    <col min="12554" max="12800" width="9.140625" style="904"/>
    <col min="12801" max="12801" width="26.140625" style="904" customWidth="1"/>
    <col min="12802" max="12802" width="27" style="904" customWidth="1"/>
    <col min="12803" max="12803" width="11.5703125" style="904" bestFit="1" customWidth="1"/>
    <col min="12804" max="12804" width="9.7109375" style="904" customWidth="1"/>
    <col min="12805" max="12805" width="12" style="904" customWidth="1"/>
    <col min="12806" max="12806" width="38" style="904" customWidth="1"/>
    <col min="12807" max="12807" width="12" style="904" customWidth="1"/>
    <col min="12808" max="12808" width="4.7109375" style="904" customWidth="1"/>
    <col min="12809" max="12809" width="6.5703125" style="904" customWidth="1"/>
    <col min="12810" max="13056" width="9.140625" style="904"/>
    <col min="13057" max="13057" width="26.140625" style="904" customWidth="1"/>
    <col min="13058" max="13058" width="27" style="904" customWidth="1"/>
    <col min="13059" max="13059" width="11.5703125" style="904" bestFit="1" customWidth="1"/>
    <col min="13060" max="13060" width="9.7109375" style="904" customWidth="1"/>
    <col min="13061" max="13061" width="12" style="904" customWidth="1"/>
    <col min="13062" max="13062" width="38" style="904" customWidth="1"/>
    <col min="13063" max="13063" width="12" style="904" customWidth="1"/>
    <col min="13064" max="13064" width="4.7109375" style="904" customWidth="1"/>
    <col min="13065" max="13065" width="6.5703125" style="904" customWidth="1"/>
    <col min="13066" max="13312" width="9.140625" style="904"/>
    <col min="13313" max="13313" width="26.140625" style="904" customWidth="1"/>
    <col min="13314" max="13314" width="27" style="904" customWidth="1"/>
    <col min="13315" max="13315" width="11.5703125" style="904" bestFit="1" customWidth="1"/>
    <col min="13316" max="13316" width="9.7109375" style="904" customWidth="1"/>
    <col min="13317" max="13317" width="12" style="904" customWidth="1"/>
    <col min="13318" max="13318" width="38" style="904" customWidth="1"/>
    <col min="13319" max="13319" width="12" style="904" customWidth="1"/>
    <col min="13320" max="13320" width="4.7109375" style="904" customWidth="1"/>
    <col min="13321" max="13321" width="6.5703125" style="904" customWidth="1"/>
    <col min="13322" max="13568" width="9.140625" style="904"/>
    <col min="13569" max="13569" width="26.140625" style="904" customWidth="1"/>
    <col min="13570" max="13570" width="27" style="904" customWidth="1"/>
    <col min="13571" max="13571" width="11.5703125" style="904" bestFit="1" customWidth="1"/>
    <col min="13572" max="13572" width="9.7109375" style="904" customWidth="1"/>
    <col min="13573" max="13573" width="12" style="904" customWidth="1"/>
    <col min="13574" max="13574" width="38" style="904" customWidth="1"/>
    <col min="13575" max="13575" width="12" style="904" customWidth="1"/>
    <col min="13576" max="13576" width="4.7109375" style="904" customWidth="1"/>
    <col min="13577" max="13577" width="6.5703125" style="904" customWidth="1"/>
    <col min="13578" max="13824" width="9.140625" style="904"/>
    <col min="13825" max="13825" width="26.140625" style="904" customWidth="1"/>
    <col min="13826" max="13826" width="27" style="904" customWidth="1"/>
    <col min="13827" max="13827" width="11.5703125" style="904" bestFit="1" customWidth="1"/>
    <col min="13828" max="13828" width="9.7109375" style="904" customWidth="1"/>
    <col min="13829" max="13829" width="12" style="904" customWidth="1"/>
    <col min="13830" max="13830" width="38" style="904" customWidth="1"/>
    <col min="13831" max="13831" width="12" style="904" customWidth="1"/>
    <col min="13832" max="13832" width="4.7109375" style="904" customWidth="1"/>
    <col min="13833" max="13833" width="6.5703125" style="904" customWidth="1"/>
    <col min="13834" max="14080" width="9.140625" style="904"/>
    <col min="14081" max="14081" width="26.140625" style="904" customWidth="1"/>
    <col min="14082" max="14082" width="27" style="904" customWidth="1"/>
    <col min="14083" max="14083" width="11.5703125" style="904" bestFit="1" customWidth="1"/>
    <col min="14084" max="14084" width="9.7109375" style="904" customWidth="1"/>
    <col min="14085" max="14085" width="12" style="904" customWidth="1"/>
    <col min="14086" max="14086" width="38" style="904" customWidth="1"/>
    <col min="14087" max="14087" width="12" style="904" customWidth="1"/>
    <col min="14088" max="14088" width="4.7109375" style="904" customWidth="1"/>
    <col min="14089" max="14089" width="6.5703125" style="904" customWidth="1"/>
    <col min="14090" max="14336" width="9.140625" style="904"/>
    <col min="14337" max="14337" width="26.140625" style="904" customWidth="1"/>
    <col min="14338" max="14338" width="27" style="904" customWidth="1"/>
    <col min="14339" max="14339" width="11.5703125" style="904" bestFit="1" customWidth="1"/>
    <col min="14340" max="14340" width="9.7109375" style="904" customWidth="1"/>
    <col min="14341" max="14341" width="12" style="904" customWidth="1"/>
    <col min="14342" max="14342" width="38" style="904" customWidth="1"/>
    <col min="14343" max="14343" width="12" style="904" customWidth="1"/>
    <col min="14344" max="14344" width="4.7109375" style="904" customWidth="1"/>
    <col min="14345" max="14345" width="6.5703125" style="904" customWidth="1"/>
    <col min="14346" max="14592" width="9.140625" style="904"/>
    <col min="14593" max="14593" width="26.140625" style="904" customWidth="1"/>
    <col min="14594" max="14594" width="27" style="904" customWidth="1"/>
    <col min="14595" max="14595" width="11.5703125" style="904" bestFit="1" customWidth="1"/>
    <col min="14596" max="14596" width="9.7109375" style="904" customWidth="1"/>
    <col min="14597" max="14597" width="12" style="904" customWidth="1"/>
    <col min="14598" max="14598" width="38" style="904" customWidth="1"/>
    <col min="14599" max="14599" width="12" style="904" customWidth="1"/>
    <col min="14600" max="14600" width="4.7109375" style="904" customWidth="1"/>
    <col min="14601" max="14601" width="6.5703125" style="904" customWidth="1"/>
    <col min="14602" max="14848" width="9.140625" style="904"/>
    <col min="14849" max="14849" width="26.140625" style="904" customWidth="1"/>
    <col min="14850" max="14850" width="27" style="904" customWidth="1"/>
    <col min="14851" max="14851" width="11.5703125" style="904" bestFit="1" customWidth="1"/>
    <col min="14852" max="14852" width="9.7109375" style="904" customWidth="1"/>
    <col min="14853" max="14853" width="12" style="904" customWidth="1"/>
    <col min="14854" max="14854" width="38" style="904" customWidth="1"/>
    <col min="14855" max="14855" width="12" style="904" customWidth="1"/>
    <col min="14856" max="14856" width="4.7109375" style="904" customWidth="1"/>
    <col min="14857" max="14857" width="6.5703125" style="904" customWidth="1"/>
    <col min="14858" max="15104" width="9.140625" style="904"/>
    <col min="15105" max="15105" width="26.140625" style="904" customWidth="1"/>
    <col min="15106" max="15106" width="27" style="904" customWidth="1"/>
    <col min="15107" max="15107" width="11.5703125" style="904" bestFit="1" customWidth="1"/>
    <col min="15108" max="15108" width="9.7109375" style="904" customWidth="1"/>
    <col min="15109" max="15109" width="12" style="904" customWidth="1"/>
    <col min="15110" max="15110" width="38" style="904" customWidth="1"/>
    <col min="15111" max="15111" width="12" style="904" customWidth="1"/>
    <col min="15112" max="15112" width="4.7109375" style="904" customWidth="1"/>
    <col min="15113" max="15113" width="6.5703125" style="904" customWidth="1"/>
    <col min="15114" max="15360" width="9.140625" style="904"/>
    <col min="15361" max="15361" width="26.140625" style="904" customWidth="1"/>
    <col min="15362" max="15362" width="27" style="904" customWidth="1"/>
    <col min="15363" max="15363" width="11.5703125" style="904" bestFit="1" customWidth="1"/>
    <col min="15364" max="15364" width="9.7109375" style="904" customWidth="1"/>
    <col min="15365" max="15365" width="12" style="904" customWidth="1"/>
    <col min="15366" max="15366" width="38" style="904" customWidth="1"/>
    <col min="15367" max="15367" width="12" style="904" customWidth="1"/>
    <col min="15368" max="15368" width="4.7109375" style="904" customWidth="1"/>
    <col min="15369" max="15369" width="6.5703125" style="904" customWidth="1"/>
    <col min="15370" max="15616" width="9.140625" style="904"/>
    <col min="15617" max="15617" width="26.140625" style="904" customWidth="1"/>
    <col min="15618" max="15618" width="27" style="904" customWidth="1"/>
    <col min="15619" max="15619" width="11.5703125" style="904" bestFit="1" customWidth="1"/>
    <col min="15620" max="15620" width="9.7109375" style="904" customWidth="1"/>
    <col min="15621" max="15621" width="12" style="904" customWidth="1"/>
    <col min="15622" max="15622" width="38" style="904" customWidth="1"/>
    <col min="15623" max="15623" width="12" style="904" customWidth="1"/>
    <col min="15624" max="15624" width="4.7109375" style="904" customWidth="1"/>
    <col min="15625" max="15625" width="6.5703125" style="904" customWidth="1"/>
    <col min="15626" max="15872" width="9.140625" style="904"/>
    <col min="15873" max="15873" width="26.140625" style="904" customWidth="1"/>
    <col min="15874" max="15874" width="27" style="904" customWidth="1"/>
    <col min="15875" max="15875" width="11.5703125" style="904" bestFit="1" customWidth="1"/>
    <col min="15876" max="15876" width="9.7109375" style="904" customWidth="1"/>
    <col min="15877" max="15877" width="12" style="904" customWidth="1"/>
    <col min="15878" max="15878" width="38" style="904" customWidth="1"/>
    <col min="15879" max="15879" width="12" style="904" customWidth="1"/>
    <col min="15880" max="15880" width="4.7109375" style="904" customWidth="1"/>
    <col min="15881" max="15881" width="6.5703125" style="904" customWidth="1"/>
    <col min="15882" max="16128" width="9.140625" style="904"/>
    <col min="16129" max="16129" width="26.140625" style="904" customWidth="1"/>
    <col min="16130" max="16130" width="27" style="904" customWidth="1"/>
    <col min="16131" max="16131" width="11.5703125" style="904" bestFit="1" customWidth="1"/>
    <col min="16132" max="16132" width="9.7109375" style="904" customWidth="1"/>
    <col min="16133" max="16133" width="12" style="904" customWidth="1"/>
    <col min="16134" max="16134" width="38" style="904" customWidth="1"/>
    <col min="16135" max="16135" width="12" style="904" customWidth="1"/>
    <col min="16136" max="16136" width="4.7109375" style="904" customWidth="1"/>
    <col min="16137" max="16137" width="6.5703125" style="904" customWidth="1"/>
    <col min="16138" max="16384" width="9.140625" style="904"/>
  </cols>
  <sheetData>
    <row r="1" spans="1:6" s="899" customFormat="1" ht="20.25" x14ac:dyDescent="0.3">
      <c r="A1" s="893" t="s">
        <v>698</v>
      </c>
      <c r="B1" s="894"/>
      <c r="C1" s="895"/>
      <c r="D1" s="896"/>
      <c r="E1" s="897"/>
      <c r="F1" s="898"/>
    </row>
    <row r="2" spans="1:6" ht="15.75" x14ac:dyDescent="0.25">
      <c r="A2" s="900"/>
      <c r="B2" s="901"/>
      <c r="C2" s="900"/>
      <c r="D2" s="902"/>
      <c r="E2" s="903"/>
    </row>
    <row r="3" spans="1:6" x14ac:dyDescent="0.2">
      <c r="A3" s="905" t="s">
        <v>699</v>
      </c>
      <c r="B3" s="906"/>
      <c r="C3" s="907"/>
      <c r="D3" s="908"/>
      <c r="E3" s="909"/>
    </row>
    <row r="4" spans="1:6" x14ac:dyDescent="0.2">
      <c r="A4" s="910" t="s">
        <v>700</v>
      </c>
      <c r="B4" s="911"/>
      <c r="C4" s="912" t="s">
        <v>701</v>
      </c>
      <c r="D4" s="913" t="s">
        <v>702</v>
      </c>
      <c r="E4" s="914" t="s">
        <v>703</v>
      </c>
      <c r="F4" s="912" t="s">
        <v>704</v>
      </c>
    </row>
    <row r="5" spans="1:6" x14ac:dyDescent="0.2">
      <c r="A5" s="915" t="s">
        <v>705</v>
      </c>
      <c r="B5" s="916"/>
      <c r="C5" s="917"/>
      <c r="D5" s="918"/>
      <c r="E5" s="919"/>
      <c r="F5" s="920"/>
    </row>
    <row r="6" spans="1:6" x14ac:dyDescent="0.2">
      <c r="A6" s="915"/>
      <c r="B6" s="921" t="s">
        <v>672</v>
      </c>
      <c r="C6" s="917">
        <v>75004</v>
      </c>
      <c r="D6" s="918">
        <v>0.25</v>
      </c>
      <c r="E6" s="919">
        <f>C6*D6</f>
        <v>18751</v>
      </c>
      <c r="F6" s="920" t="s">
        <v>706</v>
      </c>
    </row>
    <row r="7" spans="1:6" ht="25.5" x14ac:dyDescent="0.2">
      <c r="A7" s="922"/>
      <c r="B7" s="921" t="s">
        <v>707</v>
      </c>
      <c r="C7" s="917">
        <v>32000</v>
      </c>
      <c r="D7" s="918">
        <v>8</v>
      </c>
      <c r="E7" s="919">
        <f>C7*D7</f>
        <v>256000</v>
      </c>
      <c r="F7" s="923" t="s">
        <v>708</v>
      </c>
    </row>
    <row r="8" spans="1:6" ht="25.5" x14ac:dyDescent="0.2">
      <c r="A8" s="922"/>
      <c r="B8" s="921" t="s">
        <v>709</v>
      </c>
      <c r="C8" s="917">
        <v>45000</v>
      </c>
      <c r="D8" s="918">
        <v>1</v>
      </c>
      <c r="E8" s="919">
        <f>C8*D8</f>
        <v>45000</v>
      </c>
      <c r="F8" s="923" t="s">
        <v>710</v>
      </c>
    </row>
    <row r="9" spans="1:6" x14ac:dyDescent="0.2">
      <c r="A9" s="924" t="s">
        <v>711</v>
      </c>
      <c r="B9" s="925"/>
      <c r="C9" s="926"/>
      <c r="D9" s="927">
        <f>SUM(D6:D8)</f>
        <v>9.25</v>
      </c>
      <c r="E9" s="927">
        <f>SUM(E6:E8)</f>
        <v>319751</v>
      </c>
      <c r="F9" s="928"/>
    </row>
    <row r="10" spans="1:6" x14ac:dyDescent="0.2">
      <c r="A10" s="922"/>
      <c r="B10" s="921"/>
      <c r="C10" s="917"/>
      <c r="D10" s="918"/>
      <c r="E10" s="919"/>
      <c r="F10" s="920"/>
    </row>
    <row r="11" spans="1:6" x14ac:dyDescent="0.2">
      <c r="A11" s="929" t="s">
        <v>712</v>
      </c>
      <c r="B11" s="930" t="s">
        <v>713</v>
      </c>
      <c r="C11" s="931">
        <v>0.19</v>
      </c>
      <c r="D11" s="932"/>
      <c r="E11" s="927">
        <f>C11*E9</f>
        <v>60752.69</v>
      </c>
      <c r="F11" s="933" t="s">
        <v>714</v>
      </c>
    </row>
    <row r="12" spans="1:6" x14ac:dyDescent="0.2">
      <c r="A12" s="915" t="s">
        <v>715</v>
      </c>
      <c r="B12" s="921" t="s">
        <v>716</v>
      </c>
      <c r="C12" s="934">
        <v>0.12</v>
      </c>
      <c r="D12" s="918"/>
      <c r="E12" s="919">
        <f>C12*E9</f>
        <v>38370.119999999995</v>
      </c>
      <c r="F12" s="935" t="s">
        <v>714</v>
      </c>
    </row>
    <row r="13" spans="1:6" x14ac:dyDescent="0.2">
      <c r="A13" s="936"/>
      <c r="B13" s="937" t="s">
        <v>717</v>
      </c>
      <c r="C13" s="938"/>
      <c r="D13" s="939"/>
      <c r="E13" s="919"/>
      <c r="F13" s="920"/>
    </row>
    <row r="14" spans="1:6" x14ac:dyDescent="0.2">
      <c r="A14" s="936"/>
      <c r="B14" s="937" t="s">
        <v>718</v>
      </c>
      <c r="C14" s="940"/>
      <c r="D14" s="918"/>
      <c r="E14" s="919"/>
      <c r="F14" s="920"/>
    </row>
    <row r="15" spans="1:6" x14ac:dyDescent="0.2">
      <c r="A15" s="936"/>
      <c r="B15" s="921" t="s">
        <v>719</v>
      </c>
      <c r="C15" s="938"/>
      <c r="D15" s="939"/>
      <c r="E15" s="919"/>
      <c r="F15" s="920"/>
    </row>
    <row r="16" spans="1:6" x14ac:dyDescent="0.2">
      <c r="A16" s="936"/>
      <c r="B16" s="921" t="s">
        <v>720</v>
      </c>
      <c r="C16" s="938"/>
      <c r="D16" s="939"/>
      <c r="E16" s="919"/>
      <c r="F16" s="920"/>
    </row>
    <row r="17" spans="1:9" x14ac:dyDescent="0.2">
      <c r="A17" s="941"/>
      <c r="B17" s="930" t="s">
        <v>721</v>
      </c>
      <c r="C17" s="931"/>
      <c r="D17" s="942"/>
      <c r="E17" s="927"/>
      <c r="F17" s="928"/>
    </row>
    <row r="18" spans="1:9" x14ac:dyDescent="0.2">
      <c r="A18" s="922"/>
      <c r="B18" s="921"/>
      <c r="C18" s="917"/>
      <c r="D18" s="918"/>
      <c r="E18" s="919"/>
      <c r="F18" s="920"/>
    </row>
    <row r="19" spans="1:9" x14ac:dyDescent="0.2">
      <c r="A19" s="929" t="s">
        <v>722</v>
      </c>
      <c r="B19" s="930"/>
      <c r="C19" s="926"/>
      <c r="D19" s="932"/>
      <c r="E19" s="927">
        <f>SUM(E9,E11,E12)</f>
        <v>418873.81</v>
      </c>
      <c r="F19" s="928"/>
    </row>
    <row r="20" spans="1:9" x14ac:dyDescent="0.2">
      <c r="A20" s="922"/>
      <c r="B20" s="921"/>
      <c r="C20" s="917"/>
      <c r="D20" s="918"/>
      <c r="E20" s="919"/>
      <c r="F20" s="920"/>
    </row>
    <row r="21" spans="1:9" x14ac:dyDescent="0.2">
      <c r="A21" s="943" t="s">
        <v>723</v>
      </c>
      <c r="B21" s="937" t="s">
        <v>724</v>
      </c>
      <c r="C21" s="944">
        <v>0.126</v>
      </c>
      <c r="D21" s="939"/>
      <c r="E21" s="945">
        <f>C21*E19</f>
        <v>52778.100059999997</v>
      </c>
      <c r="F21" s="920" t="s">
        <v>714</v>
      </c>
    </row>
    <row r="22" spans="1:9" ht="15" x14ac:dyDescent="0.25">
      <c r="A22" s="946"/>
      <c r="B22" s="937"/>
      <c r="C22" s="947"/>
      <c r="D22" s="948"/>
      <c r="E22" s="949"/>
      <c r="F22" s="920"/>
    </row>
    <row r="23" spans="1:9" x14ac:dyDescent="0.2">
      <c r="A23" s="950" t="s">
        <v>725</v>
      </c>
      <c r="B23" s="951"/>
      <c r="C23" s="952"/>
      <c r="D23" s="953"/>
      <c r="E23" s="954">
        <f>E19+E21</f>
        <v>471651.91006000002</v>
      </c>
      <c r="F23" s="928"/>
    </row>
    <row r="24" spans="1:9" x14ac:dyDescent="0.2">
      <c r="A24" s="955"/>
      <c r="B24" s="956"/>
    </row>
    <row r="25" spans="1:9" x14ac:dyDescent="0.2">
      <c r="A25" s="905" t="s">
        <v>726</v>
      </c>
      <c r="E25" s="960"/>
      <c r="F25" s="961" t="s">
        <v>727</v>
      </c>
      <c r="G25" s="959"/>
    </row>
    <row r="26" spans="1:9" x14ac:dyDescent="0.2">
      <c r="A26" s="962" t="s">
        <v>728</v>
      </c>
      <c r="B26" s="963"/>
      <c r="C26" s="964">
        <v>2080</v>
      </c>
      <c r="F26" s="965" t="s">
        <v>729</v>
      </c>
      <c r="G26" s="966">
        <f>E23</f>
        <v>471651.91006000002</v>
      </c>
    </row>
    <row r="27" spans="1:9" x14ac:dyDescent="0.2">
      <c r="A27" s="967"/>
      <c r="B27" s="935"/>
      <c r="C27" s="948"/>
      <c r="F27" s="965" t="s">
        <v>730</v>
      </c>
      <c r="G27" s="966">
        <f>C38</f>
        <v>1135.8800000000001</v>
      </c>
    </row>
    <row r="28" spans="1:9" x14ac:dyDescent="0.2">
      <c r="A28" s="967" t="s">
        <v>731</v>
      </c>
      <c r="B28" s="935"/>
      <c r="C28" s="948"/>
      <c r="F28" s="965" t="s">
        <v>732</v>
      </c>
      <c r="G28" s="966">
        <f>D7</f>
        <v>8</v>
      </c>
    </row>
    <row r="29" spans="1:9" x14ac:dyDescent="0.2">
      <c r="A29" s="967"/>
      <c r="B29" s="935" t="s">
        <v>733</v>
      </c>
      <c r="C29" s="948">
        <f>3*40</f>
        <v>120</v>
      </c>
      <c r="F29" s="965" t="s">
        <v>734</v>
      </c>
      <c r="G29" s="968">
        <f>G30/4</f>
        <v>12.975950091008732</v>
      </c>
      <c r="I29" s="957">
        <f>G29*4</f>
        <v>51.903800364034929</v>
      </c>
    </row>
    <row r="30" spans="1:9" x14ac:dyDescent="0.2">
      <c r="A30" s="967"/>
      <c r="B30" s="935" t="s">
        <v>735</v>
      </c>
      <c r="C30" s="948">
        <f>2*40</f>
        <v>80</v>
      </c>
      <c r="F30" s="969" t="s">
        <v>736</v>
      </c>
      <c r="G30" s="970">
        <f>G26/(G27*G28)</f>
        <v>51.903800364034929</v>
      </c>
    </row>
    <row r="31" spans="1:9" x14ac:dyDescent="0.2">
      <c r="A31" s="967"/>
      <c r="B31" s="935" t="s">
        <v>737</v>
      </c>
      <c r="C31" s="948">
        <f>2*40</f>
        <v>80</v>
      </c>
      <c r="F31" s="907"/>
      <c r="G31" s="909"/>
    </row>
    <row r="32" spans="1:9" x14ac:dyDescent="0.2">
      <c r="A32" s="967"/>
      <c r="B32" s="935" t="s">
        <v>738</v>
      </c>
      <c r="C32" s="948">
        <f>(3/5)*40</f>
        <v>24</v>
      </c>
      <c r="F32" s="961" t="s">
        <v>739</v>
      </c>
      <c r="G32" s="909"/>
    </row>
    <row r="33" spans="1:7" x14ac:dyDescent="0.2">
      <c r="A33" s="967"/>
      <c r="B33" s="937" t="s">
        <v>740</v>
      </c>
      <c r="C33" s="948">
        <f>8*52</f>
        <v>416</v>
      </c>
      <c r="F33" s="907" t="s">
        <v>741</v>
      </c>
      <c r="G33" s="971">
        <f>ROUND([23]MACPI!AF21,4)</f>
        <v>8.7800000000000003E-2</v>
      </c>
    </row>
    <row r="34" spans="1:7" x14ac:dyDescent="0.2">
      <c r="A34" s="967"/>
      <c r="B34" s="937" t="s">
        <v>742</v>
      </c>
      <c r="C34" s="948">
        <f>1.31*52</f>
        <v>68.12</v>
      </c>
      <c r="F34" s="907" t="s">
        <v>743</v>
      </c>
      <c r="G34" s="972">
        <f>G29*(1+G33)</f>
        <v>14.115238508999299</v>
      </c>
    </row>
    <row r="35" spans="1:7" x14ac:dyDescent="0.2">
      <c r="A35" s="967"/>
      <c r="B35" s="973" t="s">
        <v>744</v>
      </c>
      <c r="C35" s="948">
        <f>3*52</f>
        <v>156</v>
      </c>
      <c r="F35" s="907" t="s">
        <v>745</v>
      </c>
      <c r="G35" s="974">
        <f>ROUND([23]MACPI!AF29,4)</f>
        <v>8.0999999999999996E-3</v>
      </c>
    </row>
    <row r="36" spans="1:7" x14ac:dyDescent="0.2">
      <c r="A36" s="967" t="s">
        <v>746</v>
      </c>
      <c r="B36" s="935"/>
      <c r="C36" s="948">
        <f>SUM(C29:C35)</f>
        <v>944.12</v>
      </c>
      <c r="F36" s="907" t="s">
        <v>747</v>
      </c>
      <c r="G36" s="972">
        <f>G34*(1+G35)</f>
        <v>14.229571940922193</v>
      </c>
    </row>
    <row r="37" spans="1:7" x14ac:dyDescent="0.2">
      <c r="A37" s="967"/>
      <c r="B37" s="935"/>
      <c r="C37" s="948"/>
    </row>
    <row r="38" spans="1:7" x14ac:dyDescent="0.2">
      <c r="A38" s="975" t="s">
        <v>748</v>
      </c>
      <c r="B38" s="933"/>
      <c r="C38" s="953">
        <f>C26-C36</f>
        <v>1135.8800000000001</v>
      </c>
    </row>
  </sheetData>
  <pageMargins left="0.25" right="0.25" top="0.25" bottom="0.25" header="0.5" footer="0.5"/>
  <pageSetup scale="85"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AL76"/>
  <sheetViews>
    <sheetView zoomScale="95" zoomScaleNormal="95" workbookViewId="0">
      <selection activeCell="A39" sqref="A39"/>
    </sheetView>
  </sheetViews>
  <sheetFormatPr defaultColWidth="9.140625" defaultRowHeight="15" customHeight="1" x14ac:dyDescent="0.2"/>
  <cols>
    <col min="1" max="1" width="46.42578125" style="154" customWidth="1"/>
    <col min="2" max="2" width="9" style="159" customWidth="1"/>
    <col min="3" max="6" width="9.42578125" style="154" customWidth="1"/>
    <col min="7" max="14" width="9.7109375" style="154" customWidth="1"/>
    <col min="15" max="16" width="9.7109375" style="162" customWidth="1"/>
    <col min="17" max="18" width="9.42578125" style="162" customWidth="1"/>
    <col min="19" max="20" width="9.140625" style="154"/>
    <col min="21" max="21" width="8" style="154" customWidth="1"/>
    <col min="22" max="22" width="21" style="154" customWidth="1"/>
    <col min="23" max="23" width="49.42578125" style="154" customWidth="1"/>
    <col min="24" max="24" width="3.85546875" style="161" customWidth="1"/>
    <col min="25" max="25" width="10.7109375" style="156" customWidth="1"/>
    <col min="26" max="26" width="10.42578125" style="154" customWidth="1"/>
    <col min="27" max="27" width="10.85546875" style="154" customWidth="1"/>
    <col min="28" max="28" width="11.85546875" style="154" customWidth="1"/>
    <col min="29" max="29" width="11.140625" style="154" customWidth="1"/>
    <col min="30" max="30" width="11.28515625" style="158" customWidth="1"/>
    <col min="31" max="32" width="9.140625" style="154" customWidth="1"/>
    <col min="33" max="37" width="9.140625" style="154"/>
    <col min="38" max="38" width="9.140625" style="154" customWidth="1"/>
    <col min="39" max="16384" width="9.140625" style="154"/>
  </cols>
  <sheetData>
    <row r="1" spans="1:30" ht="15" customHeight="1" x14ac:dyDescent="0.25">
      <c r="A1" s="575" t="s">
        <v>679</v>
      </c>
      <c r="B1" s="575"/>
      <c r="C1" s="153"/>
      <c r="D1" s="153"/>
      <c r="E1" s="153"/>
      <c r="F1" s="153"/>
      <c r="G1" s="153"/>
      <c r="H1" s="153"/>
      <c r="I1" s="153"/>
      <c r="J1" s="153"/>
      <c r="K1" s="153"/>
      <c r="L1" s="153"/>
      <c r="M1" s="153"/>
      <c r="N1" s="153"/>
      <c r="O1" s="153"/>
      <c r="P1" s="153"/>
      <c r="Q1" s="153"/>
      <c r="R1" s="153"/>
      <c r="S1" s="155"/>
      <c r="T1" s="576"/>
      <c r="U1" s="577"/>
      <c r="V1" s="156"/>
      <c r="X1" s="154"/>
      <c r="Y1" s="157"/>
      <c r="AA1" s="158"/>
      <c r="AD1" s="154"/>
    </row>
    <row r="2" spans="1:30" ht="15" customHeight="1" thickBot="1" x14ac:dyDescent="0.3">
      <c r="A2" s="575"/>
      <c r="B2" s="575"/>
      <c r="C2" s="153"/>
      <c r="D2" s="153"/>
      <c r="E2" s="153"/>
      <c r="F2" s="153"/>
      <c r="G2" s="153"/>
      <c r="H2" s="153"/>
      <c r="I2" s="153"/>
      <c r="J2" s="153"/>
      <c r="K2" s="153"/>
      <c r="L2" s="153"/>
      <c r="M2" s="153"/>
      <c r="N2" s="153"/>
      <c r="O2" s="153"/>
      <c r="P2" s="153"/>
      <c r="Q2" s="153"/>
      <c r="R2" s="153"/>
      <c r="S2" s="155"/>
      <c r="T2" s="576"/>
      <c r="U2" s="577"/>
      <c r="V2" s="156"/>
      <c r="X2" s="154"/>
      <c r="Y2" s="157"/>
      <c r="AA2" s="158"/>
      <c r="AD2" s="154"/>
    </row>
    <row r="3" spans="1:30" ht="15.75" customHeight="1" thickBot="1" x14ac:dyDescent="0.3">
      <c r="A3" s="1543" t="s">
        <v>29</v>
      </c>
      <c r="B3" s="1543" t="s">
        <v>645</v>
      </c>
      <c r="C3" s="1687" t="s">
        <v>686</v>
      </c>
      <c r="D3" s="1688"/>
      <c r="E3" s="1688"/>
      <c r="F3" s="1689"/>
      <c r="G3" s="1553" t="s">
        <v>644</v>
      </c>
      <c r="H3" s="1547"/>
      <c r="I3" s="1547"/>
      <c r="J3" s="1547"/>
      <c r="K3" s="1547"/>
      <c r="L3" s="1547"/>
      <c r="M3" s="1547"/>
      <c r="N3" s="1547"/>
      <c r="O3" s="1547"/>
      <c r="P3" s="1548"/>
      <c r="Q3" s="153"/>
      <c r="R3" s="153"/>
      <c r="S3" s="155"/>
      <c r="T3" s="576"/>
      <c r="U3" s="577"/>
      <c r="V3" s="156"/>
      <c r="X3" s="154"/>
      <c r="Y3" s="157"/>
      <c r="AA3" s="158"/>
      <c r="AD3" s="154"/>
    </row>
    <row r="4" spans="1:30" ht="15" customHeight="1" x14ac:dyDescent="0.25">
      <c r="A4" s="1686"/>
      <c r="B4" s="1686"/>
      <c r="C4" s="628">
        <v>1</v>
      </c>
      <c r="D4" s="829">
        <v>0.75</v>
      </c>
      <c r="E4" s="830">
        <v>0.5</v>
      </c>
      <c r="F4" s="831">
        <v>0.25</v>
      </c>
      <c r="G4" s="1587"/>
      <c r="H4" s="1588"/>
      <c r="I4" s="1588"/>
      <c r="J4" s="1588"/>
      <c r="K4" s="1588"/>
      <c r="L4" s="1588"/>
      <c r="M4" s="1588"/>
      <c r="N4" s="1588"/>
      <c r="O4" s="1588"/>
      <c r="P4" s="1589"/>
    </row>
    <row r="5" spans="1:30" ht="15" customHeight="1" thickBot="1" x14ac:dyDescent="0.3">
      <c r="A5" s="1544"/>
      <c r="B5" s="1544"/>
      <c r="C5" s="832" t="s">
        <v>5</v>
      </c>
      <c r="D5" s="833" t="s">
        <v>5</v>
      </c>
      <c r="E5" s="833" t="s">
        <v>5</v>
      </c>
      <c r="F5" s="833" t="s">
        <v>5</v>
      </c>
      <c r="G5" s="1554"/>
      <c r="H5" s="1549"/>
      <c r="I5" s="1549"/>
      <c r="J5" s="1549"/>
      <c r="K5" s="1549"/>
      <c r="L5" s="1549"/>
      <c r="M5" s="1549"/>
      <c r="N5" s="1549"/>
      <c r="O5" s="1549"/>
      <c r="P5" s="1550"/>
    </row>
    <row r="6" spans="1:30" ht="15" customHeight="1" x14ac:dyDescent="0.2">
      <c r="A6" s="629" t="s">
        <v>672</v>
      </c>
      <c r="B6" s="630">
        <v>1</v>
      </c>
      <c r="C6" s="728">
        <f>O48</f>
        <v>8632.5989815154444</v>
      </c>
      <c r="D6" s="728">
        <f t="shared" ref="D6:F6" si="0">P48</f>
        <v>6474.4492361365828</v>
      </c>
      <c r="E6" s="728">
        <f t="shared" si="0"/>
        <v>4316.2994907577222</v>
      </c>
      <c r="F6" s="794">
        <f t="shared" si="0"/>
        <v>2158.1497453788611</v>
      </c>
      <c r="G6" s="828" t="s">
        <v>38</v>
      </c>
      <c r="H6" s="745"/>
      <c r="I6" s="745"/>
      <c r="J6" s="745"/>
      <c r="K6" s="746"/>
      <c r="L6" s="774"/>
      <c r="M6" s="774"/>
      <c r="N6" s="774"/>
      <c r="O6" s="808"/>
      <c r="P6" s="809"/>
    </row>
    <row r="7" spans="1:30" ht="15" customHeight="1" x14ac:dyDescent="0.2">
      <c r="A7" s="635" t="s">
        <v>672</v>
      </c>
      <c r="B7" s="636">
        <v>2</v>
      </c>
      <c r="C7" s="729">
        <f t="shared" ref="C7:C20" si="1">O49</f>
        <v>9064.4518927577283</v>
      </c>
      <c r="D7" s="729">
        <f t="shared" ref="D7:D20" si="2">P49</f>
        <v>6798.3389195682958</v>
      </c>
      <c r="E7" s="729">
        <f t="shared" ref="E7:E20" si="3">Q49</f>
        <v>4532.2259463788641</v>
      </c>
      <c r="F7" s="795">
        <f t="shared" ref="F7:F20" si="4">R49</f>
        <v>2266.1129731894321</v>
      </c>
      <c r="G7" s="713" t="s">
        <v>649</v>
      </c>
      <c r="H7" s="714"/>
      <c r="I7" s="714"/>
      <c r="J7" s="714"/>
      <c r="K7" s="714"/>
      <c r="L7" s="775"/>
      <c r="M7" s="775"/>
      <c r="N7" s="775"/>
      <c r="O7" s="776"/>
      <c r="P7" s="810"/>
    </row>
    <row r="8" spans="1:30" ht="15" customHeight="1" thickBot="1" x14ac:dyDescent="0.25">
      <c r="A8" s="638" t="s">
        <v>672</v>
      </c>
      <c r="B8" s="639">
        <v>3</v>
      </c>
      <c r="C8" s="730">
        <f t="shared" si="1"/>
        <v>9375.7661492249226</v>
      </c>
      <c r="D8" s="730">
        <f t="shared" si="2"/>
        <v>7031.8246119186915</v>
      </c>
      <c r="E8" s="730">
        <f t="shared" si="3"/>
        <v>4687.8830746124613</v>
      </c>
      <c r="F8" s="796">
        <f t="shared" si="4"/>
        <v>2343.9415373062307</v>
      </c>
      <c r="G8" s="764" t="s">
        <v>684</v>
      </c>
      <c r="H8" s="765"/>
      <c r="I8" s="765"/>
      <c r="J8" s="765"/>
      <c r="K8" s="766"/>
      <c r="L8" s="777"/>
      <c r="M8" s="777"/>
      <c r="N8" s="777"/>
      <c r="O8" s="778"/>
      <c r="P8" s="811"/>
    </row>
    <row r="9" spans="1:30" ht="15" customHeight="1" x14ac:dyDescent="0.2">
      <c r="A9" s="643" t="s">
        <v>674</v>
      </c>
      <c r="B9" s="644">
        <v>1</v>
      </c>
      <c r="C9" s="731">
        <f t="shared" si="1"/>
        <v>7447.147672823533</v>
      </c>
      <c r="D9" s="731">
        <f t="shared" si="2"/>
        <v>5585.3607546176499</v>
      </c>
      <c r="E9" s="731">
        <f t="shared" si="3"/>
        <v>3723.5738364117665</v>
      </c>
      <c r="F9" s="797">
        <f t="shared" si="4"/>
        <v>1861.7869182058832</v>
      </c>
      <c r="G9" s="756" t="s">
        <v>665</v>
      </c>
      <c r="H9" s="757"/>
      <c r="I9" s="757"/>
      <c r="J9" s="757"/>
      <c r="K9" s="758"/>
      <c r="L9" s="779"/>
      <c r="M9" s="779"/>
      <c r="N9" s="779"/>
      <c r="O9" s="812"/>
      <c r="P9" s="813"/>
    </row>
    <row r="10" spans="1:30" ht="15" customHeight="1" x14ac:dyDescent="0.2">
      <c r="A10" s="649" t="s">
        <v>674</v>
      </c>
      <c r="B10" s="650">
        <v>2</v>
      </c>
      <c r="C10" s="732">
        <f t="shared" si="1"/>
        <v>8490.2706468387096</v>
      </c>
      <c r="D10" s="732">
        <f t="shared" si="2"/>
        <v>6367.7029851290317</v>
      </c>
      <c r="E10" s="732">
        <f t="shared" si="3"/>
        <v>4245.1353234193548</v>
      </c>
      <c r="F10" s="798">
        <f t="shared" si="4"/>
        <v>2122.5676617096774</v>
      </c>
      <c r="G10" s="717" t="s">
        <v>38</v>
      </c>
      <c r="H10" s="652"/>
      <c r="I10" s="652"/>
      <c r="J10" s="652"/>
      <c r="K10" s="742"/>
      <c r="L10" s="780"/>
      <c r="M10" s="780"/>
      <c r="N10" s="780"/>
      <c r="O10" s="781"/>
      <c r="P10" s="814"/>
    </row>
    <row r="11" spans="1:30" ht="15" customHeight="1" thickBot="1" x14ac:dyDescent="0.25">
      <c r="A11" s="654" t="s">
        <v>674</v>
      </c>
      <c r="B11" s="655">
        <v>3</v>
      </c>
      <c r="C11" s="733">
        <f t="shared" si="1"/>
        <v>9227.6426869147672</v>
      </c>
      <c r="D11" s="733">
        <f t="shared" si="2"/>
        <v>6920.7320151860749</v>
      </c>
      <c r="E11" s="733">
        <f t="shared" si="3"/>
        <v>4613.8213434573836</v>
      </c>
      <c r="F11" s="799">
        <f t="shared" si="4"/>
        <v>2306.9106717286918</v>
      </c>
      <c r="G11" s="718" t="s">
        <v>650</v>
      </c>
      <c r="H11" s="657"/>
      <c r="I11" s="657"/>
      <c r="J11" s="657"/>
      <c r="K11" s="743"/>
      <c r="L11" s="782"/>
      <c r="M11" s="782"/>
      <c r="N11" s="782"/>
      <c r="O11" s="783"/>
      <c r="P11" s="815"/>
    </row>
    <row r="12" spans="1:30" ht="15" customHeight="1" x14ac:dyDescent="0.2">
      <c r="A12" s="659" t="s">
        <v>678</v>
      </c>
      <c r="B12" s="660">
        <v>1</v>
      </c>
      <c r="C12" s="734">
        <f t="shared" si="1"/>
        <v>6118.3249064808724</v>
      </c>
      <c r="D12" s="734">
        <f t="shared" si="2"/>
        <v>4588.7436798606541</v>
      </c>
      <c r="E12" s="734">
        <f t="shared" si="3"/>
        <v>3059.1624532404362</v>
      </c>
      <c r="F12" s="800">
        <f t="shared" si="4"/>
        <v>1529.5812266202181</v>
      </c>
      <c r="G12" s="721" t="s">
        <v>681</v>
      </c>
      <c r="H12" s="759"/>
      <c r="I12" s="759"/>
      <c r="J12" s="759"/>
      <c r="K12" s="759"/>
      <c r="L12" s="759"/>
      <c r="M12" s="759"/>
      <c r="N12" s="759"/>
      <c r="O12" s="816"/>
      <c r="P12" s="817"/>
    </row>
    <row r="13" spans="1:30" ht="15" customHeight="1" x14ac:dyDescent="0.2">
      <c r="A13" s="664" t="s">
        <v>678</v>
      </c>
      <c r="B13" s="665">
        <v>2</v>
      </c>
      <c r="C13" s="734">
        <f t="shared" si="1"/>
        <v>6390.1163924881585</v>
      </c>
      <c r="D13" s="734">
        <f t="shared" si="2"/>
        <v>4792.5872943661188</v>
      </c>
      <c r="E13" s="734">
        <f t="shared" si="3"/>
        <v>3195.0581962440792</v>
      </c>
      <c r="F13" s="800">
        <f t="shared" si="4"/>
        <v>1597.5290981220396</v>
      </c>
      <c r="G13" s="720" t="s">
        <v>677</v>
      </c>
      <c r="H13" s="751"/>
      <c r="I13" s="751"/>
      <c r="J13" s="751"/>
      <c r="K13" s="752"/>
      <c r="L13" s="784"/>
      <c r="M13" s="784"/>
      <c r="N13" s="784"/>
      <c r="O13" s="785"/>
      <c r="P13" s="818"/>
    </row>
    <row r="14" spans="1:30" ht="15" customHeight="1" thickBot="1" x14ac:dyDescent="0.25">
      <c r="A14" s="668" t="s">
        <v>678</v>
      </c>
      <c r="B14" s="669">
        <v>3</v>
      </c>
      <c r="C14" s="735">
        <f t="shared" si="1"/>
        <v>6609.519924689349</v>
      </c>
      <c r="D14" s="735">
        <f t="shared" si="2"/>
        <v>4957.1399435170115</v>
      </c>
      <c r="E14" s="735">
        <f t="shared" si="3"/>
        <v>3304.7599623446745</v>
      </c>
      <c r="F14" s="801">
        <f t="shared" si="4"/>
        <v>1652.3799811723372</v>
      </c>
      <c r="G14" s="767" t="s">
        <v>668</v>
      </c>
      <c r="H14" s="768"/>
      <c r="I14" s="768"/>
      <c r="J14" s="769"/>
      <c r="K14" s="770"/>
      <c r="L14" s="770"/>
      <c r="M14" s="770"/>
      <c r="N14" s="770"/>
      <c r="O14" s="786"/>
      <c r="P14" s="819"/>
    </row>
    <row r="15" spans="1:30" ht="15" customHeight="1" x14ac:dyDescent="0.2">
      <c r="A15" s="692" t="s">
        <v>676</v>
      </c>
      <c r="B15" s="693">
        <v>1</v>
      </c>
      <c r="C15" s="736">
        <f t="shared" si="1"/>
        <v>5680.6768676051715</v>
      </c>
      <c r="D15" s="736">
        <f t="shared" si="2"/>
        <v>4260.5076507038784</v>
      </c>
      <c r="E15" s="736">
        <f t="shared" si="3"/>
        <v>2840.3384338025858</v>
      </c>
      <c r="F15" s="802">
        <f t="shared" si="4"/>
        <v>1420.1692169012929</v>
      </c>
      <c r="G15" s="747" t="s">
        <v>682</v>
      </c>
      <c r="H15" s="748"/>
      <c r="I15" s="749"/>
      <c r="J15" s="760"/>
      <c r="K15" s="760"/>
      <c r="L15" s="760"/>
      <c r="M15" s="760"/>
      <c r="N15" s="760"/>
      <c r="O15" s="820"/>
      <c r="P15" s="821"/>
    </row>
    <row r="16" spans="1:30" ht="15" customHeight="1" x14ac:dyDescent="0.2">
      <c r="A16" s="700" t="s">
        <v>676</v>
      </c>
      <c r="B16" s="701">
        <v>2</v>
      </c>
      <c r="C16" s="737">
        <f t="shared" si="1"/>
        <v>5856.7328451083986</v>
      </c>
      <c r="D16" s="737">
        <f t="shared" si="2"/>
        <v>4392.5496338312987</v>
      </c>
      <c r="E16" s="737">
        <f t="shared" si="3"/>
        <v>2928.3664225541993</v>
      </c>
      <c r="F16" s="803">
        <f t="shared" si="4"/>
        <v>1464.1832112770996</v>
      </c>
      <c r="G16" s="723" t="s">
        <v>650</v>
      </c>
      <c r="H16" s="704"/>
      <c r="I16" s="704"/>
      <c r="J16" s="704"/>
      <c r="K16" s="744"/>
      <c r="L16" s="787"/>
      <c r="M16" s="787"/>
      <c r="N16" s="787"/>
      <c r="O16" s="788"/>
      <c r="P16" s="822"/>
    </row>
    <row r="17" spans="1:38" ht="15" customHeight="1" thickBot="1" x14ac:dyDescent="0.25">
      <c r="A17" s="706" t="s">
        <v>676</v>
      </c>
      <c r="B17" s="707">
        <v>3</v>
      </c>
      <c r="C17" s="738">
        <f t="shared" si="1"/>
        <v>6102.7939644233129</v>
      </c>
      <c r="D17" s="738">
        <f t="shared" si="2"/>
        <v>4577.0954733174849</v>
      </c>
      <c r="E17" s="738">
        <f t="shared" si="3"/>
        <v>3051.3969822116565</v>
      </c>
      <c r="F17" s="804">
        <f t="shared" si="4"/>
        <v>1525.6984911058282</v>
      </c>
      <c r="G17" s="771" t="s">
        <v>38</v>
      </c>
      <c r="H17" s="772"/>
      <c r="I17" s="772"/>
      <c r="J17" s="772"/>
      <c r="K17" s="773"/>
      <c r="L17" s="789"/>
      <c r="M17" s="789"/>
      <c r="N17" s="789"/>
      <c r="O17" s="790"/>
      <c r="P17" s="823"/>
    </row>
    <row r="18" spans="1:38" ht="15" customHeight="1" x14ac:dyDescent="0.2">
      <c r="A18" s="675" t="s">
        <v>675</v>
      </c>
      <c r="B18" s="676">
        <v>1</v>
      </c>
      <c r="C18" s="739">
        <f t="shared" si="1"/>
        <v>5542.7528299298319</v>
      </c>
      <c r="D18" s="739">
        <f t="shared" si="2"/>
        <v>4157.0646224473739</v>
      </c>
      <c r="E18" s="739">
        <f t="shared" si="3"/>
        <v>2771.376414964916</v>
      </c>
      <c r="F18" s="805">
        <f t="shared" si="4"/>
        <v>1385.688207482458</v>
      </c>
      <c r="G18" s="761" t="s">
        <v>668</v>
      </c>
      <c r="H18" s="762"/>
      <c r="I18" s="763"/>
      <c r="J18" s="763"/>
      <c r="K18" s="763"/>
      <c r="L18" s="763"/>
      <c r="M18" s="763"/>
      <c r="N18" s="763"/>
      <c r="O18" s="824"/>
      <c r="P18" s="825"/>
    </row>
    <row r="19" spans="1:38" ht="15" customHeight="1" x14ac:dyDescent="0.2">
      <c r="A19" s="681" t="s">
        <v>675</v>
      </c>
      <c r="B19" s="682">
        <v>2</v>
      </c>
      <c r="C19" s="740">
        <f t="shared" si="1"/>
        <v>5822.0779818605615</v>
      </c>
      <c r="D19" s="740">
        <f t="shared" si="2"/>
        <v>4366.5584863954209</v>
      </c>
      <c r="E19" s="740">
        <f t="shared" si="3"/>
        <v>2911.0389909302808</v>
      </c>
      <c r="F19" s="806">
        <f t="shared" si="4"/>
        <v>1455.5194954651404</v>
      </c>
      <c r="G19" s="753" t="s">
        <v>661</v>
      </c>
      <c r="H19" s="754"/>
      <c r="I19" s="755"/>
      <c r="J19" s="755"/>
      <c r="K19" s="755"/>
      <c r="L19" s="755"/>
      <c r="M19" s="755"/>
      <c r="N19" s="755"/>
      <c r="O19" s="791"/>
      <c r="P19" s="826"/>
    </row>
    <row r="20" spans="1:38" s="158" customFormat="1" ht="15" customHeight="1" thickBot="1" x14ac:dyDescent="0.25">
      <c r="A20" s="687" t="s">
        <v>675</v>
      </c>
      <c r="B20" s="688">
        <v>3</v>
      </c>
      <c r="C20" s="741">
        <f t="shared" si="1"/>
        <v>6024.6756439248429</v>
      </c>
      <c r="D20" s="741">
        <f t="shared" si="2"/>
        <v>4518.5067329436324</v>
      </c>
      <c r="E20" s="741">
        <f t="shared" si="3"/>
        <v>3012.3378219624215</v>
      </c>
      <c r="F20" s="807">
        <f t="shared" si="4"/>
        <v>1506.1689109812107</v>
      </c>
      <c r="G20" s="727" t="s">
        <v>680</v>
      </c>
      <c r="H20" s="690"/>
      <c r="I20" s="690"/>
      <c r="J20" s="690"/>
      <c r="K20" s="690"/>
      <c r="L20" s="792"/>
      <c r="M20" s="792"/>
      <c r="N20" s="792"/>
      <c r="O20" s="793"/>
      <c r="P20" s="827"/>
      <c r="Q20" s="162"/>
      <c r="R20" s="162"/>
      <c r="S20" s="154"/>
      <c r="T20" s="154"/>
      <c r="U20" s="154"/>
      <c r="V20" s="154"/>
      <c r="W20" s="154"/>
      <c r="X20" s="161"/>
      <c r="Y20" s="154"/>
      <c r="Z20" s="156"/>
      <c r="AA20" s="154"/>
      <c r="AB20" s="154"/>
      <c r="AC20" s="156"/>
      <c r="AE20" s="154"/>
      <c r="AF20" s="154"/>
      <c r="AG20" s="154"/>
      <c r="AH20" s="154"/>
      <c r="AI20" s="154"/>
      <c r="AJ20" s="154"/>
      <c r="AK20" s="154"/>
      <c r="AL20" s="154"/>
    </row>
    <row r="21" spans="1:38" s="158" customFormat="1" ht="15" customHeight="1" thickBot="1" x14ac:dyDescent="0.25">
      <c r="A21" s="154"/>
      <c r="B21" s="159"/>
      <c r="C21" s="154"/>
      <c r="D21" s="154"/>
      <c r="E21" s="154"/>
      <c r="F21" s="154"/>
      <c r="G21" s="154"/>
      <c r="H21" s="154"/>
      <c r="I21" s="154"/>
      <c r="J21" s="154"/>
      <c r="K21" s="154"/>
      <c r="L21" s="154"/>
      <c r="M21" s="154"/>
      <c r="N21" s="154"/>
      <c r="O21" s="162"/>
      <c r="P21" s="162"/>
      <c r="Q21" s="162"/>
      <c r="R21" s="162"/>
      <c r="S21" s="154"/>
      <c r="T21" s="154"/>
      <c r="U21" s="154"/>
      <c r="V21" s="161"/>
      <c r="W21" s="156"/>
      <c r="X21" s="156"/>
      <c r="Y21" s="154"/>
      <c r="Z21" s="154"/>
      <c r="AA21" s="156"/>
      <c r="AC21" s="154"/>
      <c r="AD21" s="154"/>
      <c r="AE21" s="154"/>
      <c r="AF21" s="154"/>
      <c r="AG21" s="154"/>
      <c r="AH21" s="154"/>
      <c r="AI21" s="154"/>
      <c r="AJ21" s="154"/>
    </row>
    <row r="22" spans="1:38" s="158" customFormat="1" ht="15" customHeight="1" x14ac:dyDescent="0.25">
      <c r="A22" s="1680" t="s">
        <v>537</v>
      </c>
      <c r="B22" s="1681"/>
      <c r="C22" s="834"/>
      <c r="D22" s="835"/>
      <c r="E22" s="835"/>
      <c r="F22" s="835"/>
      <c r="G22" s="835"/>
      <c r="H22" s="836"/>
      <c r="I22" s="154"/>
      <c r="J22" s="154"/>
      <c r="K22" s="154"/>
      <c r="L22" s="154"/>
      <c r="M22" s="154"/>
      <c r="N22" s="154"/>
      <c r="O22" s="162"/>
      <c r="P22" s="162"/>
      <c r="Q22" s="162"/>
      <c r="R22" s="162"/>
      <c r="S22" s="154"/>
      <c r="T22" s="154"/>
      <c r="U22" s="154"/>
      <c r="V22" s="837"/>
      <c r="W22" s="156"/>
      <c r="X22" s="156"/>
      <c r="Y22" s="154"/>
      <c r="Z22" s="154"/>
      <c r="AA22" s="156"/>
      <c r="AC22" s="154"/>
      <c r="AD22" s="154"/>
      <c r="AE22" s="154"/>
      <c r="AF22" s="154"/>
      <c r="AG22" s="154"/>
      <c r="AH22" s="154"/>
      <c r="AI22" s="154"/>
      <c r="AJ22" s="154"/>
    </row>
    <row r="23" spans="1:38" s="158" customFormat="1" ht="15" customHeight="1" x14ac:dyDescent="0.25">
      <c r="A23" s="838" t="s">
        <v>525</v>
      </c>
      <c r="B23" s="586">
        <v>4940.6907912215947</v>
      </c>
      <c r="C23" s="839" t="s">
        <v>541</v>
      </c>
      <c r="D23" s="162"/>
      <c r="E23" s="162"/>
      <c r="F23" s="162"/>
      <c r="G23" s="162"/>
      <c r="H23" s="840"/>
      <c r="I23" s="154"/>
      <c r="J23" s="154"/>
      <c r="K23" s="154"/>
      <c r="L23" s="154"/>
      <c r="M23" s="154"/>
      <c r="N23" s="154"/>
      <c r="O23" s="162"/>
      <c r="P23" s="162"/>
      <c r="Q23" s="162"/>
      <c r="R23" s="162"/>
      <c r="S23" s="154"/>
      <c r="T23" s="154"/>
      <c r="U23" s="154"/>
      <c r="V23" s="837"/>
      <c r="W23" s="156"/>
      <c r="X23" s="156"/>
      <c r="Y23" s="154"/>
      <c r="Z23" s="154"/>
      <c r="AA23" s="156"/>
      <c r="AC23" s="154"/>
      <c r="AD23" s="154"/>
      <c r="AE23" s="154"/>
      <c r="AF23" s="154"/>
      <c r="AG23" s="154"/>
      <c r="AH23" s="154"/>
      <c r="AI23" s="154"/>
      <c r="AJ23" s="154"/>
    </row>
    <row r="24" spans="1:38" s="158" customFormat="1" ht="15" customHeight="1" x14ac:dyDescent="0.25">
      <c r="A24" s="838" t="s">
        <v>142</v>
      </c>
      <c r="B24" s="586">
        <v>2209.2934270061837</v>
      </c>
      <c r="C24" s="839" t="s">
        <v>541</v>
      </c>
      <c r="D24" s="162"/>
      <c r="E24" s="162"/>
      <c r="F24" s="162"/>
      <c r="G24" s="162"/>
      <c r="H24" s="840"/>
      <c r="I24" s="154"/>
      <c r="J24" s="154"/>
      <c r="K24" s="154"/>
      <c r="L24" s="154"/>
      <c r="M24" s="154"/>
      <c r="N24" s="154"/>
      <c r="O24" s="162"/>
      <c r="P24" s="162"/>
      <c r="Q24" s="162"/>
      <c r="R24" s="162"/>
      <c r="S24" s="154"/>
      <c r="T24" s="154"/>
      <c r="U24" s="154"/>
      <c r="V24" s="837"/>
      <c r="W24" s="156"/>
      <c r="X24" s="156"/>
      <c r="Y24" s="154"/>
      <c r="Z24" s="154"/>
      <c r="AA24" s="156"/>
      <c r="AC24" s="154"/>
      <c r="AD24" s="154"/>
      <c r="AE24" s="154"/>
      <c r="AF24" s="154"/>
      <c r="AG24" s="154"/>
      <c r="AH24" s="154"/>
      <c r="AI24" s="154"/>
      <c r="AJ24" s="154"/>
    </row>
    <row r="25" spans="1:38" s="158" customFormat="1" ht="15" customHeight="1" x14ac:dyDescent="0.25">
      <c r="A25" s="838" t="s">
        <v>526</v>
      </c>
      <c r="B25" s="586">
        <v>9154.0302238178483</v>
      </c>
      <c r="C25" s="839" t="s">
        <v>540</v>
      </c>
      <c r="D25" s="162"/>
      <c r="E25" s="162"/>
      <c r="F25" s="162"/>
      <c r="G25" s="162"/>
      <c r="H25" s="840"/>
      <c r="I25" s="154"/>
      <c r="J25" s="154"/>
      <c r="K25" s="154"/>
      <c r="L25" s="154"/>
      <c r="M25" s="154"/>
      <c r="N25" s="154"/>
      <c r="O25" s="162"/>
      <c r="P25" s="162"/>
      <c r="Q25" s="162"/>
      <c r="R25" s="162"/>
      <c r="S25" s="154"/>
      <c r="T25" s="154"/>
      <c r="U25" s="154"/>
      <c r="V25" s="837"/>
      <c r="W25" s="156"/>
      <c r="X25" s="156"/>
      <c r="Y25" s="154"/>
      <c r="Z25" s="154"/>
      <c r="AA25" s="156"/>
      <c r="AC25" s="154"/>
      <c r="AD25" s="154"/>
      <c r="AE25" s="154"/>
      <c r="AF25" s="154"/>
      <c r="AG25" s="154"/>
      <c r="AH25" s="154"/>
      <c r="AI25" s="154"/>
      <c r="AJ25" s="154"/>
    </row>
    <row r="26" spans="1:38" s="158" customFormat="1" ht="15" customHeight="1" x14ac:dyDescent="0.25">
      <c r="A26" s="838" t="s">
        <v>587</v>
      </c>
      <c r="B26" s="586">
        <v>1109.185580845884</v>
      </c>
      <c r="C26" s="839" t="s">
        <v>540</v>
      </c>
      <c r="D26" s="162"/>
      <c r="E26" s="162"/>
      <c r="F26" s="162"/>
      <c r="G26" s="162"/>
      <c r="H26" s="840"/>
      <c r="I26" s="154"/>
      <c r="J26" s="154"/>
      <c r="K26" s="154"/>
      <c r="L26" s="154"/>
      <c r="M26" s="154"/>
      <c r="N26" s="154"/>
      <c r="O26" s="162"/>
      <c r="P26" s="162"/>
      <c r="Q26" s="162"/>
      <c r="R26" s="162"/>
      <c r="S26" s="154"/>
      <c r="T26" s="154"/>
      <c r="U26" s="154"/>
      <c r="V26" s="837"/>
      <c r="W26" s="156"/>
      <c r="X26" s="156"/>
      <c r="Y26" s="154"/>
      <c r="Z26" s="154"/>
      <c r="AA26" s="156"/>
      <c r="AC26" s="154"/>
      <c r="AD26" s="154"/>
      <c r="AE26" s="154"/>
      <c r="AF26" s="154"/>
      <c r="AG26" s="154"/>
      <c r="AH26" s="154"/>
      <c r="AI26" s="154"/>
      <c r="AJ26" s="154"/>
    </row>
    <row r="27" spans="1:38" s="158" customFormat="1" ht="15" customHeight="1" x14ac:dyDescent="0.25">
      <c r="A27" s="838" t="s">
        <v>589</v>
      </c>
      <c r="B27" s="586">
        <v>3490.1606692951091</v>
      </c>
      <c r="C27" s="839" t="s">
        <v>540</v>
      </c>
      <c r="D27" s="162"/>
      <c r="E27" s="162"/>
      <c r="F27" s="162"/>
      <c r="G27" s="162"/>
      <c r="H27" s="840"/>
      <c r="I27" s="154"/>
      <c r="J27" s="154"/>
      <c r="K27" s="154"/>
      <c r="L27" s="154"/>
      <c r="M27" s="154"/>
      <c r="N27" s="154"/>
      <c r="O27" s="162"/>
      <c r="P27" s="162"/>
      <c r="Q27" s="162"/>
      <c r="R27" s="162"/>
      <c r="S27" s="154"/>
      <c r="T27" s="154"/>
      <c r="U27" s="154"/>
      <c r="V27" s="837"/>
      <c r="W27" s="156"/>
      <c r="X27" s="156"/>
      <c r="Y27" s="154"/>
      <c r="Z27" s="154"/>
      <c r="AA27" s="156"/>
      <c r="AC27" s="154"/>
      <c r="AD27" s="154"/>
      <c r="AE27" s="154"/>
      <c r="AF27" s="154"/>
      <c r="AG27" s="154"/>
      <c r="AH27" s="154"/>
      <c r="AI27" s="154"/>
      <c r="AJ27" s="154"/>
    </row>
    <row r="28" spans="1:38" s="158" customFormat="1" ht="15" customHeight="1" x14ac:dyDescent="0.25">
      <c r="A28" s="838" t="s">
        <v>312</v>
      </c>
      <c r="B28" s="586">
        <v>1196.6008058561381</v>
      </c>
      <c r="C28" s="839" t="s">
        <v>540</v>
      </c>
      <c r="D28" s="162"/>
      <c r="E28" s="162"/>
      <c r="F28" s="162"/>
      <c r="G28" s="162"/>
      <c r="H28" s="840"/>
      <c r="I28" s="154"/>
      <c r="J28" s="154"/>
      <c r="K28" s="154"/>
      <c r="L28" s="154"/>
      <c r="M28" s="154"/>
      <c r="N28" s="154"/>
      <c r="O28" s="162"/>
      <c r="P28" s="162"/>
      <c r="Q28" s="162"/>
      <c r="R28" s="162"/>
      <c r="S28" s="154"/>
      <c r="T28" s="154"/>
      <c r="U28" s="154"/>
      <c r="V28" s="837"/>
      <c r="W28" s="156"/>
      <c r="X28" s="156"/>
      <c r="Y28" s="154"/>
      <c r="Z28" s="154"/>
      <c r="AA28" s="156"/>
      <c r="AC28" s="154"/>
      <c r="AD28" s="154"/>
      <c r="AE28" s="154"/>
      <c r="AF28" s="154"/>
      <c r="AG28" s="154"/>
      <c r="AH28" s="154"/>
      <c r="AI28" s="154"/>
      <c r="AJ28" s="154"/>
    </row>
    <row r="29" spans="1:38" s="158" customFormat="1" ht="15" customHeight="1" x14ac:dyDescent="0.25">
      <c r="A29" s="838" t="s">
        <v>590</v>
      </c>
      <c r="B29" s="586">
        <v>1333.5049071004519</v>
      </c>
      <c r="C29" s="839" t="s">
        <v>541</v>
      </c>
      <c r="D29" s="162"/>
      <c r="E29" s="162"/>
      <c r="F29" s="162"/>
      <c r="G29" s="162"/>
      <c r="H29" s="840"/>
      <c r="I29" s="154"/>
      <c r="J29" s="154"/>
      <c r="K29" s="154"/>
      <c r="L29" s="154"/>
      <c r="M29" s="154"/>
      <c r="N29" s="154"/>
      <c r="O29" s="162"/>
      <c r="P29" s="162"/>
      <c r="Q29" s="162"/>
      <c r="R29" s="162"/>
      <c r="S29" s="154"/>
      <c r="T29" s="154"/>
      <c r="U29" s="154"/>
      <c r="V29" s="837"/>
      <c r="W29" s="156"/>
      <c r="X29" s="156"/>
      <c r="Y29" s="154"/>
      <c r="Z29" s="154"/>
      <c r="AA29" s="156"/>
      <c r="AC29" s="154"/>
      <c r="AD29" s="154"/>
      <c r="AE29" s="154"/>
      <c r="AF29" s="154"/>
      <c r="AG29" s="154"/>
      <c r="AH29" s="154"/>
      <c r="AI29" s="154"/>
      <c r="AJ29" s="154"/>
    </row>
    <row r="30" spans="1:38" s="158" customFormat="1" ht="15" customHeight="1" x14ac:dyDescent="0.25">
      <c r="A30" s="1682" t="s">
        <v>545</v>
      </c>
      <c r="B30" s="1683"/>
      <c r="C30" s="841"/>
      <c r="D30" s="750"/>
      <c r="E30" s="750"/>
      <c r="F30" s="750"/>
      <c r="G30" s="750"/>
      <c r="H30" s="842"/>
      <c r="I30" s="154"/>
      <c r="J30" s="154"/>
      <c r="K30" s="154"/>
      <c r="L30" s="154"/>
      <c r="M30" s="154"/>
      <c r="N30" s="154"/>
      <c r="O30" s="162"/>
      <c r="P30" s="162"/>
      <c r="Q30" s="162"/>
      <c r="R30" s="162"/>
      <c r="S30" s="154"/>
      <c r="T30" s="154"/>
      <c r="U30" s="154"/>
      <c r="V30" s="837"/>
      <c r="W30" s="156"/>
      <c r="X30" s="156"/>
      <c r="Y30" s="154"/>
      <c r="Z30" s="154"/>
      <c r="AA30" s="156"/>
      <c r="AC30" s="154"/>
      <c r="AD30" s="154"/>
      <c r="AE30" s="154"/>
      <c r="AF30" s="154"/>
      <c r="AG30" s="154"/>
      <c r="AH30" s="154"/>
      <c r="AI30" s="154"/>
      <c r="AJ30" s="154"/>
    </row>
    <row r="31" spans="1:38" s="158" customFormat="1" ht="15" customHeight="1" x14ac:dyDescent="0.25">
      <c r="A31" s="838" t="s">
        <v>527</v>
      </c>
      <c r="B31" s="843">
        <v>0.21709999999999999</v>
      </c>
      <c r="C31" s="839" t="s">
        <v>685</v>
      </c>
      <c r="D31" s="162"/>
      <c r="E31" s="162"/>
      <c r="F31" s="162"/>
      <c r="G31" s="162"/>
      <c r="H31" s="840"/>
      <c r="I31" s="154"/>
      <c r="J31" s="154"/>
      <c r="K31" s="154"/>
      <c r="L31" s="154"/>
      <c r="M31" s="154"/>
      <c r="N31" s="154"/>
      <c r="O31" s="162"/>
      <c r="P31" s="162"/>
      <c r="Q31" s="162"/>
      <c r="R31" s="162"/>
      <c r="S31" s="154"/>
      <c r="T31" s="154"/>
      <c r="U31" s="154"/>
      <c r="V31" s="837"/>
      <c r="W31" s="156"/>
      <c r="X31" s="156"/>
      <c r="Y31" s="154"/>
      <c r="Z31" s="154"/>
      <c r="AA31" s="156"/>
      <c r="AC31" s="154"/>
      <c r="AD31" s="154"/>
      <c r="AE31" s="154"/>
      <c r="AF31" s="154"/>
      <c r="AG31" s="154"/>
      <c r="AH31" s="154"/>
      <c r="AI31" s="154"/>
      <c r="AJ31" s="154"/>
    </row>
    <row r="32" spans="1:38" s="158" customFormat="1" ht="15" customHeight="1" x14ac:dyDescent="0.25">
      <c r="A32" s="838" t="s">
        <v>528</v>
      </c>
      <c r="B32" s="843">
        <f>'SalaryMenu '!C43</f>
        <v>0.11354678196780912</v>
      </c>
      <c r="C32" s="839" t="s">
        <v>540</v>
      </c>
      <c r="D32" s="162"/>
      <c r="E32" s="162"/>
      <c r="F32" s="162"/>
      <c r="G32" s="162"/>
      <c r="H32" s="840"/>
      <c r="I32" s="154"/>
      <c r="J32" s="154"/>
      <c r="K32" s="154"/>
      <c r="L32" s="154"/>
      <c r="M32" s="154"/>
      <c r="N32" s="154"/>
      <c r="O32" s="162"/>
      <c r="P32" s="162"/>
      <c r="Q32" s="162"/>
      <c r="R32" s="162"/>
      <c r="S32" s="154"/>
      <c r="T32" s="154"/>
      <c r="U32" s="154"/>
      <c r="V32" s="837"/>
      <c r="W32" s="156"/>
      <c r="X32" s="156"/>
      <c r="Y32" s="154"/>
      <c r="Z32" s="154"/>
      <c r="AA32" s="156"/>
      <c r="AC32" s="154"/>
      <c r="AD32" s="154"/>
      <c r="AE32" s="154"/>
      <c r="AF32" s="154"/>
      <c r="AG32" s="154"/>
      <c r="AH32" s="154"/>
      <c r="AI32" s="154"/>
      <c r="AJ32" s="154"/>
    </row>
    <row r="33" spans="1:36" s="158" customFormat="1" ht="15" customHeight="1" thickBot="1" x14ac:dyDescent="0.3">
      <c r="A33" s="844" t="s">
        <v>23</v>
      </c>
      <c r="B33" s="845">
        <f>'SalaryMenu '!C44</f>
        <v>2.6217739003998465E-2</v>
      </c>
      <c r="C33" s="846" t="s">
        <v>683</v>
      </c>
      <c r="D33" s="847"/>
      <c r="E33" s="847"/>
      <c r="F33" s="847"/>
      <c r="G33" s="847"/>
      <c r="H33" s="848"/>
      <c r="I33" s="154"/>
      <c r="J33" s="154"/>
      <c r="K33" s="154"/>
      <c r="L33" s="154"/>
      <c r="M33" s="154"/>
      <c r="N33" s="154"/>
      <c r="O33" s="162"/>
      <c r="P33" s="162"/>
      <c r="Q33" s="162"/>
      <c r="R33" s="162"/>
      <c r="S33" s="154"/>
      <c r="T33" s="154"/>
      <c r="U33" s="154"/>
      <c r="V33" s="837"/>
      <c r="W33" s="156"/>
      <c r="X33" s="156"/>
      <c r="Y33" s="154"/>
      <c r="Z33" s="154"/>
      <c r="AA33" s="156"/>
      <c r="AC33" s="154"/>
      <c r="AD33" s="154"/>
      <c r="AE33" s="154"/>
      <c r="AF33" s="154"/>
      <c r="AG33" s="154"/>
      <c r="AH33" s="154"/>
      <c r="AI33" s="154"/>
      <c r="AJ33" s="154"/>
    </row>
    <row r="34" spans="1:36" s="158" customFormat="1" ht="15" customHeight="1" x14ac:dyDescent="0.2">
      <c r="A34" s="154"/>
      <c r="B34" s="159"/>
      <c r="C34" s="154"/>
      <c r="D34" s="154"/>
      <c r="E34" s="154"/>
      <c r="F34" s="154"/>
      <c r="G34" s="154"/>
      <c r="H34" s="154"/>
      <c r="I34" s="154"/>
      <c r="J34" s="154"/>
      <c r="K34" s="154"/>
      <c r="L34" s="154"/>
      <c r="M34" s="154"/>
      <c r="N34" s="154"/>
      <c r="O34" s="162"/>
      <c r="P34" s="162"/>
      <c r="Q34" s="162"/>
      <c r="R34" s="162"/>
      <c r="S34" s="154"/>
      <c r="T34" s="154"/>
      <c r="U34" s="154"/>
      <c r="V34" s="161"/>
      <c r="W34" s="156"/>
      <c r="X34" s="156"/>
      <c r="Y34" s="154"/>
      <c r="Z34" s="154"/>
      <c r="AA34" s="156"/>
      <c r="AC34" s="154"/>
      <c r="AD34" s="154"/>
      <c r="AE34" s="154"/>
      <c r="AF34" s="154"/>
      <c r="AG34" s="154"/>
      <c r="AH34" s="154"/>
      <c r="AI34" s="154"/>
      <c r="AJ34" s="154"/>
    </row>
    <row r="35" spans="1:36" s="158" customFormat="1" ht="15" customHeight="1" x14ac:dyDescent="0.2">
      <c r="A35" s="154"/>
      <c r="B35" s="159"/>
      <c r="C35" s="154"/>
      <c r="D35" s="154"/>
      <c r="E35" s="154"/>
      <c r="F35" s="154"/>
      <c r="G35" s="154"/>
      <c r="H35" s="154"/>
      <c r="I35" s="154"/>
      <c r="J35" s="154"/>
      <c r="K35" s="154"/>
      <c r="L35" s="154"/>
      <c r="M35" s="154"/>
      <c r="N35" s="154"/>
      <c r="O35" s="162"/>
      <c r="P35" s="162"/>
      <c r="Q35" s="162"/>
      <c r="R35" s="162"/>
      <c r="S35" s="154"/>
      <c r="T35" s="154"/>
      <c r="U35" s="154"/>
      <c r="V35" s="161"/>
      <c r="W35" s="156"/>
      <c r="X35" s="156"/>
      <c r="Y35" s="154"/>
      <c r="Z35" s="154"/>
      <c r="AA35" s="156"/>
      <c r="AC35" s="154"/>
      <c r="AD35" s="154"/>
      <c r="AE35" s="154"/>
      <c r="AF35" s="154"/>
      <c r="AG35" s="154"/>
      <c r="AH35" s="154"/>
      <c r="AI35" s="154"/>
      <c r="AJ35" s="154"/>
    </row>
    <row r="36" spans="1:36" s="158" customFormat="1" ht="15" customHeight="1" x14ac:dyDescent="0.2">
      <c r="A36" s="154"/>
      <c r="B36" s="159"/>
      <c r="C36" s="154"/>
      <c r="D36" s="154"/>
      <c r="E36" s="154"/>
      <c r="F36" s="154"/>
      <c r="G36" s="154"/>
      <c r="H36" s="154"/>
      <c r="I36" s="154"/>
      <c r="J36" s="154"/>
      <c r="K36" s="154"/>
      <c r="L36" s="154"/>
      <c r="M36" s="154"/>
      <c r="N36" s="154"/>
      <c r="O36" s="162"/>
      <c r="P36" s="162"/>
      <c r="Q36" s="162"/>
      <c r="R36" s="162"/>
      <c r="S36" s="154"/>
      <c r="T36" s="154"/>
      <c r="U36" s="154"/>
      <c r="V36" s="161"/>
      <c r="W36" s="156"/>
      <c r="X36" s="156"/>
      <c r="Y36" s="154"/>
      <c r="Z36" s="154"/>
      <c r="AA36" s="156"/>
      <c r="AC36" s="154"/>
      <c r="AD36" s="154"/>
      <c r="AE36" s="154"/>
      <c r="AF36" s="154"/>
      <c r="AG36" s="154"/>
      <c r="AH36" s="154"/>
      <c r="AI36" s="154"/>
      <c r="AJ36" s="154"/>
    </row>
    <row r="37" spans="1:36" s="158" customFormat="1" ht="15" customHeight="1" x14ac:dyDescent="0.2">
      <c r="A37" s="154"/>
      <c r="B37" s="159"/>
      <c r="C37" s="154"/>
      <c r="D37" s="154"/>
      <c r="E37" s="154"/>
      <c r="F37" s="154"/>
      <c r="G37" s="154"/>
      <c r="H37" s="154"/>
      <c r="I37" s="154"/>
      <c r="J37" s="154"/>
      <c r="K37" s="154"/>
      <c r="L37" s="154"/>
      <c r="M37" s="154"/>
      <c r="N37" s="154"/>
      <c r="O37" s="162"/>
      <c r="P37" s="162"/>
      <c r="Q37" s="162"/>
      <c r="R37" s="162"/>
      <c r="S37" s="154"/>
      <c r="T37" s="154"/>
      <c r="U37" s="154"/>
      <c r="V37" s="161"/>
      <c r="W37" s="156"/>
      <c r="X37" s="156"/>
      <c r="Y37" s="154"/>
      <c r="Z37" s="154"/>
      <c r="AA37" s="156"/>
      <c r="AC37" s="154"/>
      <c r="AD37" s="154"/>
      <c r="AE37" s="154"/>
      <c r="AF37" s="154"/>
      <c r="AG37" s="154"/>
      <c r="AH37" s="154"/>
      <c r="AI37" s="154"/>
      <c r="AJ37" s="154"/>
    </row>
    <row r="38" spans="1:36" s="158" customFormat="1" ht="15" customHeight="1" x14ac:dyDescent="0.2">
      <c r="A38" s="154"/>
      <c r="B38" s="159"/>
      <c r="C38" s="154"/>
      <c r="D38" s="154"/>
      <c r="E38" s="154"/>
      <c r="F38" s="154"/>
      <c r="G38" s="154"/>
      <c r="H38" s="154"/>
      <c r="I38" s="154"/>
      <c r="J38" s="154"/>
      <c r="K38" s="154"/>
      <c r="L38" s="154"/>
      <c r="M38" s="154"/>
      <c r="N38" s="154"/>
      <c r="O38" s="162"/>
      <c r="P38" s="162"/>
      <c r="Q38" s="162"/>
      <c r="R38" s="162"/>
      <c r="S38" s="154"/>
      <c r="T38" s="154"/>
      <c r="U38" s="154"/>
      <c r="V38" s="161"/>
      <c r="W38" s="156"/>
      <c r="X38" s="156"/>
      <c r="Y38" s="154"/>
      <c r="Z38" s="154"/>
      <c r="AA38" s="156"/>
      <c r="AC38" s="154"/>
      <c r="AD38" s="154"/>
      <c r="AE38" s="154"/>
      <c r="AF38" s="154"/>
      <c r="AG38" s="154"/>
      <c r="AH38" s="154"/>
      <c r="AI38" s="154"/>
      <c r="AJ38" s="154"/>
    </row>
    <row r="39" spans="1:36" s="158" customFormat="1" ht="15" customHeight="1" x14ac:dyDescent="0.2">
      <c r="A39" s="154"/>
      <c r="B39" s="159"/>
      <c r="C39" s="154"/>
      <c r="D39" s="154"/>
      <c r="E39" s="154"/>
      <c r="F39" s="154"/>
      <c r="G39" s="154"/>
      <c r="H39" s="154"/>
      <c r="I39" s="154"/>
      <c r="J39" s="154"/>
      <c r="K39" s="154"/>
      <c r="L39" s="154"/>
      <c r="M39" s="154"/>
      <c r="N39" s="154"/>
      <c r="O39" s="162"/>
      <c r="P39" s="162"/>
      <c r="Q39" s="162"/>
      <c r="R39" s="162"/>
      <c r="S39" s="154"/>
      <c r="T39" s="154"/>
      <c r="U39" s="154"/>
      <c r="V39" s="161"/>
      <c r="W39" s="156"/>
      <c r="X39" s="156"/>
      <c r="Y39" s="154"/>
      <c r="Z39" s="154"/>
      <c r="AA39" s="156"/>
      <c r="AC39" s="154"/>
      <c r="AD39" s="154"/>
      <c r="AE39" s="154"/>
      <c r="AF39" s="154"/>
      <c r="AG39" s="154"/>
      <c r="AH39" s="154"/>
      <c r="AI39" s="154"/>
      <c r="AJ39" s="154"/>
    </row>
    <row r="40" spans="1:36" s="158" customFormat="1" ht="15" customHeight="1" x14ac:dyDescent="0.2">
      <c r="A40" s="154"/>
      <c r="B40" s="159"/>
      <c r="C40" s="154"/>
      <c r="D40" s="154"/>
      <c r="E40" s="154"/>
      <c r="F40" s="154"/>
      <c r="G40" s="154"/>
      <c r="H40" s="154"/>
      <c r="I40" s="154"/>
      <c r="J40" s="154"/>
      <c r="K40" s="154"/>
      <c r="L40" s="154"/>
      <c r="M40" s="154"/>
      <c r="N40" s="154"/>
      <c r="O40" s="162"/>
      <c r="P40" s="162"/>
      <c r="Q40" s="162"/>
      <c r="R40" s="162"/>
      <c r="S40" s="154"/>
      <c r="T40" s="154"/>
      <c r="U40" s="154"/>
      <c r="V40" s="161"/>
      <c r="W40" s="156"/>
      <c r="X40" s="156"/>
      <c r="Y40" s="154"/>
      <c r="Z40" s="154"/>
      <c r="AA40" s="156"/>
      <c r="AC40" s="154"/>
      <c r="AD40" s="154"/>
      <c r="AE40" s="154"/>
      <c r="AF40" s="154"/>
      <c r="AG40" s="154"/>
      <c r="AH40" s="154"/>
      <c r="AI40" s="154"/>
      <c r="AJ40" s="154"/>
    </row>
    <row r="41" spans="1:36" s="158" customFormat="1" ht="15" customHeight="1" x14ac:dyDescent="0.2">
      <c r="A41" s="154"/>
      <c r="B41" s="159"/>
      <c r="C41" s="154"/>
      <c r="D41" s="154"/>
      <c r="E41" s="154"/>
      <c r="F41" s="154"/>
      <c r="G41" s="154"/>
      <c r="H41" s="154"/>
      <c r="I41" s="154"/>
      <c r="J41" s="154"/>
      <c r="K41" s="154"/>
      <c r="L41" s="154"/>
      <c r="M41" s="154"/>
      <c r="N41" s="154"/>
      <c r="O41" s="162"/>
      <c r="P41" s="162"/>
      <c r="Q41" s="162"/>
      <c r="R41" s="162"/>
      <c r="S41" s="154"/>
      <c r="T41" s="154"/>
      <c r="U41" s="154"/>
      <c r="V41" s="161"/>
      <c r="W41" s="156"/>
      <c r="X41" s="156"/>
      <c r="Y41" s="154"/>
      <c r="Z41" s="154"/>
      <c r="AA41" s="156"/>
      <c r="AC41" s="154"/>
      <c r="AD41" s="154"/>
      <c r="AE41" s="154"/>
      <c r="AF41" s="154"/>
      <c r="AG41" s="154"/>
      <c r="AH41" s="154"/>
      <c r="AI41" s="154"/>
      <c r="AJ41" s="154"/>
    </row>
    <row r="42" spans="1:36" s="158" customFormat="1" ht="15" customHeight="1" x14ac:dyDescent="0.2">
      <c r="A42" s="154"/>
      <c r="B42" s="159"/>
      <c r="C42" s="154"/>
      <c r="D42" s="154"/>
      <c r="E42" s="154"/>
      <c r="F42" s="154"/>
      <c r="G42" s="154"/>
      <c r="H42" s="154"/>
      <c r="I42" s="154"/>
      <c r="J42" s="154"/>
      <c r="K42" s="154"/>
      <c r="L42" s="154"/>
      <c r="M42" s="154"/>
      <c r="N42" s="154"/>
      <c r="O42" s="162"/>
      <c r="P42" s="162"/>
      <c r="Q42" s="162"/>
      <c r="R42" s="162"/>
      <c r="S42" s="154"/>
      <c r="T42" s="154"/>
      <c r="U42" s="154"/>
      <c r="V42" s="161"/>
      <c r="W42" s="156"/>
      <c r="X42" s="156"/>
      <c r="Y42" s="154"/>
      <c r="Z42" s="154"/>
      <c r="AA42" s="156"/>
      <c r="AC42" s="154"/>
      <c r="AD42" s="154"/>
      <c r="AE42" s="154"/>
      <c r="AF42" s="154"/>
      <c r="AG42" s="154"/>
      <c r="AH42" s="154"/>
      <c r="AI42" s="154"/>
      <c r="AJ42" s="154"/>
    </row>
    <row r="43" spans="1:36" s="158" customFormat="1" ht="15" hidden="1" customHeight="1" x14ac:dyDescent="0.2">
      <c r="A43" s="154"/>
      <c r="B43" s="159"/>
      <c r="C43" s="154"/>
      <c r="D43" s="154"/>
      <c r="E43" s="154"/>
      <c r="F43" s="154"/>
      <c r="G43" s="154"/>
      <c r="H43" s="154"/>
      <c r="I43" s="154"/>
      <c r="J43" s="154"/>
      <c r="K43" s="154"/>
      <c r="L43" s="154"/>
      <c r="M43" s="154"/>
      <c r="N43" s="154"/>
      <c r="O43" s="162"/>
      <c r="P43" s="162"/>
      <c r="Q43" s="162"/>
      <c r="R43" s="162"/>
      <c r="S43" s="154"/>
      <c r="T43" s="154"/>
      <c r="U43" s="154"/>
      <c r="V43" s="161"/>
      <c r="W43" s="156"/>
      <c r="X43" s="156"/>
      <c r="Y43" s="154"/>
      <c r="Z43" s="154"/>
      <c r="AA43" s="156"/>
      <c r="AC43" s="154"/>
      <c r="AD43" s="154"/>
      <c r="AE43" s="154"/>
      <c r="AF43" s="154"/>
      <c r="AG43" s="154"/>
      <c r="AH43" s="154"/>
      <c r="AI43" s="154"/>
      <c r="AJ43" s="154"/>
    </row>
    <row r="44" spans="1:36" s="158" customFormat="1" ht="15" hidden="1" customHeight="1" x14ac:dyDescent="0.2">
      <c r="A44" s="154"/>
      <c r="B44" s="159"/>
      <c r="C44" s="154"/>
      <c r="D44" s="154"/>
      <c r="E44" s="154"/>
      <c r="F44" s="154"/>
      <c r="G44" s="154"/>
      <c r="H44" s="154"/>
      <c r="I44" s="154"/>
      <c r="J44" s="154"/>
      <c r="K44" s="154"/>
      <c r="L44" s="154"/>
      <c r="M44" s="154"/>
      <c r="N44" s="154"/>
      <c r="O44" s="162"/>
      <c r="P44" s="162"/>
      <c r="Q44" s="162"/>
      <c r="R44" s="162"/>
      <c r="S44" s="154"/>
      <c r="T44" s="154"/>
      <c r="U44" s="154"/>
      <c r="V44" s="161"/>
      <c r="W44" s="156"/>
      <c r="X44" s="156"/>
      <c r="Y44" s="154"/>
      <c r="Z44" s="154"/>
      <c r="AA44" s="156"/>
      <c r="AC44" s="154"/>
      <c r="AD44" s="154"/>
      <c r="AE44" s="154"/>
      <c r="AF44" s="154"/>
      <c r="AG44" s="154"/>
      <c r="AH44" s="154"/>
      <c r="AI44" s="154"/>
      <c r="AJ44" s="154"/>
    </row>
    <row r="45" spans="1:36" s="158" customFormat="1" ht="15" hidden="1" customHeight="1" thickBot="1" x14ac:dyDescent="0.25">
      <c r="A45" s="154"/>
      <c r="B45" s="159"/>
      <c r="C45" s="154"/>
      <c r="D45" s="154"/>
      <c r="E45" s="154"/>
      <c r="F45" s="154"/>
      <c r="G45" s="154"/>
      <c r="H45" s="154"/>
      <c r="I45" s="154"/>
      <c r="J45" s="154"/>
      <c r="K45" s="154"/>
      <c r="L45" s="154"/>
      <c r="M45" s="154"/>
      <c r="N45" s="154"/>
      <c r="O45" s="162"/>
      <c r="P45" s="162"/>
      <c r="Q45" s="162"/>
      <c r="R45" s="162"/>
      <c r="S45" s="154"/>
      <c r="T45" s="154"/>
      <c r="U45" s="154"/>
      <c r="V45" s="161"/>
      <c r="W45" s="156"/>
      <c r="X45" s="156"/>
      <c r="Y45" s="154"/>
      <c r="Z45" s="154"/>
      <c r="AA45" s="156"/>
      <c r="AC45" s="154"/>
      <c r="AD45" s="154"/>
      <c r="AE45" s="154"/>
      <c r="AF45" s="154"/>
      <c r="AG45" s="154"/>
      <c r="AH45" s="154"/>
      <c r="AI45" s="154"/>
      <c r="AJ45" s="154"/>
    </row>
    <row r="46" spans="1:36" ht="18" hidden="1" customHeight="1" thickBot="1" x14ac:dyDescent="0.3">
      <c r="B46" s="711">
        <v>12</v>
      </c>
      <c r="C46" s="1551" t="s">
        <v>673</v>
      </c>
      <c r="D46" s="320">
        <f>'SalaryMenu '!E3</f>
        <v>0.21709999999999999</v>
      </c>
      <c r="E46" s="320"/>
      <c r="F46" s="320"/>
      <c r="G46" s="1684" t="s">
        <v>143</v>
      </c>
      <c r="H46" s="321"/>
      <c r="I46" s="321" t="s">
        <v>592</v>
      </c>
      <c r="J46" s="321" t="s">
        <v>594</v>
      </c>
      <c r="K46" s="321" t="s">
        <v>596</v>
      </c>
      <c r="L46" s="321" t="s">
        <v>20</v>
      </c>
      <c r="M46" s="320">
        <f>'SalaryMenu '!N3</f>
        <v>0.11354678196780912</v>
      </c>
      <c r="N46" s="320">
        <f>'SalaryMenu '!O3</f>
        <v>2.6217739003998465E-2</v>
      </c>
      <c r="O46" s="628">
        <v>1</v>
      </c>
      <c r="P46" s="627">
        <v>0.75</v>
      </c>
      <c r="Q46" s="626">
        <v>0.5</v>
      </c>
      <c r="R46" s="627">
        <v>0.25</v>
      </c>
      <c r="S46" s="1547" t="s">
        <v>644</v>
      </c>
      <c r="T46" s="1547"/>
      <c r="U46" s="1547"/>
      <c r="V46" s="1547"/>
      <c r="W46" s="1548"/>
      <c r="Y46" s="162"/>
      <c r="Z46" s="162"/>
      <c r="AA46" s="162"/>
      <c r="AB46" s="162"/>
      <c r="AC46" s="162"/>
      <c r="AD46" s="581"/>
    </row>
    <row r="47" spans="1:36" ht="20.25" hidden="1" customHeight="1" thickBot="1" x14ac:dyDescent="0.25">
      <c r="A47" s="621" t="s">
        <v>29</v>
      </c>
      <c r="B47" s="550" t="s">
        <v>645</v>
      </c>
      <c r="C47" s="1574"/>
      <c r="D47" s="323" t="s">
        <v>30</v>
      </c>
      <c r="E47" s="323" t="s">
        <v>141</v>
      </c>
      <c r="F47" s="323" t="s">
        <v>142</v>
      </c>
      <c r="G47" s="1685"/>
      <c r="H47" s="323" t="s">
        <v>591</v>
      </c>
      <c r="I47" s="323" t="s">
        <v>593</v>
      </c>
      <c r="J47" s="323" t="s">
        <v>595</v>
      </c>
      <c r="K47" s="323" t="s">
        <v>597</v>
      </c>
      <c r="L47" s="323" t="s">
        <v>524</v>
      </c>
      <c r="M47" s="323" t="s">
        <v>31</v>
      </c>
      <c r="N47" s="323" t="s">
        <v>23</v>
      </c>
      <c r="O47" s="324" t="s">
        <v>5</v>
      </c>
      <c r="P47" s="625" t="s">
        <v>5</v>
      </c>
      <c r="Q47" s="625" t="s">
        <v>5</v>
      </c>
      <c r="R47" s="324" t="s">
        <v>5</v>
      </c>
      <c r="S47" s="1588"/>
      <c r="T47" s="1588"/>
      <c r="U47" s="1588"/>
      <c r="V47" s="1588"/>
      <c r="W47" s="1589"/>
      <c r="Y47" s="160"/>
      <c r="Z47" s="586"/>
      <c r="AA47" s="586"/>
      <c r="AB47" s="586"/>
      <c r="AC47" s="586"/>
      <c r="AD47" s="586"/>
    </row>
    <row r="48" spans="1:36" ht="15" hidden="1" customHeight="1" x14ac:dyDescent="0.2">
      <c r="A48" s="629" t="s">
        <v>672</v>
      </c>
      <c r="B48" s="630">
        <v>1</v>
      </c>
      <c r="C48" s="631">
        <v>55228</v>
      </c>
      <c r="D48" s="632">
        <f t="shared" ref="D48:D62" si="5">C48*($D$46)</f>
        <v>11989.998799999999</v>
      </c>
      <c r="E48" s="632">
        <f t="shared" ref="E48:E62" si="6">$B$23</f>
        <v>4940.6907912215947</v>
      </c>
      <c r="F48" s="632">
        <f t="shared" ref="F48:F62" si="7">$B$24</f>
        <v>2209.2934270061837</v>
      </c>
      <c r="G48" s="632">
        <f t="shared" ref="G48:G62" si="8">$B$25</f>
        <v>9154.0302238178483</v>
      </c>
      <c r="H48" s="632">
        <f t="shared" ref="H48:H62" si="9">$B$26</f>
        <v>1109.185580845884</v>
      </c>
      <c r="I48" s="632">
        <f t="shared" ref="I48:I62" si="10">$B$27</f>
        <v>3490.1606692951091</v>
      </c>
      <c r="J48" s="632">
        <f t="shared" ref="J48:J62" si="11">$B$28</f>
        <v>1196.6008058561381</v>
      </c>
      <c r="K48" s="632">
        <f t="shared" ref="K48:K62" si="12">$B$29</f>
        <v>1333.5049071004519</v>
      </c>
      <c r="L48" s="632">
        <f>C48+SUM(D48:K48)</f>
        <v>90651.465205143206</v>
      </c>
      <c r="M48" s="632">
        <f t="shared" ref="M48:M62" si="13">L48*($M$46+1)</f>
        <v>100944.64735985403</v>
      </c>
      <c r="N48" s="632">
        <f t="shared" ref="N48:N62" si="14">M48*($N$46+1)</f>
        <v>103591.18777818534</v>
      </c>
      <c r="O48" s="728">
        <f t="shared" ref="O48:O62" si="15">N48/$B$46</f>
        <v>8632.5989815154444</v>
      </c>
      <c r="P48" s="728">
        <f t="shared" ref="P48:P62" si="16">O48*$P$46</f>
        <v>6474.4492361365828</v>
      </c>
      <c r="Q48" s="728">
        <f t="shared" ref="Q48:Q62" si="17">O48*$Q$46</f>
        <v>4316.2994907577222</v>
      </c>
      <c r="R48" s="728">
        <f t="shared" ref="R48:R62" si="18">O48*$R$46</f>
        <v>2158.1497453788611</v>
      </c>
      <c r="S48" s="712" t="s">
        <v>38</v>
      </c>
      <c r="T48" s="633"/>
      <c r="U48" s="633"/>
      <c r="V48" s="633"/>
      <c r="W48" s="634"/>
      <c r="Y48" s="154"/>
      <c r="AD48" s="154"/>
    </row>
    <row r="49" spans="1:38" ht="15" hidden="1" customHeight="1" x14ac:dyDescent="0.2">
      <c r="A49" s="635" t="s">
        <v>672</v>
      </c>
      <c r="B49" s="636">
        <v>2</v>
      </c>
      <c r="C49" s="637">
        <v>58954</v>
      </c>
      <c r="D49" s="637">
        <f t="shared" si="5"/>
        <v>12798.913399999999</v>
      </c>
      <c r="E49" s="637">
        <f t="shared" si="6"/>
        <v>4940.6907912215947</v>
      </c>
      <c r="F49" s="637">
        <f t="shared" si="7"/>
        <v>2209.2934270061837</v>
      </c>
      <c r="G49" s="637">
        <f t="shared" si="8"/>
        <v>9154.0302238178483</v>
      </c>
      <c r="H49" s="637">
        <f t="shared" si="9"/>
        <v>1109.185580845884</v>
      </c>
      <c r="I49" s="637">
        <f t="shared" si="10"/>
        <v>3490.1606692951091</v>
      </c>
      <c r="J49" s="637">
        <f t="shared" si="11"/>
        <v>1196.6008058561381</v>
      </c>
      <c r="K49" s="637">
        <f t="shared" si="12"/>
        <v>1333.5049071004519</v>
      </c>
      <c r="L49" s="637">
        <f t="shared" ref="L49:L60" si="19">C49+SUM(D49:K49)</f>
        <v>95186.37980514321</v>
      </c>
      <c r="M49" s="637">
        <f t="shared" si="13"/>
        <v>105994.48691918288</v>
      </c>
      <c r="N49" s="637">
        <f t="shared" si="14"/>
        <v>108773.42271309273</v>
      </c>
      <c r="O49" s="729">
        <f t="shared" si="15"/>
        <v>9064.4518927577283</v>
      </c>
      <c r="P49" s="729">
        <f t="shared" si="16"/>
        <v>6798.3389195682958</v>
      </c>
      <c r="Q49" s="729">
        <f t="shared" si="17"/>
        <v>4532.2259463788641</v>
      </c>
      <c r="R49" s="729">
        <f t="shared" si="18"/>
        <v>2266.1129731894321</v>
      </c>
      <c r="S49" s="713" t="s">
        <v>649</v>
      </c>
      <c r="T49" s="714"/>
      <c r="U49" s="714"/>
      <c r="V49" s="714"/>
      <c r="W49" s="715"/>
      <c r="Y49" s="154"/>
      <c r="AD49" s="154"/>
    </row>
    <row r="50" spans="1:38" ht="15" hidden="1" customHeight="1" thickBot="1" x14ac:dyDescent="0.25">
      <c r="A50" s="638" t="s">
        <v>672</v>
      </c>
      <c r="B50" s="639">
        <v>3</v>
      </c>
      <c r="C50" s="637">
        <v>61640</v>
      </c>
      <c r="D50" s="640">
        <f t="shared" si="5"/>
        <v>13382.044</v>
      </c>
      <c r="E50" s="640">
        <f t="shared" si="6"/>
        <v>4940.6907912215947</v>
      </c>
      <c r="F50" s="640">
        <f t="shared" si="7"/>
        <v>2209.2934270061837</v>
      </c>
      <c r="G50" s="640">
        <f t="shared" si="8"/>
        <v>9154.0302238178483</v>
      </c>
      <c r="H50" s="640">
        <f t="shared" si="9"/>
        <v>1109.185580845884</v>
      </c>
      <c r="I50" s="640">
        <f t="shared" si="10"/>
        <v>3490.1606692951091</v>
      </c>
      <c r="J50" s="640">
        <f t="shared" si="11"/>
        <v>1196.6008058561381</v>
      </c>
      <c r="K50" s="640">
        <f t="shared" si="12"/>
        <v>1333.5049071004519</v>
      </c>
      <c r="L50" s="640">
        <f t="shared" si="19"/>
        <v>98455.510405143214</v>
      </c>
      <c r="M50" s="640">
        <f t="shared" si="13"/>
        <v>109634.81677864537</v>
      </c>
      <c r="N50" s="640">
        <f t="shared" si="14"/>
        <v>112509.19379069908</v>
      </c>
      <c r="O50" s="730">
        <f t="shared" si="15"/>
        <v>9375.7661492249226</v>
      </c>
      <c r="P50" s="730">
        <f t="shared" si="16"/>
        <v>7031.8246119186915</v>
      </c>
      <c r="Q50" s="730">
        <f t="shared" si="17"/>
        <v>4687.8830746124613</v>
      </c>
      <c r="R50" s="730">
        <f t="shared" si="18"/>
        <v>2343.9415373062307</v>
      </c>
      <c r="S50" s="713" t="s">
        <v>684</v>
      </c>
      <c r="T50" s="641"/>
      <c r="U50" s="641"/>
      <c r="V50" s="641"/>
      <c r="W50" s="642"/>
      <c r="Y50" s="154"/>
      <c r="AD50" s="154"/>
    </row>
    <row r="51" spans="1:38" ht="15" hidden="1" customHeight="1" x14ac:dyDescent="0.2">
      <c r="A51" s="643" t="s">
        <v>674</v>
      </c>
      <c r="B51" s="644">
        <v>1</v>
      </c>
      <c r="C51" s="645">
        <v>45000</v>
      </c>
      <c r="D51" s="646">
        <f t="shared" si="5"/>
        <v>9769.5</v>
      </c>
      <c r="E51" s="646">
        <f t="shared" si="6"/>
        <v>4940.6907912215947</v>
      </c>
      <c r="F51" s="646">
        <f t="shared" si="7"/>
        <v>2209.2934270061837</v>
      </c>
      <c r="G51" s="646">
        <f t="shared" si="8"/>
        <v>9154.0302238178483</v>
      </c>
      <c r="H51" s="646">
        <f t="shared" si="9"/>
        <v>1109.185580845884</v>
      </c>
      <c r="I51" s="646">
        <f t="shared" si="10"/>
        <v>3490.1606692951091</v>
      </c>
      <c r="J51" s="646">
        <f t="shared" si="11"/>
        <v>1196.6008058561381</v>
      </c>
      <c r="K51" s="646">
        <f t="shared" si="12"/>
        <v>1333.5049071004519</v>
      </c>
      <c r="L51" s="646">
        <f t="shared" si="19"/>
        <v>78202.966405143205</v>
      </c>
      <c r="M51" s="646">
        <f t="shared" si="13"/>
        <v>87082.661580783897</v>
      </c>
      <c r="N51" s="646">
        <f t="shared" si="14"/>
        <v>89365.772073882399</v>
      </c>
      <c r="O51" s="731">
        <f t="shared" si="15"/>
        <v>7447.147672823533</v>
      </c>
      <c r="P51" s="731">
        <f t="shared" si="16"/>
        <v>5585.3607546176499</v>
      </c>
      <c r="Q51" s="731">
        <f t="shared" si="17"/>
        <v>3723.5738364117665</v>
      </c>
      <c r="R51" s="731">
        <f t="shared" si="18"/>
        <v>1861.7869182058832</v>
      </c>
      <c r="S51" s="716" t="s">
        <v>665</v>
      </c>
      <c r="T51" s="647"/>
      <c r="U51" s="647"/>
      <c r="V51" s="647"/>
      <c r="W51" s="648"/>
      <c r="Y51" s="593"/>
      <c r="Z51" s="593"/>
      <c r="AA51" s="616"/>
      <c r="AB51" s="616"/>
      <c r="AC51" s="614"/>
      <c r="AD51" s="614"/>
      <c r="AE51" s="614"/>
      <c r="AF51" s="614"/>
      <c r="AG51" s="614"/>
      <c r="AH51" s="614"/>
    </row>
    <row r="52" spans="1:38" ht="15" hidden="1" customHeight="1" x14ac:dyDescent="0.2">
      <c r="A52" s="649" t="s">
        <v>674</v>
      </c>
      <c r="B52" s="650">
        <v>2</v>
      </c>
      <c r="C52" s="651">
        <v>54000</v>
      </c>
      <c r="D52" s="651">
        <f t="shared" si="5"/>
        <v>11723.4</v>
      </c>
      <c r="E52" s="651">
        <f t="shared" si="6"/>
        <v>4940.6907912215947</v>
      </c>
      <c r="F52" s="651">
        <f t="shared" si="7"/>
        <v>2209.2934270061837</v>
      </c>
      <c r="G52" s="651">
        <f t="shared" si="8"/>
        <v>9154.0302238178483</v>
      </c>
      <c r="H52" s="651">
        <f t="shared" si="9"/>
        <v>1109.185580845884</v>
      </c>
      <c r="I52" s="651">
        <f t="shared" si="10"/>
        <v>3490.1606692951091</v>
      </c>
      <c r="J52" s="651">
        <f t="shared" si="11"/>
        <v>1196.6008058561381</v>
      </c>
      <c r="K52" s="651">
        <f t="shared" si="12"/>
        <v>1333.5049071004519</v>
      </c>
      <c r="L52" s="651">
        <f t="shared" si="19"/>
        <v>89156.866405143213</v>
      </c>
      <c r="M52" s="651">
        <f t="shared" si="13"/>
        <v>99280.341675781092</v>
      </c>
      <c r="N52" s="651">
        <f t="shared" si="14"/>
        <v>101883.24776206451</v>
      </c>
      <c r="O52" s="732">
        <f t="shared" si="15"/>
        <v>8490.2706468387096</v>
      </c>
      <c r="P52" s="732">
        <f t="shared" si="16"/>
        <v>6367.7029851290317</v>
      </c>
      <c r="Q52" s="732">
        <f t="shared" si="17"/>
        <v>4245.1353234193548</v>
      </c>
      <c r="R52" s="732">
        <f t="shared" si="18"/>
        <v>2122.5676617096774</v>
      </c>
      <c r="S52" s="717" t="s">
        <v>38</v>
      </c>
      <c r="T52" s="652"/>
      <c r="U52" s="652"/>
      <c r="V52" s="652"/>
      <c r="W52" s="653"/>
      <c r="Y52" s="593"/>
      <c r="Z52" s="593"/>
      <c r="AA52" s="616"/>
      <c r="AB52" s="616"/>
      <c r="AC52" s="614"/>
      <c r="AD52" s="614"/>
      <c r="AE52" s="614"/>
      <c r="AF52" s="614"/>
      <c r="AG52" s="614"/>
      <c r="AH52" s="614"/>
    </row>
    <row r="53" spans="1:38" ht="15" hidden="1" customHeight="1" thickBot="1" x14ac:dyDescent="0.25">
      <c r="A53" s="654" t="s">
        <v>674</v>
      </c>
      <c r="B53" s="655">
        <v>3</v>
      </c>
      <c r="C53" s="656">
        <v>60362</v>
      </c>
      <c r="D53" s="656">
        <f t="shared" si="5"/>
        <v>13104.590199999999</v>
      </c>
      <c r="E53" s="656">
        <f t="shared" si="6"/>
        <v>4940.6907912215947</v>
      </c>
      <c r="F53" s="656">
        <f t="shared" si="7"/>
        <v>2209.2934270061837</v>
      </c>
      <c r="G53" s="656">
        <f t="shared" si="8"/>
        <v>9154.0302238178483</v>
      </c>
      <c r="H53" s="656">
        <f t="shared" si="9"/>
        <v>1109.185580845884</v>
      </c>
      <c r="I53" s="656">
        <f t="shared" si="10"/>
        <v>3490.1606692951091</v>
      </c>
      <c r="J53" s="656">
        <f t="shared" si="11"/>
        <v>1196.6008058561381</v>
      </c>
      <c r="K53" s="656">
        <f t="shared" si="12"/>
        <v>1333.5049071004519</v>
      </c>
      <c r="L53" s="656">
        <f t="shared" si="19"/>
        <v>96900.056605143211</v>
      </c>
      <c r="M53" s="656">
        <f t="shared" si="13"/>
        <v>107902.74620515577</v>
      </c>
      <c r="N53" s="656">
        <f t="shared" si="14"/>
        <v>110731.71224297721</v>
      </c>
      <c r="O53" s="733">
        <f t="shared" si="15"/>
        <v>9227.6426869147672</v>
      </c>
      <c r="P53" s="733">
        <f t="shared" si="16"/>
        <v>6920.7320151860749</v>
      </c>
      <c r="Q53" s="733">
        <f t="shared" si="17"/>
        <v>4613.8213434573836</v>
      </c>
      <c r="R53" s="733">
        <f t="shared" si="18"/>
        <v>2306.9106717286918</v>
      </c>
      <c r="S53" s="718" t="s">
        <v>650</v>
      </c>
      <c r="T53" s="657"/>
      <c r="U53" s="657"/>
      <c r="V53" s="657"/>
      <c r="W53" s="658"/>
      <c r="Y53" s="593"/>
      <c r="Z53" s="593"/>
      <c r="AA53" s="616"/>
      <c r="AB53" s="616"/>
      <c r="AC53" s="614"/>
      <c r="AD53" s="614"/>
      <c r="AE53" s="614"/>
      <c r="AF53" s="614"/>
      <c r="AG53" s="614"/>
      <c r="AH53" s="614"/>
    </row>
    <row r="54" spans="1:38" ht="15" hidden="1" customHeight="1" x14ac:dyDescent="0.2">
      <c r="A54" s="659" t="s">
        <v>678</v>
      </c>
      <c r="B54" s="660">
        <v>1</v>
      </c>
      <c r="C54" s="661">
        <v>33535</v>
      </c>
      <c r="D54" s="661">
        <f t="shared" si="5"/>
        <v>7280.4484999999995</v>
      </c>
      <c r="E54" s="661">
        <f t="shared" si="6"/>
        <v>4940.6907912215947</v>
      </c>
      <c r="F54" s="661">
        <f t="shared" si="7"/>
        <v>2209.2934270061837</v>
      </c>
      <c r="G54" s="661">
        <f t="shared" si="8"/>
        <v>9154.0302238178483</v>
      </c>
      <c r="H54" s="661">
        <f t="shared" si="9"/>
        <v>1109.185580845884</v>
      </c>
      <c r="I54" s="661">
        <f t="shared" si="10"/>
        <v>3490.1606692951091</v>
      </c>
      <c r="J54" s="661">
        <f t="shared" si="11"/>
        <v>1196.6008058561381</v>
      </c>
      <c r="K54" s="661">
        <f t="shared" si="12"/>
        <v>1333.5049071004519</v>
      </c>
      <c r="L54" s="661">
        <f t="shared" ref="L54" si="20">C54+SUM(D54:K54)</f>
        <v>64248.91490514321</v>
      </c>
      <c r="M54" s="661">
        <f t="shared" si="13"/>
        <v>71544.172437545829</v>
      </c>
      <c r="N54" s="661">
        <f t="shared" si="14"/>
        <v>73419.898877770465</v>
      </c>
      <c r="O54" s="734">
        <f t="shared" si="15"/>
        <v>6118.3249064808724</v>
      </c>
      <c r="P54" s="734">
        <f t="shared" si="16"/>
        <v>4588.7436798606541</v>
      </c>
      <c r="Q54" s="734">
        <f t="shared" si="17"/>
        <v>3059.1624532404362</v>
      </c>
      <c r="R54" s="734">
        <f t="shared" si="18"/>
        <v>1529.5812266202181</v>
      </c>
      <c r="S54" s="719" t="s">
        <v>681</v>
      </c>
      <c r="T54" s="662"/>
      <c r="U54" s="662"/>
      <c r="V54" s="662"/>
      <c r="W54" s="663"/>
      <c r="Y54" s="593"/>
      <c r="Z54" s="593"/>
      <c r="AA54" s="616"/>
      <c r="AB54" s="616"/>
      <c r="AC54" s="614"/>
      <c r="AD54" s="614"/>
      <c r="AE54" s="614"/>
      <c r="AF54" s="614"/>
      <c r="AG54" s="614"/>
      <c r="AH54" s="614"/>
    </row>
    <row r="55" spans="1:38" ht="15" hidden="1" customHeight="1" x14ac:dyDescent="0.2">
      <c r="A55" s="664" t="s">
        <v>678</v>
      </c>
      <c r="B55" s="665">
        <v>2</v>
      </c>
      <c r="C55" s="661">
        <v>35880</v>
      </c>
      <c r="D55" s="661">
        <f t="shared" si="5"/>
        <v>7789.5479999999998</v>
      </c>
      <c r="E55" s="661">
        <f t="shared" si="6"/>
        <v>4940.6907912215947</v>
      </c>
      <c r="F55" s="661">
        <f t="shared" si="7"/>
        <v>2209.2934270061837</v>
      </c>
      <c r="G55" s="661">
        <f t="shared" si="8"/>
        <v>9154.0302238178483</v>
      </c>
      <c r="H55" s="661">
        <f t="shared" si="9"/>
        <v>1109.185580845884</v>
      </c>
      <c r="I55" s="661">
        <f t="shared" si="10"/>
        <v>3490.1606692951091</v>
      </c>
      <c r="J55" s="661">
        <f t="shared" si="11"/>
        <v>1196.6008058561381</v>
      </c>
      <c r="K55" s="661">
        <f t="shared" si="12"/>
        <v>1333.5049071004519</v>
      </c>
      <c r="L55" s="661">
        <f>C55+SUM(D55:K55)</f>
        <v>67103.014405143214</v>
      </c>
      <c r="M55" s="661">
        <f t="shared" si="13"/>
        <v>74722.34575118676</v>
      </c>
      <c r="N55" s="661">
        <f t="shared" si="14"/>
        <v>76681.396709857901</v>
      </c>
      <c r="O55" s="734">
        <f t="shared" si="15"/>
        <v>6390.1163924881585</v>
      </c>
      <c r="P55" s="734">
        <f t="shared" si="16"/>
        <v>4792.5872943661188</v>
      </c>
      <c r="Q55" s="734">
        <f t="shared" si="17"/>
        <v>3195.0581962440792</v>
      </c>
      <c r="R55" s="734">
        <f t="shared" si="18"/>
        <v>1597.5290981220396</v>
      </c>
      <c r="S55" s="720" t="s">
        <v>677</v>
      </c>
      <c r="T55" s="666"/>
      <c r="U55" s="666"/>
      <c r="V55" s="666"/>
      <c r="W55" s="667"/>
      <c r="Y55" s="618"/>
      <c r="Z55" s="614"/>
      <c r="AA55" s="614"/>
      <c r="AB55" s="614"/>
      <c r="AC55" s="614"/>
      <c r="AD55" s="614"/>
      <c r="AE55" s="614"/>
      <c r="AF55" s="614"/>
      <c r="AG55" s="614"/>
      <c r="AH55" s="614"/>
    </row>
    <row r="56" spans="1:38" ht="15" hidden="1" customHeight="1" thickBot="1" x14ac:dyDescent="0.25">
      <c r="A56" s="668" t="s">
        <v>678</v>
      </c>
      <c r="B56" s="669">
        <v>3</v>
      </c>
      <c r="C56" s="670">
        <v>37773</v>
      </c>
      <c r="D56" s="671">
        <f t="shared" si="5"/>
        <v>8200.5182999999997</v>
      </c>
      <c r="E56" s="671">
        <f t="shared" si="6"/>
        <v>4940.6907912215947</v>
      </c>
      <c r="F56" s="671">
        <f t="shared" si="7"/>
        <v>2209.2934270061837</v>
      </c>
      <c r="G56" s="671">
        <f t="shared" si="8"/>
        <v>9154.0302238178483</v>
      </c>
      <c r="H56" s="671">
        <f t="shared" si="9"/>
        <v>1109.185580845884</v>
      </c>
      <c r="I56" s="671">
        <f t="shared" si="10"/>
        <v>3490.1606692951091</v>
      </c>
      <c r="J56" s="671">
        <f t="shared" si="11"/>
        <v>1196.6008058561381</v>
      </c>
      <c r="K56" s="671">
        <f t="shared" si="12"/>
        <v>1333.5049071004519</v>
      </c>
      <c r="L56" s="671">
        <f t="shared" si="19"/>
        <v>69406.984705143201</v>
      </c>
      <c r="M56" s="671">
        <f t="shared" si="13"/>
        <v>77287.924464501149</v>
      </c>
      <c r="N56" s="671">
        <f t="shared" si="14"/>
        <v>79314.239096272184</v>
      </c>
      <c r="O56" s="735">
        <f t="shared" si="15"/>
        <v>6609.519924689349</v>
      </c>
      <c r="P56" s="735">
        <f t="shared" si="16"/>
        <v>4957.1399435170115</v>
      </c>
      <c r="Q56" s="735">
        <f t="shared" si="17"/>
        <v>3304.7599623446745</v>
      </c>
      <c r="R56" s="735">
        <f t="shared" si="18"/>
        <v>1652.3799811723372</v>
      </c>
      <c r="S56" s="721" t="s">
        <v>668</v>
      </c>
      <c r="T56" s="672"/>
      <c r="U56" s="672"/>
      <c r="V56" s="673"/>
      <c r="W56" s="674"/>
      <c r="Y56" s="618"/>
      <c r="Z56" s="614"/>
      <c r="AA56" s="614"/>
      <c r="AB56" s="614"/>
      <c r="AC56" s="614"/>
      <c r="AD56" s="614"/>
      <c r="AE56" s="614"/>
      <c r="AF56" s="614"/>
      <c r="AG56" s="614"/>
      <c r="AH56" s="614"/>
    </row>
    <row r="57" spans="1:38" ht="15" hidden="1" customHeight="1" x14ac:dyDescent="0.2">
      <c r="A57" s="692" t="s">
        <v>676</v>
      </c>
      <c r="B57" s="693">
        <v>1</v>
      </c>
      <c r="C57" s="694">
        <v>29759</v>
      </c>
      <c r="D57" s="695">
        <f t="shared" si="5"/>
        <v>6460.6788999999999</v>
      </c>
      <c r="E57" s="695">
        <f t="shared" si="6"/>
        <v>4940.6907912215947</v>
      </c>
      <c r="F57" s="695">
        <f t="shared" si="7"/>
        <v>2209.2934270061837</v>
      </c>
      <c r="G57" s="695">
        <f t="shared" si="8"/>
        <v>9154.0302238178483</v>
      </c>
      <c r="H57" s="695">
        <f t="shared" si="9"/>
        <v>1109.185580845884</v>
      </c>
      <c r="I57" s="695">
        <f t="shared" si="10"/>
        <v>3490.1606692951091</v>
      </c>
      <c r="J57" s="695">
        <f t="shared" si="11"/>
        <v>1196.6008058561381</v>
      </c>
      <c r="K57" s="695">
        <f t="shared" si="12"/>
        <v>1333.5049071004519</v>
      </c>
      <c r="L57" s="695">
        <f t="shared" si="19"/>
        <v>59653.145305143211</v>
      </c>
      <c r="M57" s="695">
        <f t="shared" si="13"/>
        <v>66426.567988800336</v>
      </c>
      <c r="N57" s="695">
        <f t="shared" si="14"/>
        <v>68168.122411262055</v>
      </c>
      <c r="O57" s="736">
        <f t="shared" si="15"/>
        <v>5680.6768676051715</v>
      </c>
      <c r="P57" s="736">
        <f t="shared" si="16"/>
        <v>4260.5076507038784</v>
      </c>
      <c r="Q57" s="736">
        <f t="shared" si="17"/>
        <v>2840.3384338025858</v>
      </c>
      <c r="R57" s="736">
        <f t="shared" si="18"/>
        <v>1420.1692169012929</v>
      </c>
      <c r="S57" s="722" t="s">
        <v>682</v>
      </c>
      <c r="T57" s="696"/>
      <c r="U57" s="697"/>
      <c r="V57" s="698"/>
      <c r="W57" s="699"/>
      <c r="Y57" s="154"/>
      <c r="AD57" s="154"/>
      <c r="AF57" s="614"/>
      <c r="AG57" s="614"/>
      <c r="AH57" s="614"/>
    </row>
    <row r="58" spans="1:38" ht="15" hidden="1" customHeight="1" x14ac:dyDescent="0.2">
      <c r="A58" s="700" t="s">
        <v>676</v>
      </c>
      <c r="B58" s="701">
        <v>2</v>
      </c>
      <c r="C58" s="702">
        <v>31278</v>
      </c>
      <c r="D58" s="702">
        <f t="shared" si="5"/>
        <v>6790.4537999999993</v>
      </c>
      <c r="E58" s="702">
        <f t="shared" si="6"/>
        <v>4940.6907912215947</v>
      </c>
      <c r="F58" s="702">
        <f t="shared" si="7"/>
        <v>2209.2934270061837</v>
      </c>
      <c r="G58" s="702">
        <f t="shared" si="8"/>
        <v>9154.0302238178483</v>
      </c>
      <c r="H58" s="702">
        <f t="shared" si="9"/>
        <v>1109.185580845884</v>
      </c>
      <c r="I58" s="702">
        <f t="shared" si="10"/>
        <v>3490.1606692951091</v>
      </c>
      <c r="J58" s="702">
        <f t="shared" si="11"/>
        <v>1196.6008058561381</v>
      </c>
      <c r="K58" s="702">
        <f t="shared" si="12"/>
        <v>1333.5049071004519</v>
      </c>
      <c r="L58" s="702">
        <f t="shared" si="19"/>
        <v>61501.920205143208</v>
      </c>
      <c r="M58" s="702">
        <f t="shared" si="13"/>
        <v>68485.265329278191</v>
      </c>
      <c r="N58" s="702">
        <f t="shared" si="14"/>
        <v>70280.794141300779</v>
      </c>
      <c r="O58" s="737">
        <f t="shared" si="15"/>
        <v>5856.7328451083986</v>
      </c>
      <c r="P58" s="737">
        <f t="shared" si="16"/>
        <v>4392.5496338312987</v>
      </c>
      <c r="Q58" s="737">
        <f t="shared" si="17"/>
        <v>2928.3664225541993</v>
      </c>
      <c r="R58" s="737">
        <f t="shared" si="18"/>
        <v>1464.1832112770996</v>
      </c>
      <c r="S58" s="723" t="s">
        <v>650</v>
      </c>
      <c r="T58" s="704"/>
      <c r="U58" s="704"/>
      <c r="V58" s="704"/>
      <c r="W58" s="705"/>
      <c r="Y58" s="613"/>
      <c r="Z58" s="613"/>
      <c r="AA58" s="613"/>
      <c r="AB58" s="613"/>
      <c r="AC58" s="613"/>
      <c r="AD58" s="156"/>
    </row>
    <row r="59" spans="1:38" ht="15" hidden="1" customHeight="1" thickBot="1" x14ac:dyDescent="0.25">
      <c r="A59" s="706" t="s">
        <v>676</v>
      </c>
      <c r="B59" s="707">
        <v>3</v>
      </c>
      <c r="C59" s="708">
        <v>33401</v>
      </c>
      <c r="D59" s="703">
        <f t="shared" si="5"/>
        <v>7251.3570999999993</v>
      </c>
      <c r="E59" s="703">
        <f t="shared" si="6"/>
        <v>4940.6907912215947</v>
      </c>
      <c r="F59" s="703">
        <f t="shared" si="7"/>
        <v>2209.2934270061837</v>
      </c>
      <c r="G59" s="703">
        <f t="shared" si="8"/>
        <v>9154.0302238178483</v>
      </c>
      <c r="H59" s="703">
        <f t="shared" si="9"/>
        <v>1109.185580845884</v>
      </c>
      <c r="I59" s="703">
        <f t="shared" si="10"/>
        <v>3490.1606692951091</v>
      </c>
      <c r="J59" s="703">
        <f t="shared" si="11"/>
        <v>1196.6008058561381</v>
      </c>
      <c r="K59" s="703">
        <f t="shared" si="12"/>
        <v>1333.5049071004519</v>
      </c>
      <c r="L59" s="703">
        <f t="shared" si="19"/>
        <v>64085.823505143213</v>
      </c>
      <c r="M59" s="703">
        <f t="shared" si="13"/>
        <v>71362.562533909208</v>
      </c>
      <c r="N59" s="703">
        <f t="shared" si="14"/>
        <v>73233.527573079758</v>
      </c>
      <c r="O59" s="738">
        <f t="shared" si="15"/>
        <v>6102.7939644233129</v>
      </c>
      <c r="P59" s="738">
        <f t="shared" si="16"/>
        <v>4577.0954733174849</v>
      </c>
      <c r="Q59" s="738">
        <f t="shared" si="17"/>
        <v>3051.3969822116565</v>
      </c>
      <c r="R59" s="738">
        <f t="shared" si="18"/>
        <v>1525.6984911058282</v>
      </c>
      <c r="S59" s="724" t="s">
        <v>38</v>
      </c>
      <c r="T59" s="709"/>
      <c r="U59" s="709"/>
      <c r="V59" s="709"/>
      <c r="W59" s="710"/>
      <c r="Y59" s="154"/>
      <c r="Z59" s="613"/>
      <c r="AC59" s="156"/>
    </row>
    <row r="60" spans="1:38" s="158" customFormat="1" ht="15" hidden="1" customHeight="1" x14ac:dyDescent="0.2">
      <c r="A60" s="675" t="s">
        <v>675</v>
      </c>
      <c r="B60" s="676">
        <v>1</v>
      </c>
      <c r="C60" s="677">
        <v>28569</v>
      </c>
      <c r="D60" s="677">
        <f t="shared" si="5"/>
        <v>6202.3298999999997</v>
      </c>
      <c r="E60" s="677">
        <f t="shared" si="6"/>
        <v>4940.6907912215947</v>
      </c>
      <c r="F60" s="677">
        <f t="shared" si="7"/>
        <v>2209.2934270061837</v>
      </c>
      <c r="G60" s="677">
        <f t="shared" si="8"/>
        <v>9154.0302238178483</v>
      </c>
      <c r="H60" s="677">
        <f t="shared" si="9"/>
        <v>1109.185580845884</v>
      </c>
      <c r="I60" s="677">
        <f t="shared" si="10"/>
        <v>3490.1606692951091</v>
      </c>
      <c r="J60" s="677">
        <f t="shared" si="11"/>
        <v>1196.6008058561381</v>
      </c>
      <c r="K60" s="677">
        <f t="shared" si="12"/>
        <v>1333.5049071004519</v>
      </c>
      <c r="L60" s="677">
        <f t="shared" si="19"/>
        <v>58204.796305143209</v>
      </c>
      <c r="M60" s="677">
        <f t="shared" si="13"/>
        <v>64813.763620684047</v>
      </c>
      <c r="N60" s="677">
        <f t="shared" si="14"/>
        <v>66513.033959157983</v>
      </c>
      <c r="O60" s="739">
        <f t="shared" si="15"/>
        <v>5542.7528299298319</v>
      </c>
      <c r="P60" s="739">
        <f t="shared" si="16"/>
        <v>4157.0646224473739</v>
      </c>
      <c r="Q60" s="739">
        <f t="shared" si="17"/>
        <v>2771.376414964916</v>
      </c>
      <c r="R60" s="739">
        <f t="shared" si="18"/>
        <v>1385.688207482458</v>
      </c>
      <c r="S60" s="725" t="s">
        <v>668</v>
      </c>
      <c r="T60" s="678"/>
      <c r="U60" s="679"/>
      <c r="V60" s="679"/>
      <c r="W60" s="680"/>
      <c r="X60" s="161"/>
      <c r="Y60" s="154"/>
      <c r="Z60" s="156"/>
      <c r="AA60" s="154"/>
      <c r="AB60" s="154"/>
      <c r="AC60" s="156"/>
      <c r="AE60" s="154"/>
      <c r="AF60" s="154"/>
      <c r="AG60" s="154"/>
      <c r="AH60" s="154"/>
      <c r="AI60" s="154"/>
      <c r="AJ60" s="154"/>
      <c r="AK60" s="154"/>
      <c r="AL60" s="154"/>
    </row>
    <row r="61" spans="1:38" s="158" customFormat="1" ht="15" hidden="1" customHeight="1" x14ac:dyDescent="0.2">
      <c r="A61" s="681" t="s">
        <v>675</v>
      </c>
      <c r="B61" s="682">
        <v>2</v>
      </c>
      <c r="C61" s="683">
        <v>30979</v>
      </c>
      <c r="D61" s="683">
        <f t="shared" si="5"/>
        <v>6725.5409</v>
      </c>
      <c r="E61" s="683">
        <f t="shared" si="6"/>
        <v>4940.6907912215947</v>
      </c>
      <c r="F61" s="683">
        <f t="shared" si="7"/>
        <v>2209.2934270061837</v>
      </c>
      <c r="G61" s="683">
        <f t="shared" si="8"/>
        <v>9154.0302238178483</v>
      </c>
      <c r="H61" s="683">
        <f t="shared" si="9"/>
        <v>1109.185580845884</v>
      </c>
      <c r="I61" s="683">
        <f t="shared" si="10"/>
        <v>3490.1606692951091</v>
      </c>
      <c r="J61" s="683">
        <f t="shared" si="11"/>
        <v>1196.6008058561381</v>
      </c>
      <c r="K61" s="683">
        <f t="shared" si="12"/>
        <v>1333.5049071004519</v>
      </c>
      <c r="L61" s="683">
        <f t="shared" ref="L61" si="21">C61+SUM(D61:K61)</f>
        <v>61138.007305143212</v>
      </c>
      <c r="M61" s="683">
        <f t="shared" si="13"/>
        <v>68080.031290566621</v>
      </c>
      <c r="N61" s="683">
        <f t="shared" si="14"/>
        <v>69864.935782326735</v>
      </c>
      <c r="O61" s="740">
        <f t="shared" si="15"/>
        <v>5822.0779818605615</v>
      </c>
      <c r="P61" s="740">
        <f t="shared" si="16"/>
        <v>4366.5584863954209</v>
      </c>
      <c r="Q61" s="740">
        <f t="shared" si="17"/>
        <v>2911.0389909302808</v>
      </c>
      <c r="R61" s="740">
        <f t="shared" si="18"/>
        <v>1455.5194954651404</v>
      </c>
      <c r="S61" s="726" t="s">
        <v>661</v>
      </c>
      <c r="T61" s="684"/>
      <c r="U61" s="685"/>
      <c r="V61" s="685"/>
      <c r="W61" s="686"/>
      <c r="X61" s="161"/>
      <c r="Y61" s="154"/>
      <c r="Z61" s="156"/>
      <c r="AA61" s="154"/>
      <c r="AB61" s="154"/>
      <c r="AC61" s="156"/>
      <c r="AE61" s="154"/>
      <c r="AF61" s="154"/>
      <c r="AG61" s="154"/>
      <c r="AH61" s="154"/>
      <c r="AI61" s="154"/>
      <c r="AJ61" s="154"/>
      <c r="AK61" s="154"/>
      <c r="AL61" s="154"/>
    </row>
    <row r="62" spans="1:38" s="158" customFormat="1" ht="15" hidden="1" customHeight="1" thickBot="1" x14ac:dyDescent="0.25">
      <c r="A62" s="687" t="s">
        <v>675</v>
      </c>
      <c r="B62" s="688">
        <v>3</v>
      </c>
      <c r="C62" s="689">
        <v>32727</v>
      </c>
      <c r="D62" s="689">
        <f t="shared" si="5"/>
        <v>7105.0316999999995</v>
      </c>
      <c r="E62" s="689">
        <f t="shared" si="6"/>
        <v>4940.6907912215947</v>
      </c>
      <c r="F62" s="689">
        <f t="shared" si="7"/>
        <v>2209.2934270061837</v>
      </c>
      <c r="G62" s="689">
        <f t="shared" si="8"/>
        <v>9154.0302238178483</v>
      </c>
      <c r="H62" s="689">
        <f t="shared" si="9"/>
        <v>1109.185580845884</v>
      </c>
      <c r="I62" s="689">
        <f t="shared" si="10"/>
        <v>3490.1606692951091</v>
      </c>
      <c r="J62" s="689">
        <f t="shared" si="11"/>
        <v>1196.6008058561381</v>
      </c>
      <c r="K62" s="689">
        <f t="shared" si="12"/>
        <v>1333.5049071004519</v>
      </c>
      <c r="L62" s="689">
        <f>C62+SUM(D62:K62)</f>
        <v>63265.498105143211</v>
      </c>
      <c r="M62" s="689">
        <f t="shared" si="13"/>
        <v>70449.091824572752</v>
      </c>
      <c r="N62" s="689">
        <f t="shared" si="14"/>
        <v>72296.107727098119</v>
      </c>
      <c r="O62" s="741">
        <f t="shared" si="15"/>
        <v>6024.6756439248429</v>
      </c>
      <c r="P62" s="741">
        <f t="shared" si="16"/>
        <v>4518.5067329436324</v>
      </c>
      <c r="Q62" s="741">
        <f t="shared" si="17"/>
        <v>3012.3378219624215</v>
      </c>
      <c r="R62" s="741">
        <f t="shared" si="18"/>
        <v>1506.1689109812107</v>
      </c>
      <c r="S62" s="727" t="s">
        <v>680</v>
      </c>
      <c r="T62" s="690"/>
      <c r="U62" s="690"/>
      <c r="V62" s="690"/>
      <c r="W62" s="691"/>
      <c r="X62" s="161"/>
      <c r="Y62" s="154"/>
      <c r="Z62" s="156"/>
      <c r="AA62" s="154"/>
      <c r="AB62" s="154"/>
      <c r="AC62" s="156"/>
      <c r="AE62" s="154"/>
      <c r="AF62" s="154"/>
      <c r="AG62" s="154"/>
      <c r="AH62" s="154"/>
      <c r="AI62" s="154"/>
      <c r="AJ62" s="154"/>
      <c r="AK62" s="154"/>
      <c r="AL62" s="154"/>
    </row>
    <row r="63" spans="1:38" ht="15" hidden="1" customHeight="1" x14ac:dyDescent="0.2"/>
    <row r="64" spans="1:38" ht="15" hidden="1" customHeight="1" x14ac:dyDescent="0.2"/>
    <row r="65" spans="25:25" ht="15" hidden="1" customHeight="1" x14ac:dyDescent="0.2"/>
    <row r="66" spans="25:25" ht="15" hidden="1" customHeight="1" x14ac:dyDescent="0.2"/>
    <row r="67" spans="25:25" ht="15" hidden="1" customHeight="1" x14ac:dyDescent="0.2"/>
    <row r="75" spans="25:25" ht="15" customHeight="1" x14ac:dyDescent="0.2">
      <c r="Y75" s="163"/>
    </row>
    <row r="76" spans="25:25" ht="15" customHeight="1" x14ac:dyDescent="0.2">
      <c r="Y76" s="163"/>
    </row>
  </sheetData>
  <mergeCells count="9">
    <mergeCell ref="S46:W47"/>
    <mergeCell ref="A22:B22"/>
    <mergeCell ref="A30:B30"/>
    <mergeCell ref="G46:G47"/>
    <mergeCell ref="B3:B5"/>
    <mergeCell ref="A3:A5"/>
    <mergeCell ref="C3:F3"/>
    <mergeCell ref="G3:P5"/>
    <mergeCell ref="C46:C47"/>
  </mergeCells>
  <pageMargins left="0.2" right="0.2" top="0.25" bottom="0.25" header="0.3" footer="0.3"/>
  <pageSetup scale="6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DD969"/>
    <pageSetUpPr fitToPage="1"/>
  </sheetPr>
  <dimension ref="A1:AE131"/>
  <sheetViews>
    <sheetView topLeftCell="A23" zoomScale="90" zoomScaleNormal="90" workbookViewId="0">
      <selection activeCell="N36" sqref="N36"/>
    </sheetView>
  </sheetViews>
  <sheetFormatPr defaultColWidth="9.140625" defaultRowHeight="18.75" x14ac:dyDescent="0.2"/>
  <cols>
    <col min="1" max="1" width="9.140625" style="154"/>
    <col min="2" max="2" width="24.7109375" style="154" customWidth="1"/>
    <col min="3" max="3" width="9" style="159" customWidth="1"/>
    <col min="4" max="4" width="9.42578125" style="162" customWidth="1"/>
    <col min="5" max="5" width="10.28515625" style="162" customWidth="1"/>
    <col min="6" max="6" width="10.5703125" style="162" customWidth="1"/>
    <col min="7" max="7" width="9.5703125" style="162" customWidth="1"/>
    <col min="8" max="8" width="10.28515625" style="162" customWidth="1"/>
    <col min="9" max="9" width="10.42578125" style="162" customWidth="1"/>
    <col min="10" max="10" width="8.85546875" style="162" customWidth="1"/>
    <col min="11" max="11" width="9.140625" style="162" customWidth="1"/>
    <col min="12" max="12" width="9.85546875" style="162" customWidth="1"/>
    <col min="13" max="13" width="10.7109375" style="161" customWidth="1"/>
    <col min="14" max="14" width="10.7109375" style="156" customWidth="1"/>
    <col min="15" max="15" width="10.42578125" style="154" customWidth="1"/>
    <col min="16" max="16" width="10.85546875" style="154" customWidth="1"/>
    <col min="17" max="17" width="11.85546875" style="154" customWidth="1"/>
    <col min="18" max="18" width="11.140625" style="154" customWidth="1"/>
    <col min="19" max="19" width="11.28515625" style="158" customWidth="1"/>
    <col min="20" max="21" width="9.140625" style="154" customWidth="1"/>
    <col min="22" max="26" width="9.140625" style="154"/>
    <col min="27" max="27" width="9.140625" style="154" customWidth="1"/>
    <col min="28" max="16384" width="9.140625" style="154"/>
  </cols>
  <sheetData>
    <row r="1" spans="1:23" ht="23.25" customHeight="1" thickBot="1" x14ac:dyDescent="0.3">
      <c r="A1" s="151" t="s">
        <v>37</v>
      </c>
      <c r="B1" s="152"/>
      <c r="C1" s="153"/>
      <c r="L1" s="155"/>
      <c r="M1" s="157"/>
      <c r="N1" s="154"/>
      <c r="O1" s="158"/>
      <c r="S1" s="154"/>
    </row>
    <row r="2" spans="1:23" ht="19.5" thickBot="1" x14ac:dyDescent="0.25">
      <c r="M2" s="162"/>
      <c r="N2" s="162"/>
      <c r="O2" s="162"/>
      <c r="P2" s="160"/>
      <c r="Q2" s="157"/>
      <c r="S2" s="154"/>
    </row>
    <row r="3" spans="1:23" s="251" customFormat="1" ht="15.75" customHeight="1" thickBot="1" x14ac:dyDescent="0.3">
      <c r="C3" s="1565" t="s">
        <v>5</v>
      </c>
      <c r="D3" s="1565" t="s">
        <v>28</v>
      </c>
      <c r="E3" s="320">
        <f>C42</f>
        <v>0.21709999999999999</v>
      </c>
      <c r="F3" s="320"/>
      <c r="G3" s="320"/>
      <c r="H3" s="321"/>
      <c r="I3" s="321"/>
      <c r="J3" s="321" t="s">
        <v>592</v>
      </c>
      <c r="K3" s="321" t="s">
        <v>594</v>
      </c>
      <c r="L3" s="321" t="s">
        <v>596</v>
      </c>
      <c r="M3" s="321" t="s">
        <v>20</v>
      </c>
      <c r="N3" s="320">
        <f>C43</f>
        <v>0.11354678196780912</v>
      </c>
      <c r="O3" s="320">
        <f>C44</f>
        <v>2.6217739003998465E-2</v>
      </c>
      <c r="P3" s="322">
        <v>12</v>
      </c>
      <c r="Q3" s="252"/>
      <c r="R3" s="253"/>
      <c r="S3" s="253"/>
      <c r="T3" s="253"/>
      <c r="U3" s="253"/>
      <c r="V3" s="253"/>
      <c r="W3" s="254"/>
    </row>
    <row r="4" spans="1:23" s="251" customFormat="1" ht="15" customHeight="1" thickBot="1" x14ac:dyDescent="0.3">
      <c r="B4" s="255" t="s">
        <v>29</v>
      </c>
      <c r="C4" s="1567" t="s">
        <v>5</v>
      </c>
      <c r="D4" s="1567"/>
      <c r="E4" s="323" t="s">
        <v>30</v>
      </c>
      <c r="F4" s="323" t="s">
        <v>141</v>
      </c>
      <c r="G4" s="323" t="s">
        <v>142</v>
      </c>
      <c r="H4" s="323" t="s">
        <v>143</v>
      </c>
      <c r="I4" s="323" t="s">
        <v>591</v>
      </c>
      <c r="J4" s="323" t="s">
        <v>593</v>
      </c>
      <c r="K4" s="323" t="s">
        <v>595</v>
      </c>
      <c r="L4" s="323" t="s">
        <v>597</v>
      </c>
      <c r="M4" s="323" t="s">
        <v>524</v>
      </c>
      <c r="N4" s="323" t="s">
        <v>31</v>
      </c>
      <c r="O4" s="323" t="s">
        <v>23</v>
      </c>
      <c r="P4" s="324" t="s">
        <v>39</v>
      </c>
      <c r="Q4" s="252"/>
      <c r="R4" s="256"/>
      <c r="S4" s="257"/>
      <c r="T4" s="257"/>
      <c r="U4" s="257"/>
      <c r="V4" s="257"/>
      <c r="W4" s="257"/>
    </row>
    <row r="5" spans="1:23" s="251" customFormat="1" ht="15" customHeight="1" x14ac:dyDescent="0.25">
      <c r="B5" s="302" t="s">
        <v>32</v>
      </c>
      <c r="C5" s="303">
        <v>0.25</v>
      </c>
      <c r="D5" s="304">
        <f>$C$28*C5</f>
        <v>13807</v>
      </c>
      <c r="E5" s="304">
        <f t="shared" ref="E5:E24" si="0">D5+(D5*$E$3)</f>
        <v>16804.4997</v>
      </c>
      <c r="F5" s="304" t="e">
        <f>$C$34*C5</f>
        <v>#REF!</v>
      </c>
      <c r="G5" s="304" t="e">
        <f>$C$35*C5</f>
        <v>#REF!</v>
      </c>
      <c r="H5" s="304" t="e">
        <f>$C$36*C5</f>
        <v>#REF!</v>
      </c>
      <c r="I5" s="304" t="e">
        <f>$C$37*C5</f>
        <v>#REF!</v>
      </c>
      <c r="J5" s="304" t="e">
        <f>$C$38*C5</f>
        <v>#REF!</v>
      </c>
      <c r="K5" s="304" t="e">
        <f>$C$39*C5</f>
        <v>#REF!</v>
      </c>
      <c r="L5" s="304" t="e">
        <f>$C$40*C5</f>
        <v>#REF!</v>
      </c>
      <c r="M5" s="304" t="e">
        <f>SUM(E5:L5)</f>
        <v>#REF!</v>
      </c>
      <c r="N5" s="304" t="e">
        <f t="shared" ref="N5:N24" si="1">M5*(1+$N$3)</f>
        <v>#REF!</v>
      </c>
      <c r="O5" s="304" t="e">
        <f t="shared" ref="O5:O24" si="2">N5*($O$3+1)</f>
        <v>#REF!</v>
      </c>
      <c r="P5" s="297" t="e">
        <f t="shared" ref="P5:P24" si="3">O5/$P$3</f>
        <v>#REF!</v>
      </c>
      <c r="Q5" s="252"/>
    </row>
    <row r="6" spans="1:23" s="251" customFormat="1" ht="15" customHeight="1" x14ac:dyDescent="0.25">
      <c r="B6" s="305" t="s">
        <v>32</v>
      </c>
      <c r="C6" s="306">
        <v>0.5</v>
      </c>
      <c r="D6" s="307">
        <f t="shared" ref="D6:D8" si="4">$C$28*C6</f>
        <v>27614</v>
      </c>
      <c r="E6" s="307">
        <f t="shared" si="0"/>
        <v>33608.999400000001</v>
      </c>
      <c r="F6" s="307" t="e">
        <f t="shared" ref="F6:F24" si="5">$C$34*C6</f>
        <v>#REF!</v>
      </c>
      <c r="G6" s="307" t="e">
        <f t="shared" ref="G6:G20" si="6">$C$35*C6</f>
        <v>#REF!</v>
      </c>
      <c r="H6" s="307" t="e">
        <f t="shared" ref="H6:H20" si="7">$C$36*C6</f>
        <v>#REF!</v>
      </c>
      <c r="I6" s="307" t="e">
        <f t="shared" ref="I6:I24" si="8">$C$37*C6</f>
        <v>#REF!</v>
      </c>
      <c r="J6" s="307" t="e">
        <f t="shared" ref="J6:J24" si="9">$C$38*C6</f>
        <v>#REF!</v>
      </c>
      <c r="K6" s="307" t="e">
        <f t="shared" ref="K6:K24" si="10">$C$39*C6</f>
        <v>#REF!</v>
      </c>
      <c r="L6" s="307" t="e">
        <f t="shared" ref="L6:L24" si="11">$C$40*C6</f>
        <v>#REF!</v>
      </c>
      <c r="M6" s="307" t="e">
        <f t="shared" ref="M6:M24" si="12">SUM(E6:L6)</f>
        <v>#REF!</v>
      </c>
      <c r="N6" s="307" t="e">
        <f t="shared" si="1"/>
        <v>#REF!</v>
      </c>
      <c r="O6" s="307" t="e">
        <f t="shared" si="2"/>
        <v>#REF!</v>
      </c>
      <c r="P6" s="298" t="e">
        <f t="shared" si="3"/>
        <v>#REF!</v>
      </c>
      <c r="Q6" s="252"/>
    </row>
    <row r="7" spans="1:23" s="251" customFormat="1" ht="15" customHeight="1" x14ac:dyDescent="0.25">
      <c r="B7" s="305" t="s">
        <v>32</v>
      </c>
      <c r="C7" s="306">
        <v>0.75</v>
      </c>
      <c r="D7" s="307">
        <f t="shared" si="4"/>
        <v>41421</v>
      </c>
      <c r="E7" s="307">
        <f t="shared" si="0"/>
        <v>50413.499100000001</v>
      </c>
      <c r="F7" s="307" t="e">
        <f t="shared" si="5"/>
        <v>#REF!</v>
      </c>
      <c r="G7" s="307" t="e">
        <f t="shared" si="6"/>
        <v>#REF!</v>
      </c>
      <c r="H7" s="307" t="e">
        <f t="shared" si="7"/>
        <v>#REF!</v>
      </c>
      <c r="I7" s="307" t="e">
        <f t="shared" si="8"/>
        <v>#REF!</v>
      </c>
      <c r="J7" s="307" t="e">
        <f t="shared" si="9"/>
        <v>#REF!</v>
      </c>
      <c r="K7" s="307" t="e">
        <f t="shared" si="10"/>
        <v>#REF!</v>
      </c>
      <c r="L7" s="307" t="e">
        <f t="shared" si="11"/>
        <v>#REF!</v>
      </c>
      <c r="M7" s="307" t="e">
        <f t="shared" si="12"/>
        <v>#REF!</v>
      </c>
      <c r="N7" s="307" t="e">
        <f t="shared" si="1"/>
        <v>#REF!</v>
      </c>
      <c r="O7" s="307" t="e">
        <f t="shared" si="2"/>
        <v>#REF!</v>
      </c>
      <c r="P7" s="298" t="e">
        <f t="shared" si="3"/>
        <v>#REF!</v>
      </c>
      <c r="Q7" s="252"/>
    </row>
    <row r="8" spans="1:23" s="251" customFormat="1" ht="15" customHeight="1" x14ac:dyDescent="0.25">
      <c r="B8" s="305" t="s">
        <v>32</v>
      </c>
      <c r="C8" s="306">
        <v>1</v>
      </c>
      <c r="D8" s="622">
        <f t="shared" si="4"/>
        <v>55228</v>
      </c>
      <c r="E8" s="307">
        <f t="shared" si="0"/>
        <v>67217.998800000001</v>
      </c>
      <c r="F8" s="307" t="e">
        <f t="shared" si="5"/>
        <v>#REF!</v>
      </c>
      <c r="G8" s="307" t="e">
        <f t="shared" si="6"/>
        <v>#REF!</v>
      </c>
      <c r="H8" s="307" t="e">
        <f t="shared" si="7"/>
        <v>#REF!</v>
      </c>
      <c r="I8" s="307" t="e">
        <f t="shared" si="8"/>
        <v>#REF!</v>
      </c>
      <c r="J8" s="307" t="e">
        <f t="shared" si="9"/>
        <v>#REF!</v>
      </c>
      <c r="K8" s="307" t="e">
        <f t="shared" si="10"/>
        <v>#REF!</v>
      </c>
      <c r="L8" s="307" t="e">
        <f t="shared" si="11"/>
        <v>#REF!</v>
      </c>
      <c r="M8" s="307" t="e">
        <f t="shared" si="12"/>
        <v>#REF!</v>
      </c>
      <c r="N8" s="307" t="e">
        <f t="shared" si="1"/>
        <v>#REF!</v>
      </c>
      <c r="O8" s="307" t="e">
        <f t="shared" si="2"/>
        <v>#REF!</v>
      </c>
      <c r="P8" s="298" t="e">
        <f t="shared" si="3"/>
        <v>#REF!</v>
      </c>
      <c r="Q8" s="252"/>
    </row>
    <row r="9" spans="1:23" s="251" customFormat="1" ht="15" customHeight="1" x14ac:dyDescent="0.25">
      <c r="B9" s="308" t="s">
        <v>33</v>
      </c>
      <c r="C9" s="309">
        <v>0.25</v>
      </c>
      <c r="D9" s="310">
        <f>$C$29*C9</f>
        <v>13500</v>
      </c>
      <c r="E9" s="310">
        <f t="shared" si="0"/>
        <v>16430.849999999999</v>
      </c>
      <c r="F9" s="310" t="e">
        <f t="shared" si="5"/>
        <v>#REF!</v>
      </c>
      <c r="G9" s="310" t="e">
        <f t="shared" si="6"/>
        <v>#REF!</v>
      </c>
      <c r="H9" s="310" t="e">
        <f t="shared" si="7"/>
        <v>#REF!</v>
      </c>
      <c r="I9" s="310" t="e">
        <f t="shared" si="8"/>
        <v>#REF!</v>
      </c>
      <c r="J9" s="310" t="e">
        <f t="shared" si="9"/>
        <v>#REF!</v>
      </c>
      <c r="K9" s="310" t="e">
        <f t="shared" si="10"/>
        <v>#REF!</v>
      </c>
      <c r="L9" s="310" t="e">
        <f t="shared" si="11"/>
        <v>#REF!</v>
      </c>
      <c r="M9" s="310" t="e">
        <f t="shared" si="12"/>
        <v>#REF!</v>
      </c>
      <c r="N9" s="310" t="e">
        <f t="shared" si="1"/>
        <v>#REF!</v>
      </c>
      <c r="O9" s="310" t="e">
        <f t="shared" si="2"/>
        <v>#REF!</v>
      </c>
      <c r="P9" s="299" t="e">
        <f t="shared" si="3"/>
        <v>#REF!</v>
      </c>
      <c r="Q9" s="252"/>
      <c r="R9" s="258"/>
    </row>
    <row r="10" spans="1:23" s="251" customFormat="1" ht="15" customHeight="1" x14ac:dyDescent="0.25">
      <c r="B10" s="305" t="s">
        <v>33</v>
      </c>
      <c r="C10" s="306">
        <v>0.5</v>
      </c>
      <c r="D10" s="307">
        <f t="shared" ref="D10:D12" si="13">$C$29*C10</f>
        <v>27000</v>
      </c>
      <c r="E10" s="307">
        <f t="shared" si="0"/>
        <v>32861.699999999997</v>
      </c>
      <c r="F10" s="307" t="e">
        <f t="shared" si="5"/>
        <v>#REF!</v>
      </c>
      <c r="G10" s="307" t="e">
        <f t="shared" si="6"/>
        <v>#REF!</v>
      </c>
      <c r="H10" s="307" t="e">
        <f t="shared" si="7"/>
        <v>#REF!</v>
      </c>
      <c r="I10" s="307" t="e">
        <f t="shared" si="8"/>
        <v>#REF!</v>
      </c>
      <c r="J10" s="307" t="e">
        <f t="shared" si="9"/>
        <v>#REF!</v>
      </c>
      <c r="K10" s="307" t="e">
        <f t="shared" si="10"/>
        <v>#REF!</v>
      </c>
      <c r="L10" s="307" t="e">
        <f t="shared" si="11"/>
        <v>#REF!</v>
      </c>
      <c r="M10" s="307" t="e">
        <f t="shared" si="12"/>
        <v>#REF!</v>
      </c>
      <c r="N10" s="307" t="e">
        <f t="shared" si="1"/>
        <v>#REF!</v>
      </c>
      <c r="O10" s="307" t="e">
        <f t="shared" si="2"/>
        <v>#REF!</v>
      </c>
      <c r="P10" s="298" t="e">
        <f t="shared" si="3"/>
        <v>#REF!</v>
      </c>
      <c r="Q10" s="252"/>
      <c r="R10" s="258"/>
    </row>
    <row r="11" spans="1:23" s="251" customFormat="1" ht="15" customHeight="1" x14ac:dyDescent="0.25">
      <c r="B11" s="305" t="s">
        <v>33</v>
      </c>
      <c r="C11" s="306">
        <v>0.75</v>
      </c>
      <c r="D11" s="307">
        <f t="shared" si="13"/>
        <v>40500</v>
      </c>
      <c r="E11" s="307">
        <f t="shared" si="0"/>
        <v>49292.55</v>
      </c>
      <c r="F11" s="307" t="e">
        <f t="shared" si="5"/>
        <v>#REF!</v>
      </c>
      <c r="G11" s="307" t="e">
        <f t="shared" si="6"/>
        <v>#REF!</v>
      </c>
      <c r="H11" s="307" t="e">
        <f t="shared" si="7"/>
        <v>#REF!</v>
      </c>
      <c r="I11" s="307" t="e">
        <f t="shared" si="8"/>
        <v>#REF!</v>
      </c>
      <c r="J11" s="307" t="e">
        <f t="shared" si="9"/>
        <v>#REF!</v>
      </c>
      <c r="K11" s="307" t="e">
        <f t="shared" si="10"/>
        <v>#REF!</v>
      </c>
      <c r="L11" s="307" t="e">
        <f t="shared" si="11"/>
        <v>#REF!</v>
      </c>
      <c r="M11" s="307" t="e">
        <f t="shared" si="12"/>
        <v>#REF!</v>
      </c>
      <c r="N11" s="307" t="e">
        <f t="shared" si="1"/>
        <v>#REF!</v>
      </c>
      <c r="O11" s="307" t="e">
        <f t="shared" si="2"/>
        <v>#REF!</v>
      </c>
      <c r="P11" s="298" t="e">
        <f t="shared" si="3"/>
        <v>#REF!</v>
      </c>
      <c r="Q11" s="252"/>
      <c r="R11" s="258"/>
    </row>
    <row r="12" spans="1:23" s="251" customFormat="1" ht="15" customHeight="1" x14ac:dyDescent="0.25">
      <c r="B12" s="311" t="s">
        <v>33</v>
      </c>
      <c r="C12" s="312">
        <v>1</v>
      </c>
      <c r="D12" s="623">
        <f t="shared" si="13"/>
        <v>54000</v>
      </c>
      <c r="E12" s="313">
        <f t="shared" si="0"/>
        <v>65723.399999999994</v>
      </c>
      <c r="F12" s="313" t="e">
        <f t="shared" si="5"/>
        <v>#REF!</v>
      </c>
      <c r="G12" s="313" t="e">
        <f t="shared" si="6"/>
        <v>#REF!</v>
      </c>
      <c r="H12" s="313" t="e">
        <f t="shared" si="7"/>
        <v>#REF!</v>
      </c>
      <c r="I12" s="313" t="e">
        <f t="shared" si="8"/>
        <v>#REF!</v>
      </c>
      <c r="J12" s="313" t="e">
        <f t="shared" si="9"/>
        <v>#REF!</v>
      </c>
      <c r="K12" s="313" t="e">
        <f t="shared" si="10"/>
        <v>#REF!</v>
      </c>
      <c r="L12" s="313" t="e">
        <f t="shared" si="11"/>
        <v>#REF!</v>
      </c>
      <c r="M12" s="313" t="e">
        <f t="shared" si="12"/>
        <v>#REF!</v>
      </c>
      <c r="N12" s="313" t="e">
        <f t="shared" si="1"/>
        <v>#REF!</v>
      </c>
      <c r="O12" s="313" t="e">
        <f t="shared" si="2"/>
        <v>#REF!</v>
      </c>
      <c r="P12" s="300" t="e">
        <f t="shared" si="3"/>
        <v>#REF!</v>
      </c>
      <c r="Q12" s="252"/>
      <c r="R12" s="258"/>
      <c r="S12" s="259"/>
      <c r="T12" s="258"/>
    </row>
    <row r="13" spans="1:23" s="251" customFormat="1" ht="15" customHeight="1" x14ac:dyDescent="0.25">
      <c r="B13" s="308" t="s">
        <v>34</v>
      </c>
      <c r="C13" s="309">
        <v>0.25</v>
      </c>
      <c r="D13" s="310">
        <f>$C$30*C13</f>
        <v>10176.438801550838</v>
      </c>
      <c r="E13" s="310">
        <f t="shared" si="0"/>
        <v>12385.743665367525</v>
      </c>
      <c r="F13" s="310" t="e">
        <f t="shared" si="5"/>
        <v>#REF!</v>
      </c>
      <c r="G13" s="310" t="e">
        <f t="shared" si="6"/>
        <v>#REF!</v>
      </c>
      <c r="H13" s="310" t="e">
        <f t="shared" si="7"/>
        <v>#REF!</v>
      </c>
      <c r="I13" s="310" t="e">
        <f t="shared" si="8"/>
        <v>#REF!</v>
      </c>
      <c r="J13" s="310" t="e">
        <f t="shared" si="9"/>
        <v>#REF!</v>
      </c>
      <c r="K13" s="310" t="e">
        <f t="shared" si="10"/>
        <v>#REF!</v>
      </c>
      <c r="L13" s="310" t="e">
        <f t="shared" si="11"/>
        <v>#REF!</v>
      </c>
      <c r="M13" s="310" t="e">
        <f t="shared" si="12"/>
        <v>#REF!</v>
      </c>
      <c r="N13" s="310" t="e">
        <f t="shared" si="1"/>
        <v>#REF!</v>
      </c>
      <c r="O13" s="310" t="e">
        <f t="shared" si="2"/>
        <v>#REF!</v>
      </c>
      <c r="P13" s="299" t="e">
        <f t="shared" si="3"/>
        <v>#REF!</v>
      </c>
      <c r="Q13" s="252"/>
      <c r="R13" s="258"/>
      <c r="S13" s="258"/>
      <c r="T13" s="258"/>
    </row>
    <row r="14" spans="1:23" s="251" customFormat="1" ht="15" customHeight="1" x14ac:dyDescent="0.25">
      <c r="B14" s="305" t="s">
        <v>34</v>
      </c>
      <c r="C14" s="306">
        <v>0.5</v>
      </c>
      <c r="D14" s="307">
        <f t="shared" ref="D14:D16" si="14">$C$30*C14</f>
        <v>20352.877603101675</v>
      </c>
      <c r="E14" s="307">
        <f t="shared" si="0"/>
        <v>24771.48733073505</v>
      </c>
      <c r="F14" s="307" t="e">
        <f t="shared" si="5"/>
        <v>#REF!</v>
      </c>
      <c r="G14" s="307" t="e">
        <f t="shared" si="6"/>
        <v>#REF!</v>
      </c>
      <c r="H14" s="307" t="e">
        <f t="shared" si="7"/>
        <v>#REF!</v>
      </c>
      <c r="I14" s="307" t="e">
        <f t="shared" si="8"/>
        <v>#REF!</v>
      </c>
      <c r="J14" s="307" t="e">
        <f t="shared" si="9"/>
        <v>#REF!</v>
      </c>
      <c r="K14" s="307" t="e">
        <f t="shared" si="10"/>
        <v>#REF!</v>
      </c>
      <c r="L14" s="307" t="e">
        <f t="shared" si="11"/>
        <v>#REF!</v>
      </c>
      <c r="M14" s="307" t="e">
        <f t="shared" si="12"/>
        <v>#REF!</v>
      </c>
      <c r="N14" s="307" t="e">
        <f t="shared" si="1"/>
        <v>#REF!</v>
      </c>
      <c r="O14" s="307" t="e">
        <f t="shared" si="2"/>
        <v>#REF!</v>
      </c>
      <c r="P14" s="298" t="e">
        <f t="shared" si="3"/>
        <v>#REF!</v>
      </c>
      <c r="Q14" s="252"/>
      <c r="R14" s="258"/>
    </row>
    <row r="15" spans="1:23" s="251" customFormat="1" ht="15" customHeight="1" x14ac:dyDescent="0.25">
      <c r="B15" s="305" t="s">
        <v>34</v>
      </c>
      <c r="C15" s="306">
        <v>0.75</v>
      </c>
      <c r="D15" s="307">
        <f t="shared" si="14"/>
        <v>30529.316404652513</v>
      </c>
      <c r="E15" s="307">
        <f t="shared" si="0"/>
        <v>37157.230996102575</v>
      </c>
      <c r="F15" s="307" t="e">
        <f t="shared" si="5"/>
        <v>#REF!</v>
      </c>
      <c r="G15" s="307" t="e">
        <f t="shared" si="6"/>
        <v>#REF!</v>
      </c>
      <c r="H15" s="307" t="e">
        <f t="shared" si="7"/>
        <v>#REF!</v>
      </c>
      <c r="I15" s="307" t="e">
        <f t="shared" si="8"/>
        <v>#REF!</v>
      </c>
      <c r="J15" s="307" t="e">
        <f t="shared" si="9"/>
        <v>#REF!</v>
      </c>
      <c r="K15" s="307" t="e">
        <f t="shared" si="10"/>
        <v>#REF!</v>
      </c>
      <c r="L15" s="307" t="e">
        <f t="shared" si="11"/>
        <v>#REF!</v>
      </c>
      <c r="M15" s="307" t="e">
        <f t="shared" si="12"/>
        <v>#REF!</v>
      </c>
      <c r="N15" s="307" t="e">
        <f t="shared" si="1"/>
        <v>#REF!</v>
      </c>
      <c r="O15" s="307" t="e">
        <f t="shared" si="2"/>
        <v>#REF!</v>
      </c>
      <c r="P15" s="298" t="e">
        <f t="shared" si="3"/>
        <v>#REF!</v>
      </c>
      <c r="Q15" s="252"/>
      <c r="R15" s="258"/>
    </row>
    <row r="16" spans="1:23" s="251" customFormat="1" ht="15" customHeight="1" x14ac:dyDescent="0.25">
      <c r="B16" s="311" t="s">
        <v>34</v>
      </c>
      <c r="C16" s="312">
        <v>1</v>
      </c>
      <c r="D16" s="623">
        <f t="shared" si="14"/>
        <v>40705.75520620335</v>
      </c>
      <c r="E16" s="313">
        <f t="shared" si="0"/>
        <v>49542.9746614701</v>
      </c>
      <c r="F16" s="313" t="e">
        <f t="shared" si="5"/>
        <v>#REF!</v>
      </c>
      <c r="G16" s="313" t="e">
        <f t="shared" si="6"/>
        <v>#REF!</v>
      </c>
      <c r="H16" s="313" t="e">
        <f t="shared" si="7"/>
        <v>#REF!</v>
      </c>
      <c r="I16" s="313" t="e">
        <f t="shared" si="8"/>
        <v>#REF!</v>
      </c>
      <c r="J16" s="313" t="e">
        <f t="shared" si="9"/>
        <v>#REF!</v>
      </c>
      <c r="K16" s="313" t="e">
        <f t="shared" si="10"/>
        <v>#REF!</v>
      </c>
      <c r="L16" s="313" t="e">
        <f t="shared" si="11"/>
        <v>#REF!</v>
      </c>
      <c r="M16" s="313" t="e">
        <f t="shared" si="12"/>
        <v>#REF!</v>
      </c>
      <c r="N16" s="313" t="e">
        <f t="shared" si="1"/>
        <v>#REF!</v>
      </c>
      <c r="O16" s="313" t="e">
        <f t="shared" si="2"/>
        <v>#REF!</v>
      </c>
      <c r="P16" s="300" t="e">
        <f t="shared" si="3"/>
        <v>#REF!</v>
      </c>
      <c r="Q16" s="252"/>
      <c r="R16" s="258"/>
    </row>
    <row r="17" spans="1:31" s="251" customFormat="1" ht="15" customHeight="1" x14ac:dyDescent="0.25">
      <c r="B17" s="308" t="s">
        <v>35</v>
      </c>
      <c r="C17" s="309">
        <v>0.25</v>
      </c>
      <c r="D17" s="310">
        <f>$C$31*C17</f>
        <v>7883.6459966770944</v>
      </c>
      <c r="E17" s="310">
        <f t="shared" si="0"/>
        <v>9595.1855425556914</v>
      </c>
      <c r="F17" s="310" t="e">
        <f t="shared" si="5"/>
        <v>#REF!</v>
      </c>
      <c r="G17" s="310" t="e">
        <f t="shared" si="6"/>
        <v>#REF!</v>
      </c>
      <c r="H17" s="310" t="e">
        <f t="shared" si="7"/>
        <v>#REF!</v>
      </c>
      <c r="I17" s="310" t="e">
        <f t="shared" si="8"/>
        <v>#REF!</v>
      </c>
      <c r="J17" s="310" t="e">
        <f t="shared" si="9"/>
        <v>#REF!</v>
      </c>
      <c r="K17" s="310" t="e">
        <f t="shared" si="10"/>
        <v>#REF!</v>
      </c>
      <c r="L17" s="310" t="e">
        <f t="shared" si="11"/>
        <v>#REF!</v>
      </c>
      <c r="M17" s="310" t="e">
        <f t="shared" si="12"/>
        <v>#REF!</v>
      </c>
      <c r="N17" s="310" t="e">
        <f t="shared" si="1"/>
        <v>#REF!</v>
      </c>
      <c r="O17" s="310" t="e">
        <f t="shared" si="2"/>
        <v>#REF!</v>
      </c>
      <c r="P17" s="299" t="e">
        <f t="shared" si="3"/>
        <v>#REF!</v>
      </c>
      <c r="Q17" s="252"/>
      <c r="R17" s="260"/>
      <c r="S17" s="260"/>
    </row>
    <row r="18" spans="1:31" s="251" customFormat="1" ht="15" customHeight="1" x14ac:dyDescent="0.25">
      <c r="B18" s="305" t="s">
        <v>35</v>
      </c>
      <c r="C18" s="306">
        <v>0.5</v>
      </c>
      <c r="D18" s="307">
        <f t="shared" ref="D18:D20" si="15">$C$31*C18</f>
        <v>15767.291993354189</v>
      </c>
      <c r="E18" s="307">
        <f t="shared" si="0"/>
        <v>19190.371085111383</v>
      </c>
      <c r="F18" s="307" t="e">
        <f t="shared" si="5"/>
        <v>#REF!</v>
      </c>
      <c r="G18" s="307" t="e">
        <f t="shared" si="6"/>
        <v>#REF!</v>
      </c>
      <c r="H18" s="307" t="e">
        <f t="shared" si="7"/>
        <v>#REF!</v>
      </c>
      <c r="I18" s="307" t="e">
        <f t="shared" si="8"/>
        <v>#REF!</v>
      </c>
      <c r="J18" s="307" t="e">
        <f t="shared" si="9"/>
        <v>#REF!</v>
      </c>
      <c r="K18" s="307" t="e">
        <f t="shared" si="10"/>
        <v>#REF!</v>
      </c>
      <c r="L18" s="307" t="e">
        <f t="shared" si="11"/>
        <v>#REF!</v>
      </c>
      <c r="M18" s="307" t="e">
        <f t="shared" si="12"/>
        <v>#REF!</v>
      </c>
      <c r="N18" s="307" t="e">
        <f t="shared" si="1"/>
        <v>#REF!</v>
      </c>
      <c r="O18" s="307" t="e">
        <f t="shared" si="2"/>
        <v>#REF!</v>
      </c>
      <c r="P18" s="298" t="e">
        <f t="shared" si="3"/>
        <v>#REF!</v>
      </c>
      <c r="Q18" s="252"/>
      <c r="R18" s="260"/>
      <c r="S18" s="260"/>
    </row>
    <row r="19" spans="1:31" s="251" customFormat="1" ht="15" customHeight="1" x14ac:dyDescent="0.25">
      <c r="B19" s="305" t="s">
        <v>35</v>
      </c>
      <c r="C19" s="306">
        <v>0.75</v>
      </c>
      <c r="D19" s="307">
        <f t="shared" si="15"/>
        <v>23650.937990031285</v>
      </c>
      <c r="E19" s="307">
        <f t="shared" si="0"/>
        <v>28785.556627667076</v>
      </c>
      <c r="F19" s="307" t="e">
        <f t="shared" si="5"/>
        <v>#REF!</v>
      </c>
      <c r="G19" s="307" t="e">
        <f t="shared" si="6"/>
        <v>#REF!</v>
      </c>
      <c r="H19" s="307" t="e">
        <f t="shared" si="7"/>
        <v>#REF!</v>
      </c>
      <c r="I19" s="307" t="e">
        <f t="shared" si="8"/>
        <v>#REF!</v>
      </c>
      <c r="J19" s="307" t="e">
        <f t="shared" si="9"/>
        <v>#REF!</v>
      </c>
      <c r="K19" s="307" t="e">
        <f t="shared" si="10"/>
        <v>#REF!</v>
      </c>
      <c r="L19" s="307" t="e">
        <f t="shared" si="11"/>
        <v>#REF!</v>
      </c>
      <c r="M19" s="307" t="e">
        <f t="shared" si="12"/>
        <v>#REF!</v>
      </c>
      <c r="N19" s="307" t="e">
        <f t="shared" si="1"/>
        <v>#REF!</v>
      </c>
      <c r="O19" s="307" t="e">
        <f t="shared" si="2"/>
        <v>#REF!</v>
      </c>
      <c r="P19" s="298" t="e">
        <f t="shared" si="3"/>
        <v>#REF!</v>
      </c>
      <c r="Q19" s="252"/>
      <c r="R19" s="260"/>
      <c r="S19" s="260"/>
      <c r="T19" s="261"/>
      <c r="U19" s="261"/>
    </row>
    <row r="20" spans="1:31" s="251" customFormat="1" ht="15" customHeight="1" x14ac:dyDescent="0.25">
      <c r="B20" s="311" t="s">
        <v>35</v>
      </c>
      <c r="C20" s="312">
        <v>1</v>
      </c>
      <c r="D20" s="623">
        <f t="shared" si="15"/>
        <v>31534.583986708378</v>
      </c>
      <c r="E20" s="313">
        <f t="shared" si="0"/>
        <v>38380.742170222766</v>
      </c>
      <c r="F20" s="313" t="e">
        <f t="shared" si="5"/>
        <v>#REF!</v>
      </c>
      <c r="G20" s="313" t="e">
        <f t="shared" si="6"/>
        <v>#REF!</v>
      </c>
      <c r="H20" s="313" t="e">
        <f t="shared" si="7"/>
        <v>#REF!</v>
      </c>
      <c r="I20" s="313" t="e">
        <f t="shared" si="8"/>
        <v>#REF!</v>
      </c>
      <c r="J20" s="313" t="e">
        <f t="shared" si="9"/>
        <v>#REF!</v>
      </c>
      <c r="K20" s="313" t="e">
        <f t="shared" si="10"/>
        <v>#REF!</v>
      </c>
      <c r="L20" s="313" t="e">
        <f t="shared" si="11"/>
        <v>#REF!</v>
      </c>
      <c r="M20" s="313" t="e">
        <f t="shared" si="12"/>
        <v>#REF!</v>
      </c>
      <c r="N20" s="313" t="e">
        <f t="shared" si="1"/>
        <v>#REF!</v>
      </c>
      <c r="O20" s="313" t="e">
        <f t="shared" si="2"/>
        <v>#REF!</v>
      </c>
      <c r="P20" s="300" t="e">
        <f t="shared" si="3"/>
        <v>#REF!</v>
      </c>
      <c r="Q20" s="252"/>
      <c r="R20" s="260"/>
      <c r="S20" s="260"/>
      <c r="T20" s="262"/>
      <c r="U20" s="262"/>
    </row>
    <row r="21" spans="1:31" s="251" customFormat="1" ht="15" customHeight="1" x14ac:dyDescent="0.25">
      <c r="B21" s="305" t="s">
        <v>36</v>
      </c>
      <c r="C21" s="306">
        <v>0.25</v>
      </c>
      <c r="D21" s="307">
        <f>$C$32*C21</f>
        <v>7751.5</v>
      </c>
      <c r="E21" s="307">
        <f t="shared" si="0"/>
        <v>9434.3506500000003</v>
      </c>
      <c r="F21" s="307" t="e">
        <f t="shared" si="5"/>
        <v>#REF!</v>
      </c>
      <c r="G21" s="307" t="e">
        <f>$C$35*C21</f>
        <v>#REF!</v>
      </c>
      <c r="H21" s="307" t="e">
        <f>$C$36*C21</f>
        <v>#REF!</v>
      </c>
      <c r="I21" s="307" t="e">
        <f t="shared" si="8"/>
        <v>#REF!</v>
      </c>
      <c r="J21" s="307" t="e">
        <f t="shared" si="9"/>
        <v>#REF!</v>
      </c>
      <c r="K21" s="307" t="e">
        <f t="shared" si="10"/>
        <v>#REF!</v>
      </c>
      <c r="L21" s="307" t="e">
        <f t="shared" si="11"/>
        <v>#REF!</v>
      </c>
      <c r="M21" s="307" t="e">
        <f t="shared" si="12"/>
        <v>#REF!</v>
      </c>
      <c r="N21" s="307" t="e">
        <f t="shared" si="1"/>
        <v>#REF!</v>
      </c>
      <c r="O21" s="307" t="e">
        <f t="shared" si="2"/>
        <v>#REF!</v>
      </c>
      <c r="P21" s="298" t="e">
        <f t="shared" si="3"/>
        <v>#REF!</v>
      </c>
      <c r="Q21" s="252"/>
      <c r="R21" s="260"/>
      <c r="S21" s="260"/>
      <c r="T21" s="262"/>
      <c r="U21" s="262"/>
    </row>
    <row r="22" spans="1:31" s="251" customFormat="1" ht="15" customHeight="1" x14ac:dyDescent="0.25">
      <c r="B22" s="305" t="s">
        <v>36</v>
      </c>
      <c r="C22" s="306">
        <v>0.5</v>
      </c>
      <c r="D22" s="307">
        <f t="shared" ref="D22:D24" si="16">$C$32*C22</f>
        <v>15503</v>
      </c>
      <c r="E22" s="307">
        <f t="shared" si="0"/>
        <v>18868.701300000001</v>
      </c>
      <c r="F22" s="307" t="e">
        <f t="shared" si="5"/>
        <v>#REF!</v>
      </c>
      <c r="G22" s="307" t="e">
        <f t="shared" ref="G22:G24" si="17">$C$35*C22</f>
        <v>#REF!</v>
      </c>
      <c r="H22" s="307" t="e">
        <f t="shared" ref="H22:H24" si="18">$C$36*C22</f>
        <v>#REF!</v>
      </c>
      <c r="I22" s="307" t="e">
        <f t="shared" si="8"/>
        <v>#REF!</v>
      </c>
      <c r="J22" s="307" t="e">
        <f t="shared" si="9"/>
        <v>#REF!</v>
      </c>
      <c r="K22" s="307" t="e">
        <f t="shared" si="10"/>
        <v>#REF!</v>
      </c>
      <c r="L22" s="307" t="e">
        <f t="shared" si="11"/>
        <v>#REF!</v>
      </c>
      <c r="M22" s="307" t="e">
        <f t="shared" si="12"/>
        <v>#REF!</v>
      </c>
      <c r="N22" s="307" t="e">
        <f t="shared" si="1"/>
        <v>#REF!</v>
      </c>
      <c r="O22" s="307" t="e">
        <f t="shared" si="2"/>
        <v>#REF!</v>
      </c>
      <c r="P22" s="298" t="e">
        <f t="shared" si="3"/>
        <v>#REF!</v>
      </c>
      <c r="Q22" s="252"/>
      <c r="R22" s="260"/>
      <c r="S22" s="260"/>
      <c r="T22" s="262"/>
      <c r="U22" s="262"/>
    </row>
    <row r="23" spans="1:31" s="251" customFormat="1" ht="15" customHeight="1" x14ac:dyDescent="0.25">
      <c r="B23" s="305" t="s">
        <v>36</v>
      </c>
      <c r="C23" s="306">
        <v>0.75</v>
      </c>
      <c r="D23" s="307">
        <f t="shared" si="16"/>
        <v>23254.5</v>
      </c>
      <c r="E23" s="307">
        <f t="shared" si="0"/>
        <v>28303.051950000001</v>
      </c>
      <c r="F23" s="307" t="e">
        <f t="shared" si="5"/>
        <v>#REF!</v>
      </c>
      <c r="G23" s="307" t="e">
        <f t="shared" si="17"/>
        <v>#REF!</v>
      </c>
      <c r="H23" s="307" t="e">
        <f t="shared" si="18"/>
        <v>#REF!</v>
      </c>
      <c r="I23" s="307" t="e">
        <f t="shared" si="8"/>
        <v>#REF!</v>
      </c>
      <c r="J23" s="307" t="e">
        <f t="shared" si="9"/>
        <v>#REF!</v>
      </c>
      <c r="K23" s="307" t="e">
        <f t="shared" si="10"/>
        <v>#REF!</v>
      </c>
      <c r="L23" s="307" t="e">
        <f t="shared" si="11"/>
        <v>#REF!</v>
      </c>
      <c r="M23" s="307" t="e">
        <f t="shared" si="12"/>
        <v>#REF!</v>
      </c>
      <c r="N23" s="307" t="e">
        <f t="shared" si="1"/>
        <v>#REF!</v>
      </c>
      <c r="O23" s="307" t="e">
        <f t="shared" si="2"/>
        <v>#REF!</v>
      </c>
      <c r="P23" s="298" t="e">
        <f t="shared" si="3"/>
        <v>#REF!</v>
      </c>
      <c r="Q23" s="252"/>
      <c r="R23" s="260"/>
      <c r="S23" s="260"/>
      <c r="T23" s="262"/>
      <c r="U23" s="262"/>
    </row>
    <row r="24" spans="1:31" s="251" customFormat="1" ht="15" customHeight="1" thickBot="1" x14ac:dyDescent="0.3">
      <c r="B24" s="314" t="s">
        <v>36</v>
      </c>
      <c r="C24" s="315">
        <v>1</v>
      </c>
      <c r="D24" s="624">
        <f t="shared" si="16"/>
        <v>31006</v>
      </c>
      <c r="E24" s="316">
        <f t="shared" si="0"/>
        <v>37737.402600000001</v>
      </c>
      <c r="F24" s="316" t="e">
        <f t="shared" si="5"/>
        <v>#REF!</v>
      </c>
      <c r="G24" s="316" t="e">
        <f t="shared" si="17"/>
        <v>#REF!</v>
      </c>
      <c r="H24" s="316" t="e">
        <f t="shared" si="18"/>
        <v>#REF!</v>
      </c>
      <c r="I24" s="316" t="e">
        <f t="shared" si="8"/>
        <v>#REF!</v>
      </c>
      <c r="J24" s="316" t="e">
        <f t="shared" si="9"/>
        <v>#REF!</v>
      </c>
      <c r="K24" s="316" t="e">
        <f t="shared" si="10"/>
        <v>#REF!</v>
      </c>
      <c r="L24" s="316" t="e">
        <f t="shared" si="11"/>
        <v>#REF!</v>
      </c>
      <c r="M24" s="316" t="e">
        <f t="shared" si="12"/>
        <v>#REF!</v>
      </c>
      <c r="N24" s="316" t="e">
        <f t="shared" si="1"/>
        <v>#REF!</v>
      </c>
      <c r="O24" s="316" t="e">
        <f t="shared" si="2"/>
        <v>#REF!</v>
      </c>
      <c r="P24" s="301" t="e">
        <f t="shared" si="3"/>
        <v>#REF!</v>
      </c>
      <c r="Q24" s="252"/>
      <c r="R24" s="260"/>
      <c r="S24" s="260"/>
      <c r="T24" s="262"/>
      <c r="U24" s="262"/>
    </row>
    <row r="25" spans="1:31" s="262" customFormat="1" ht="15" customHeight="1" thickBot="1" x14ac:dyDescent="0.3">
      <c r="B25" s="263" t="e">
        <f>#REF!*P3</f>
        <v>#REF!</v>
      </c>
      <c r="C25" s="264"/>
      <c r="D25" s="253"/>
      <c r="E25" s="253"/>
      <c r="F25" s="253"/>
      <c r="G25" s="253"/>
      <c r="H25" s="253"/>
      <c r="I25" s="253"/>
      <c r="J25" s="253"/>
      <c r="K25" s="253"/>
      <c r="L25" s="253"/>
      <c r="M25" s="253"/>
      <c r="N25" s="253"/>
      <c r="O25" s="253"/>
      <c r="P25" s="253"/>
      <c r="Q25" s="252"/>
      <c r="R25" s="251"/>
      <c r="S25" s="258"/>
      <c r="T25" s="251"/>
      <c r="U25" s="251"/>
      <c r="V25" s="258"/>
      <c r="X25" s="251"/>
      <c r="Y25" s="251"/>
      <c r="Z25" s="251"/>
      <c r="AA25" s="251"/>
      <c r="AB25" s="251"/>
      <c r="AC25" s="251"/>
      <c r="AD25" s="251"/>
      <c r="AE25" s="251"/>
    </row>
    <row r="26" spans="1:31" s="262" customFormat="1" ht="15" customHeight="1" thickBot="1" x14ac:dyDescent="0.3">
      <c r="B26" s="1555" t="s">
        <v>543</v>
      </c>
      <c r="C26" s="1556"/>
      <c r="D26" s="1556"/>
      <c r="E26" s="1556"/>
      <c r="F26" s="1556"/>
      <c r="G26" s="1556"/>
      <c r="H26" s="1556"/>
      <c r="I26" s="1556"/>
      <c r="J26" s="1556"/>
      <c r="K26" s="1559"/>
      <c r="L26" s="265"/>
      <c r="M26" s="258"/>
      <c r="N26" s="258"/>
      <c r="O26" s="251"/>
      <c r="P26" s="251"/>
      <c r="Q26" s="258"/>
      <c r="S26" s="251"/>
      <c r="T26" s="251"/>
      <c r="U26" s="251"/>
      <c r="V26" s="251"/>
      <c r="W26" s="251"/>
      <c r="X26" s="251"/>
      <c r="Y26" s="251"/>
      <c r="Z26" s="251"/>
    </row>
    <row r="27" spans="1:31" s="262" customFormat="1" ht="15" customHeight="1" x14ac:dyDescent="0.25">
      <c r="B27" s="1692" t="s">
        <v>536</v>
      </c>
      <c r="C27" s="1693"/>
      <c r="D27" s="1694" t="s">
        <v>544</v>
      </c>
      <c r="E27" s="1695"/>
      <c r="F27" s="1695"/>
      <c r="G27" s="1695"/>
      <c r="H27" s="1695"/>
      <c r="I27" s="1695"/>
      <c r="J27" s="1695"/>
      <c r="K27" s="281"/>
      <c r="L27" s="252"/>
      <c r="M27" s="258"/>
      <c r="N27" s="258"/>
      <c r="O27" s="251"/>
      <c r="P27" s="251"/>
      <c r="Q27" s="258"/>
      <c r="S27" s="251"/>
      <c r="T27" s="251"/>
      <c r="U27" s="251"/>
      <c r="V27" s="251"/>
      <c r="W27" s="251"/>
      <c r="X27" s="251"/>
      <c r="Y27" s="251"/>
      <c r="Z27" s="251"/>
    </row>
    <row r="28" spans="1:31" s="262" customFormat="1" ht="15" customHeight="1" x14ac:dyDescent="0.25">
      <c r="B28" s="266" t="str">
        <f>B8</f>
        <v>Management</v>
      </c>
      <c r="C28" s="267">
        <f>55228</f>
        <v>55228</v>
      </c>
      <c r="D28" s="268" t="s">
        <v>38</v>
      </c>
      <c r="E28" s="253"/>
      <c r="F28" s="253"/>
      <c r="G28" s="253"/>
      <c r="H28" s="253"/>
      <c r="I28" s="253"/>
      <c r="J28" s="253"/>
      <c r="K28" s="279"/>
      <c r="L28" s="252"/>
      <c r="M28" s="258"/>
      <c r="N28" s="258"/>
      <c r="O28" s="251"/>
      <c r="P28" s="251"/>
      <c r="Q28" s="258"/>
      <c r="S28" s="251"/>
      <c r="T28" s="251"/>
      <c r="U28" s="251"/>
      <c r="V28" s="251"/>
      <c r="W28" s="251"/>
      <c r="X28" s="251"/>
      <c r="Y28" s="251"/>
      <c r="Z28" s="251"/>
    </row>
    <row r="29" spans="1:31" s="262" customFormat="1" ht="15" customHeight="1" x14ac:dyDescent="0.25">
      <c r="B29" s="266" t="str">
        <f>B12</f>
        <v>Clinician</v>
      </c>
      <c r="C29" s="267">
        <v>54000</v>
      </c>
      <c r="D29" s="268" t="s">
        <v>38</v>
      </c>
      <c r="E29" s="253"/>
      <c r="F29" s="253"/>
      <c r="G29" s="253"/>
      <c r="H29" s="253"/>
      <c r="I29" s="253"/>
      <c r="J29" s="253"/>
      <c r="K29" s="279"/>
      <c r="L29" s="252"/>
      <c r="M29" s="258"/>
      <c r="N29" s="258"/>
      <c r="O29" s="251"/>
      <c r="P29" s="251"/>
      <c r="Q29" s="258"/>
      <c r="S29" s="251"/>
      <c r="T29" s="251"/>
      <c r="U29" s="251"/>
      <c r="V29" s="251"/>
      <c r="W29" s="251"/>
      <c r="X29" s="251"/>
      <c r="Y29" s="251"/>
      <c r="Z29" s="251"/>
    </row>
    <row r="30" spans="1:31" s="262" customFormat="1" ht="15" customHeight="1" x14ac:dyDescent="0.25">
      <c r="A30" s="354" t="s">
        <v>588</v>
      </c>
      <c r="B30" s="266" t="str">
        <f>B15</f>
        <v>Family Partner</v>
      </c>
      <c r="C30" s="267">
        <f>SALARIES!Q48</f>
        <v>40705.75520620335</v>
      </c>
      <c r="D30" s="268" t="s">
        <v>614</v>
      </c>
      <c r="E30" s="253"/>
      <c r="F30" s="253"/>
      <c r="G30" s="253"/>
      <c r="H30" s="253"/>
      <c r="I30" s="253"/>
      <c r="J30" s="253"/>
      <c r="K30" s="279"/>
      <c r="L30" s="252"/>
      <c r="M30" s="258"/>
      <c r="N30" s="258"/>
      <c r="O30" s="251"/>
      <c r="P30" s="251"/>
      <c r="Q30" s="258"/>
      <c r="S30" s="251"/>
      <c r="T30" s="251"/>
      <c r="U30" s="251"/>
      <c r="V30" s="251"/>
      <c r="W30" s="251"/>
      <c r="X30" s="251"/>
      <c r="Y30" s="251"/>
      <c r="Z30" s="251"/>
    </row>
    <row r="31" spans="1:31" s="262" customFormat="1" ht="15" customHeight="1" x14ac:dyDescent="0.25">
      <c r="A31" s="354"/>
      <c r="B31" s="266" t="str">
        <f>B18</f>
        <v>Therapeutic / Peer Mentor</v>
      </c>
      <c r="C31" s="267">
        <f>SALARIES!X47</f>
        <v>31534.583986708378</v>
      </c>
      <c r="D31" s="268" t="s">
        <v>542</v>
      </c>
      <c r="E31" s="253"/>
      <c r="F31" s="253"/>
      <c r="G31" s="253"/>
      <c r="H31" s="253"/>
      <c r="I31" s="253"/>
      <c r="J31" s="253"/>
      <c r="K31" s="279"/>
      <c r="L31" s="252"/>
      <c r="M31" s="258"/>
      <c r="N31" s="258"/>
      <c r="O31" s="251"/>
      <c r="P31" s="251"/>
      <c r="Q31" s="258"/>
      <c r="S31" s="251"/>
      <c r="T31" s="251"/>
      <c r="U31" s="251"/>
      <c r="V31" s="251"/>
      <c r="W31" s="251"/>
      <c r="X31" s="251"/>
      <c r="Y31" s="251"/>
      <c r="Z31" s="251"/>
    </row>
    <row r="32" spans="1:31" s="262" customFormat="1" ht="15" customHeight="1" x14ac:dyDescent="0.25">
      <c r="A32" s="226"/>
      <c r="B32" s="266" t="str">
        <f>B23</f>
        <v>Support Staff</v>
      </c>
      <c r="C32" s="269">
        <v>31006</v>
      </c>
      <c r="D32" s="268" t="s">
        <v>38</v>
      </c>
      <c r="E32" s="253"/>
      <c r="F32" s="253"/>
      <c r="G32" s="253"/>
      <c r="H32" s="253"/>
      <c r="I32" s="253"/>
      <c r="J32" s="253"/>
      <c r="K32" s="279"/>
      <c r="L32" s="252"/>
      <c r="M32" s="258"/>
      <c r="N32" s="258"/>
      <c r="O32" s="251"/>
      <c r="P32" s="251"/>
      <c r="Q32" s="258"/>
      <c r="S32" s="251"/>
      <c r="T32" s="251"/>
      <c r="U32" s="251"/>
      <c r="V32" s="251"/>
      <c r="W32" s="251"/>
      <c r="X32" s="251"/>
      <c r="Y32" s="251"/>
      <c r="Z32" s="251"/>
    </row>
    <row r="33" spans="1:27" s="262" customFormat="1" ht="15" customHeight="1" x14ac:dyDescent="0.25">
      <c r="A33" s="226"/>
      <c r="B33" s="1690" t="s">
        <v>537</v>
      </c>
      <c r="C33" s="1696"/>
      <c r="D33" s="270"/>
      <c r="E33" s="271"/>
      <c r="F33" s="271"/>
      <c r="G33" s="271"/>
      <c r="H33" s="271"/>
      <c r="I33" s="271"/>
      <c r="J33" s="271"/>
      <c r="K33" s="282"/>
      <c r="L33" s="252"/>
      <c r="M33" s="258"/>
      <c r="N33" s="258"/>
      <c r="O33" s="251"/>
      <c r="P33" s="251"/>
      <c r="Q33" s="258"/>
      <c r="S33" s="251"/>
      <c r="T33" s="251"/>
      <c r="U33" s="251"/>
      <c r="V33" s="251"/>
      <c r="W33" s="251"/>
      <c r="X33" s="251"/>
      <c r="Y33" s="251"/>
      <c r="Z33" s="251"/>
    </row>
    <row r="34" spans="1:27" s="262" customFormat="1" ht="15" customHeight="1" x14ac:dyDescent="0.25">
      <c r="A34" s="226"/>
      <c r="B34" s="266" t="s">
        <v>525</v>
      </c>
      <c r="C34" s="257" t="e">
        <f>#REF!</f>
        <v>#REF!</v>
      </c>
      <c r="D34" s="272" t="s">
        <v>541</v>
      </c>
      <c r="E34" s="253"/>
      <c r="F34" s="253"/>
      <c r="G34" s="253"/>
      <c r="H34" s="253"/>
      <c r="I34" s="253"/>
      <c r="J34" s="253"/>
      <c r="K34" s="279"/>
      <c r="L34" s="252"/>
      <c r="M34" s="258"/>
      <c r="N34" s="258"/>
      <c r="O34" s="251"/>
      <c r="P34" s="251"/>
      <c r="Q34" s="258"/>
      <c r="S34" s="251"/>
      <c r="T34" s="251"/>
      <c r="U34" s="251"/>
      <c r="V34" s="251"/>
      <c r="W34" s="251"/>
      <c r="X34" s="251"/>
      <c r="Y34" s="251"/>
      <c r="Z34" s="251"/>
    </row>
    <row r="35" spans="1:27" s="262" customFormat="1" ht="15" customHeight="1" x14ac:dyDescent="0.25">
      <c r="A35" s="354" t="s">
        <v>588</v>
      </c>
      <c r="B35" s="266" t="s">
        <v>142</v>
      </c>
      <c r="C35" s="257" t="e">
        <f>#REF!</f>
        <v>#REF!</v>
      </c>
      <c r="D35" s="272" t="s">
        <v>541</v>
      </c>
      <c r="E35" s="253"/>
      <c r="F35" s="253"/>
      <c r="G35" s="253"/>
      <c r="H35" s="253"/>
      <c r="I35" s="253"/>
      <c r="J35" s="253"/>
      <c r="K35" s="279"/>
      <c r="L35" s="252"/>
      <c r="M35" s="258"/>
      <c r="N35" s="258"/>
      <c r="O35" s="251"/>
      <c r="P35" s="251"/>
      <c r="Q35" s="258"/>
      <c r="S35" s="251"/>
      <c r="T35" s="251"/>
      <c r="U35" s="251"/>
      <c r="V35" s="251"/>
      <c r="W35" s="251"/>
      <c r="X35" s="251"/>
      <c r="Y35" s="251"/>
      <c r="Z35" s="251"/>
    </row>
    <row r="36" spans="1:27" s="262" customFormat="1" ht="15" customHeight="1" x14ac:dyDescent="0.25">
      <c r="A36" s="354" t="s">
        <v>588</v>
      </c>
      <c r="B36" s="266" t="s">
        <v>526</v>
      </c>
      <c r="C36" s="257" t="e">
        <f>#REF!</f>
        <v>#REF!</v>
      </c>
      <c r="D36" s="272" t="s">
        <v>540</v>
      </c>
      <c r="E36" s="253"/>
      <c r="F36" s="253"/>
      <c r="G36" s="253"/>
      <c r="H36" s="253"/>
      <c r="I36" s="253"/>
      <c r="J36" s="253"/>
      <c r="K36" s="279"/>
      <c r="L36" s="252"/>
      <c r="M36" s="258"/>
      <c r="N36" s="258"/>
      <c r="O36" s="251"/>
      <c r="P36" s="251"/>
      <c r="Q36" s="258"/>
      <c r="S36" s="251"/>
      <c r="T36" s="251"/>
      <c r="U36" s="251"/>
      <c r="V36" s="251"/>
      <c r="W36" s="251"/>
      <c r="X36" s="251"/>
      <c r="Y36" s="251"/>
      <c r="Z36" s="251"/>
    </row>
    <row r="37" spans="1:27" s="262" customFormat="1" ht="15" customHeight="1" x14ac:dyDescent="0.25">
      <c r="B37" s="266" t="s">
        <v>587</v>
      </c>
      <c r="C37" s="257" t="e">
        <f>#REF!</f>
        <v>#REF!</v>
      </c>
      <c r="D37" s="272" t="s">
        <v>540</v>
      </c>
      <c r="E37" s="253"/>
      <c r="F37" s="253"/>
      <c r="G37" s="253"/>
      <c r="H37" s="253"/>
      <c r="I37" s="253"/>
      <c r="J37" s="253"/>
      <c r="K37" s="279"/>
      <c r="L37" s="252"/>
      <c r="M37" s="258"/>
      <c r="N37" s="258"/>
      <c r="O37" s="251"/>
      <c r="P37" s="251"/>
      <c r="Q37" s="258"/>
      <c r="S37" s="251"/>
      <c r="T37" s="251"/>
      <c r="U37" s="251"/>
      <c r="V37" s="251"/>
      <c r="W37" s="251"/>
      <c r="X37" s="251"/>
      <c r="Y37" s="251"/>
      <c r="Z37" s="251"/>
    </row>
    <row r="38" spans="1:27" s="262" customFormat="1" ht="15" customHeight="1" x14ac:dyDescent="0.25">
      <c r="B38" s="266" t="s">
        <v>589</v>
      </c>
      <c r="C38" s="257" t="e">
        <f>#REF!</f>
        <v>#REF!</v>
      </c>
      <c r="D38" s="272" t="s">
        <v>540</v>
      </c>
      <c r="E38" s="253"/>
      <c r="F38" s="253"/>
      <c r="G38" s="253"/>
      <c r="H38" s="253"/>
      <c r="I38" s="253"/>
      <c r="J38" s="253"/>
      <c r="K38" s="279"/>
      <c r="L38" s="252"/>
      <c r="M38" s="258"/>
      <c r="N38" s="258"/>
      <c r="O38" s="251"/>
      <c r="P38" s="251"/>
      <c r="Q38" s="258"/>
      <c r="S38" s="251"/>
      <c r="T38" s="251"/>
      <c r="U38" s="251"/>
      <c r="V38" s="251"/>
      <c r="W38" s="251"/>
      <c r="X38" s="251"/>
      <c r="Y38" s="251"/>
      <c r="Z38" s="251"/>
    </row>
    <row r="39" spans="1:27" s="262" customFormat="1" ht="15" customHeight="1" x14ac:dyDescent="0.25">
      <c r="B39" s="266" t="s">
        <v>312</v>
      </c>
      <c r="C39" s="257" t="e">
        <f>#REF!</f>
        <v>#REF!</v>
      </c>
      <c r="D39" s="272" t="s">
        <v>540</v>
      </c>
      <c r="E39" s="253"/>
      <c r="F39" s="253"/>
      <c r="G39" s="253"/>
      <c r="H39" s="253"/>
      <c r="I39" s="253"/>
      <c r="J39" s="253"/>
      <c r="K39" s="279"/>
      <c r="L39" s="252"/>
      <c r="M39" s="258"/>
      <c r="N39" s="258"/>
      <c r="O39" s="251"/>
      <c r="P39" s="251"/>
      <c r="Q39" s="258"/>
      <c r="S39" s="251"/>
      <c r="T39" s="251"/>
      <c r="U39" s="251"/>
      <c r="V39" s="251"/>
      <c r="W39" s="251"/>
      <c r="X39" s="251"/>
      <c r="Y39" s="251"/>
      <c r="Z39" s="251"/>
    </row>
    <row r="40" spans="1:27" s="262" customFormat="1" ht="15" customHeight="1" x14ac:dyDescent="0.25">
      <c r="B40" s="266" t="s">
        <v>590</v>
      </c>
      <c r="C40" s="257" t="e">
        <f>#REF!</f>
        <v>#REF!</v>
      </c>
      <c r="D40" s="272" t="s">
        <v>541</v>
      </c>
      <c r="E40" s="253"/>
      <c r="F40" s="253"/>
      <c r="G40" s="253"/>
      <c r="H40" s="253"/>
      <c r="I40" s="253"/>
      <c r="J40" s="253"/>
      <c r="K40" s="279"/>
      <c r="L40" s="252"/>
      <c r="M40" s="258"/>
      <c r="N40" s="258"/>
      <c r="O40" s="251"/>
      <c r="P40" s="251"/>
      <c r="Q40" s="258"/>
      <c r="S40" s="251"/>
      <c r="T40" s="251"/>
      <c r="U40" s="251"/>
      <c r="V40" s="251"/>
      <c r="W40" s="251"/>
      <c r="X40" s="251"/>
      <c r="Y40" s="251"/>
      <c r="Z40" s="251"/>
    </row>
    <row r="41" spans="1:27" s="262" customFormat="1" ht="15" customHeight="1" x14ac:dyDescent="0.25">
      <c r="B41" s="1690" t="s">
        <v>545</v>
      </c>
      <c r="C41" s="1691"/>
      <c r="D41" s="273"/>
      <c r="E41" s="271"/>
      <c r="F41" s="271"/>
      <c r="G41" s="271"/>
      <c r="H41" s="271"/>
      <c r="I41" s="271"/>
      <c r="J41" s="271"/>
      <c r="K41" s="282"/>
      <c r="L41" s="252"/>
      <c r="M41" s="258"/>
      <c r="N41" s="258"/>
      <c r="O41" s="251"/>
      <c r="P41" s="251"/>
      <c r="Q41" s="258"/>
      <c r="S41" s="251"/>
      <c r="T41" s="251"/>
      <c r="U41" s="251"/>
      <c r="V41" s="251"/>
      <c r="W41" s="251"/>
      <c r="X41" s="251"/>
      <c r="Y41" s="251"/>
      <c r="Z41" s="251"/>
    </row>
    <row r="42" spans="1:27" s="262" customFormat="1" ht="15" customHeight="1" x14ac:dyDescent="0.25">
      <c r="B42" s="266" t="s">
        <v>527</v>
      </c>
      <c r="C42" s="274">
        <v>0.21709999999999999</v>
      </c>
      <c r="D42" s="272" t="s">
        <v>538</v>
      </c>
      <c r="E42" s="253"/>
      <c r="F42" s="253"/>
      <c r="G42" s="253"/>
      <c r="H42" s="253"/>
      <c r="I42" s="253"/>
      <c r="J42" s="253"/>
      <c r="K42" s="279"/>
      <c r="L42" s="252"/>
      <c r="M42" s="258"/>
      <c r="N42" s="258"/>
      <c r="O42" s="251"/>
      <c r="P42" s="251"/>
      <c r="Q42" s="258"/>
      <c r="S42" s="251"/>
      <c r="T42" s="251"/>
      <c r="U42" s="251"/>
      <c r="V42" s="251"/>
      <c r="W42" s="251"/>
      <c r="X42" s="251"/>
      <c r="Y42" s="251"/>
      <c r="Z42" s="251"/>
    </row>
    <row r="43" spans="1:27" s="262" customFormat="1" ht="15" customHeight="1" x14ac:dyDescent="0.25">
      <c r="B43" s="266" t="s">
        <v>528</v>
      </c>
      <c r="C43" s="274">
        <f>'T &amp; F - M&amp;G'!M40</f>
        <v>0.11354678196780912</v>
      </c>
      <c r="D43" s="272" t="s">
        <v>540</v>
      </c>
      <c r="E43" s="253"/>
      <c r="F43" s="253"/>
      <c r="G43" s="253"/>
      <c r="H43" s="253"/>
      <c r="I43" s="253"/>
      <c r="J43" s="253"/>
      <c r="K43" s="279"/>
      <c r="L43" s="252"/>
      <c r="M43" s="258"/>
      <c r="N43" s="258"/>
      <c r="O43" s="251"/>
      <c r="P43" s="251"/>
      <c r="Q43" s="258"/>
      <c r="S43" s="251"/>
      <c r="T43" s="251"/>
      <c r="U43" s="251"/>
      <c r="V43" s="251"/>
      <c r="W43" s="251"/>
      <c r="X43" s="251"/>
      <c r="Y43" s="251"/>
      <c r="Z43" s="251"/>
    </row>
    <row r="44" spans="1:27" s="262" customFormat="1" ht="15" customHeight="1" thickBot="1" x14ac:dyDescent="0.3">
      <c r="B44" s="275" t="s">
        <v>23</v>
      </c>
      <c r="C44" s="276">
        <f>'Sp2017 CAF'!BK27</f>
        <v>2.6217739003998465E-2</v>
      </c>
      <c r="D44" s="277" t="s">
        <v>539</v>
      </c>
      <c r="E44" s="278"/>
      <c r="F44" s="278"/>
      <c r="G44" s="278"/>
      <c r="H44" s="278"/>
      <c r="I44" s="278"/>
      <c r="J44" s="278"/>
      <c r="K44" s="280"/>
      <c r="L44" s="252"/>
      <c r="M44" s="258"/>
      <c r="N44" s="258"/>
      <c r="O44" s="251"/>
      <c r="P44" s="251"/>
      <c r="Q44" s="258"/>
      <c r="S44" s="251"/>
      <c r="T44" s="251"/>
      <c r="U44" s="251"/>
      <c r="V44" s="251"/>
      <c r="W44" s="251"/>
      <c r="X44" s="251"/>
      <c r="Y44" s="251"/>
      <c r="Z44" s="251"/>
    </row>
    <row r="45" spans="1:27" s="262" customFormat="1" ht="15" customHeight="1" x14ac:dyDescent="0.25">
      <c r="B45" s="251"/>
      <c r="C45" s="253"/>
      <c r="D45" s="253"/>
      <c r="E45" s="253"/>
      <c r="F45" s="253"/>
      <c r="G45" s="253"/>
      <c r="H45" s="253"/>
      <c r="I45" s="253"/>
      <c r="J45" s="253"/>
      <c r="K45" s="253"/>
      <c r="L45" s="252"/>
      <c r="M45" s="258"/>
      <c r="N45" s="258"/>
      <c r="O45" s="251"/>
      <c r="P45" s="251"/>
      <c r="Q45" s="258"/>
      <c r="S45" s="251"/>
      <c r="T45" s="251"/>
      <c r="U45" s="251"/>
      <c r="V45" s="251"/>
      <c r="W45" s="251"/>
      <c r="X45" s="251"/>
      <c r="Y45" s="251"/>
      <c r="Z45" s="251"/>
    </row>
    <row r="46" spans="1:27" s="262" customFormat="1" ht="15" customHeight="1" x14ac:dyDescent="0.25">
      <c r="B46" s="283" t="s">
        <v>638</v>
      </c>
      <c r="C46" s="284"/>
      <c r="D46" s="285"/>
      <c r="E46" s="285"/>
      <c r="F46" s="285"/>
      <c r="G46" s="285"/>
      <c r="H46" s="285"/>
      <c r="I46" s="285"/>
      <c r="J46" s="286"/>
      <c r="K46" s="253"/>
      <c r="L46" s="253"/>
      <c r="M46" s="252"/>
      <c r="N46" s="258"/>
      <c r="O46" s="258"/>
      <c r="P46" s="251"/>
      <c r="Q46" s="251"/>
      <c r="R46" s="258"/>
      <c r="T46" s="251"/>
      <c r="U46" s="251"/>
      <c r="V46" s="251"/>
      <c r="W46" s="251"/>
      <c r="X46" s="251"/>
      <c r="Y46" s="251"/>
      <c r="Z46" s="251"/>
      <c r="AA46" s="251"/>
    </row>
    <row r="47" spans="1:27" s="262" customFormat="1" ht="15" customHeight="1" x14ac:dyDescent="0.25">
      <c r="B47" s="287" t="s">
        <v>615</v>
      </c>
      <c r="C47" s="264"/>
      <c r="D47" s="253"/>
      <c r="E47" s="253"/>
      <c r="F47" s="253"/>
      <c r="G47" s="253"/>
      <c r="H47" s="253"/>
      <c r="I47" s="253"/>
      <c r="J47" s="288"/>
      <c r="K47" s="253"/>
      <c r="L47" s="253"/>
      <c r="M47" s="252"/>
      <c r="N47" s="258"/>
      <c r="O47" s="258"/>
      <c r="P47" s="251"/>
      <c r="Q47" s="251"/>
      <c r="R47" s="258"/>
      <c r="T47" s="251"/>
      <c r="U47" s="251"/>
      <c r="V47" s="251"/>
      <c r="W47" s="251"/>
      <c r="X47" s="251"/>
      <c r="Y47" s="251"/>
      <c r="Z47" s="251"/>
      <c r="AA47" s="251"/>
    </row>
    <row r="48" spans="1:27" s="262" customFormat="1" ht="15" customHeight="1" x14ac:dyDescent="0.25">
      <c r="B48" s="404"/>
      <c r="C48" s="289" t="s">
        <v>616</v>
      </c>
      <c r="D48" s="253"/>
      <c r="E48" s="253"/>
      <c r="F48" s="253"/>
      <c r="G48" s="253"/>
      <c r="H48" s="253"/>
      <c r="I48" s="253"/>
      <c r="J48" s="288"/>
      <c r="K48" s="253"/>
      <c r="L48" s="253"/>
      <c r="M48" s="252"/>
      <c r="N48" s="258"/>
      <c r="O48" s="258"/>
      <c r="P48" s="251"/>
      <c r="Q48" s="251"/>
      <c r="R48" s="258"/>
      <c r="T48" s="251"/>
      <c r="U48" s="251"/>
      <c r="V48" s="251"/>
      <c r="W48" s="251"/>
      <c r="X48" s="251"/>
      <c r="Y48" s="251"/>
      <c r="Z48" s="251"/>
      <c r="AA48" s="251"/>
    </row>
    <row r="49" spans="2:27" s="262" customFormat="1" ht="15" customHeight="1" x14ac:dyDescent="0.25">
      <c r="B49" s="287" t="s">
        <v>548</v>
      </c>
      <c r="C49" s="264"/>
      <c r="D49" s="253"/>
      <c r="E49" s="253"/>
      <c r="F49" s="253"/>
      <c r="G49" s="253"/>
      <c r="H49" s="253"/>
      <c r="I49" s="253"/>
      <c r="J49" s="288"/>
      <c r="K49" s="253"/>
      <c r="L49" s="253"/>
      <c r="M49" s="252"/>
      <c r="N49" s="258"/>
      <c r="O49" s="258"/>
      <c r="P49" s="251"/>
      <c r="Q49" s="251"/>
      <c r="R49" s="258"/>
      <c r="T49" s="251"/>
      <c r="U49" s="251"/>
      <c r="V49" s="251"/>
      <c r="W49" s="251"/>
      <c r="X49" s="251"/>
      <c r="Y49" s="251"/>
      <c r="Z49" s="251"/>
      <c r="AA49" s="251"/>
    </row>
    <row r="50" spans="2:27" s="262" customFormat="1" ht="15" customHeight="1" x14ac:dyDescent="0.25">
      <c r="B50" s="287"/>
      <c r="C50" s="289" t="s">
        <v>546</v>
      </c>
      <c r="D50" s="253"/>
      <c r="E50" s="253"/>
      <c r="F50" s="253"/>
      <c r="G50" s="253"/>
      <c r="H50" s="253"/>
      <c r="I50" s="253"/>
      <c r="J50" s="288"/>
      <c r="K50" s="253"/>
      <c r="L50" s="253"/>
      <c r="M50" s="252"/>
      <c r="N50" s="258"/>
      <c r="O50" s="258"/>
      <c r="P50" s="251"/>
      <c r="Q50" s="251"/>
      <c r="R50" s="258"/>
      <c r="T50" s="251"/>
      <c r="U50" s="251"/>
      <c r="V50" s="251"/>
      <c r="W50" s="251"/>
      <c r="X50" s="251"/>
      <c r="Y50" s="251"/>
      <c r="Z50" s="251"/>
      <c r="AA50" s="251"/>
    </row>
    <row r="51" spans="2:27" s="262" customFormat="1" ht="15" customHeight="1" x14ac:dyDescent="0.25">
      <c r="B51" s="287" t="s">
        <v>549</v>
      </c>
      <c r="C51" s="264"/>
      <c r="D51" s="253"/>
      <c r="E51" s="253"/>
      <c r="F51" s="253"/>
      <c r="G51" s="253"/>
      <c r="H51" s="253"/>
      <c r="I51" s="253"/>
      <c r="J51" s="288"/>
      <c r="K51" s="253"/>
      <c r="L51" s="253"/>
      <c r="M51" s="252"/>
      <c r="N51" s="258"/>
      <c r="O51" s="258"/>
      <c r="P51" s="251"/>
      <c r="Q51" s="251"/>
      <c r="R51" s="258"/>
      <c r="T51" s="251"/>
      <c r="U51" s="251"/>
      <c r="V51" s="251"/>
      <c r="W51" s="251"/>
      <c r="X51" s="251"/>
      <c r="Y51" s="251"/>
      <c r="Z51" s="251"/>
      <c r="AA51" s="251"/>
    </row>
    <row r="52" spans="2:27" s="262" customFormat="1" ht="15" customHeight="1" x14ac:dyDescent="0.25">
      <c r="B52" s="290"/>
      <c r="C52" s="291" t="s">
        <v>547</v>
      </c>
      <c r="D52" s="292"/>
      <c r="E52" s="292"/>
      <c r="F52" s="292"/>
      <c r="G52" s="292"/>
      <c r="H52" s="292"/>
      <c r="I52" s="292"/>
      <c r="J52" s="293"/>
      <c r="K52" s="253"/>
      <c r="L52" s="253"/>
      <c r="M52" s="252"/>
      <c r="N52" s="258"/>
      <c r="O52" s="258"/>
      <c r="P52" s="251"/>
      <c r="Q52" s="251"/>
      <c r="R52" s="258"/>
      <c r="T52" s="251"/>
      <c r="U52" s="251"/>
      <c r="V52" s="251"/>
      <c r="W52" s="251"/>
      <c r="X52" s="251"/>
      <c r="Y52" s="251"/>
      <c r="Z52" s="251"/>
      <c r="AA52" s="251"/>
    </row>
    <row r="53" spans="2:27" s="158" customFormat="1" ht="15" customHeight="1" x14ac:dyDescent="0.25">
      <c r="B53" s="251"/>
      <c r="C53" s="264"/>
      <c r="D53" s="253"/>
      <c r="E53" s="253"/>
      <c r="F53" s="253"/>
      <c r="G53" s="253"/>
      <c r="H53" s="253"/>
      <c r="I53" s="253"/>
      <c r="J53" s="253"/>
      <c r="K53" s="162"/>
      <c r="L53" s="162"/>
      <c r="M53" s="161"/>
      <c r="N53" s="156"/>
      <c r="O53" s="156"/>
      <c r="P53" s="154"/>
      <c r="Q53" s="154"/>
      <c r="R53" s="156"/>
      <c r="T53" s="154"/>
      <c r="U53" s="154"/>
      <c r="V53" s="154"/>
      <c r="W53" s="154"/>
      <c r="X53" s="154"/>
      <c r="Y53" s="154"/>
      <c r="Z53" s="154"/>
      <c r="AA53" s="154"/>
    </row>
    <row r="54" spans="2:27" s="158" customFormat="1" ht="15" customHeight="1" x14ac:dyDescent="0.25">
      <c r="B54" s="251"/>
      <c r="C54" s="264"/>
      <c r="D54" s="253"/>
      <c r="E54" s="253"/>
      <c r="F54" s="253"/>
      <c r="G54" s="253"/>
      <c r="H54" s="253"/>
      <c r="I54" s="253"/>
      <c r="J54" s="253"/>
      <c r="K54" s="162"/>
      <c r="L54" s="162"/>
      <c r="M54" s="161"/>
      <c r="N54" s="156"/>
      <c r="O54" s="156"/>
      <c r="P54" s="154"/>
      <c r="Q54" s="154"/>
      <c r="R54" s="156"/>
      <c r="T54" s="154"/>
      <c r="U54" s="154"/>
      <c r="V54" s="154"/>
      <c r="W54" s="154"/>
      <c r="X54" s="154"/>
      <c r="Y54" s="154"/>
      <c r="Z54" s="154"/>
      <c r="AA54" s="154"/>
    </row>
    <row r="55" spans="2:27" s="158" customFormat="1" ht="15" customHeight="1" x14ac:dyDescent="0.2">
      <c r="B55" s="154"/>
      <c r="C55" s="159"/>
      <c r="D55" s="162"/>
      <c r="E55" s="162"/>
      <c r="F55" s="162"/>
      <c r="G55" s="162"/>
      <c r="H55" s="162"/>
      <c r="I55" s="162"/>
      <c r="J55" s="162"/>
      <c r="K55" s="162"/>
      <c r="L55" s="162"/>
      <c r="M55" s="161"/>
      <c r="N55" s="156"/>
      <c r="O55" s="156"/>
      <c r="P55" s="154"/>
      <c r="Q55" s="154"/>
      <c r="R55" s="156"/>
      <c r="T55" s="154"/>
      <c r="U55" s="154"/>
      <c r="V55" s="154"/>
      <c r="W55" s="154"/>
      <c r="X55" s="154"/>
      <c r="Y55" s="154"/>
      <c r="Z55" s="154"/>
      <c r="AA55" s="154"/>
    </row>
    <row r="56" spans="2:27" s="158" customFormat="1" ht="15" customHeight="1" x14ac:dyDescent="0.2">
      <c r="B56" s="154"/>
      <c r="C56" s="159"/>
      <c r="D56" s="162"/>
      <c r="E56" s="162"/>
      <c r="F56" s="162"/>
      <c r="G56" s="162"/>
      <c r="H56" s="162"/>
      <c r="I56" s="162"/>
      <c r="J56" s="162"/>
      <c r="K56" s="162"/>
      <c r="L56" s="162"/>
      <c r="M56" s="161"/>
      <c r="N56" s="156"/>
      <c r="O56" s="156"/>
      <c r="P56" s="154"/>
      <c r="Q56" s="154"/>
      <c r="R56" s="156"/>
      <c r="T56" s="154"/>
      <c r="U56" s="154"/>
      <c r="V56" s="154"/>
      <c r="W56" s="154"/>
      <c r="X56" s="154"/>
      <c r="Y56" s="154"/>
      <c r="Z56" s="154"/>
      <c r="AA56" s="154"/>
    </row>
    <row r="57" spans="2:27" s="158" customFormat="1" ht="15" customHeight="1" x14ac:dyDescent="0.2">
      <c r="B57" s="154"/>
      <c r="C57" s="159"/>
      <c r="D57" s="162"/>
      <c r="E57" s="162"/>
      <c r="F57" s="162"/>
      <c r="G57" s="162"/>
      <c r="H57" s="162"/>
      <c r="I57" s="162"/>
      <c r="J57" s="162"/>
      <c r="K57" s="162"/>
      <c r="L57" s="162"/>
      <c r="M57" s="161"/>
      <c r="N57" s="156"/>
      <c r="O57" s="156"/>
      <c r="P57" s="154"/>
      <c r="Q57" s="154"/>
      <c r="R57" s="156"/>
      <c r="T57" s="154"/>
      <c r="U57" s="154"/>
      <c r="V57" s="154"/>
      <c r="W57" s="154"/>
      <c r="X57" s="154"/>
      <c r="Y57" s="154"/>
      <c r="Z57" s="154"/>
      <c r="AA57" s="154"/>
    </row>
    <row r="58" spans="2:27" s="158" customFormat="1" ht="15" customHeight="1" x14ac:dyDescent="0.2">
      <c r="B58" s="154"/>
      <c r="C58" s="159"/>
      <c r="D58" s="162"/>
      <c r="E58" s="162"/>
      <c r="F58" s="162"/>
      <c r="G58" s="162"/>
      <c r="H58" s="162"/>
      <c r="I58" s="162"/>
      <c r="J58" s="162"/>
      <c r="K58" s="162"/>
      <c r="L58" s="162"/>
      <c r="M58" s="161"/>
      <c r="N58" s="156"/>
      <c r="O58" s="156"/>
      <c r="P58" s="154"/>
      <c r="Q58" s="154"/>
      <c r="R58" s="156"/>
      <c r="T58" s="154"/>
      <c r="U58" s="154"/>
      <c r="V58" s="154"/>
      <c r="W58" s="154"/>
      <c r="X58" s="154"/>
      <c r="Y58" s="154"/>
      <c r="Z58" s="154"/>
      <c r="AA58" s="154"/>
    </row>
    <row r="59" spans="2:27" s="158" customFormat="1" ht="15" customHeight="1" x14ac:dyDescent="0.2">
      <c r="B59" s="154"/>
      <c r="C59" s="159"/>
      <c r="D59" s="162"/>
      <c r="E59" s="162"/>
      <c r="F59" s="162"/>
      <c r="G59" s="162"/>
      <c r="H59" s="162"/>
      <c r="I59" s="162"/>
      <c r="J59" s="162"/>
      <c r="K59" s="162"/>
      <c r="L59" s="162"/>
      <c r="M59" s="161"/>
      <c r="N59" s="156"/>
      <c r="O59" s="156"/>
      <c r="P59" s="154"/>
      <c r="Q59" s="154"/>
      <c r="R59" s="156"/>
      <c r="T59" s="154"/>
      <c r="U59" s="154"/>
      <c r="V59" s="154"/>
      <c r="W59" s="154"/>
      <c r="X59" s="154"/>
      <c r="Y59" s="154"/>
      <c r="Z59" s="154"/>
      <c r="AA59" s="154"/>
    </row>
    <row r="60" spans="2:27" ht="15" customHeight="1" x14ac:dyDescent="0.2">
      <c r="O60" s="156"/>
      <c r="R60" s="156"/>
    </row>
    <row r="61" spans="2:27" ht="15" customHeight="1" x14ac:dyDescent="0.2">
      <c r="O61" s="156"/>
    </row>
    <row r="62" spans="2:27" ht="15" customHeight="1" x14ac:dyDescent="0.2"/>
    <row r="63" spans="2:27" ht="15" customHeight="1" x14ac:dyDescent="0.2"/>
    <row r="64" spans="2:27"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spans="14:14" ht="15" customHeight="1" x14ac:dyDescent="0.2"/>
    <row r="82" spans="14:14" ht="15" customHeight="1" x14ac:dyDescent="0.2"/>
    <row r="83" spans="14:14" ht="15" customHeight="1" x14ac:dyDescent="0.2"/>
    <row r="84" spans="14:14" ht="15" customHeight="1" x14ac:dyDescent="0.2"/>
    <row r="85" spans="14:14" ht="15" customHeight="1" x14ac:dyDescent="0.2"/>
    <row r="86" spans="14:14" ht="15" customHeight="1" x14ac:dyDescent="0.2"/>
    <row r="87" spans="14:14" ht="15" customHeight="1" x14ac:dyDescent="0.2"/>
    <row r="88" spans="14:14" ht="15" customHeight="1" x14ac:dyDescent="0.2"/>
    <row r="89" spans="14:14" ht="15" customHeight="1" x14ac:dyDescent="0.2">
      <c r="N89" s="163"/>
    </row>
    <row r="90" spans="14:14" ht="15" customHeight="1" x14ac:dyDescent="0.2">
      <c r="N90" s="163"/>
    </row>
    <row r="91" spans="14:14" ht="15" customHeight="1" x14ac:dyDescent="0.2"/>
    <row r="92" spans="14:14" ht="15" customHeight="1" x14ac:dyDescent="0.2"/>
    <row r="93" spans="14:14" ht="15" customHeight="1" x14ac:dyDescent="0.2"/>
    <row r="94" spans="14:14" ht="15" customHeight="1" x14ac:dyDescent="0.2"/>
    <row r="95" spans="14:14" ht="15" customHeight="1" x14ac:dyDescent="0.2"/>
    <row r="96" spans="14:14"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sheetData>
  <mergeCells count="7">
    <mergeCell ref="B41:C41"/>
    <mergeCell ref="C3:C4"/>
    <mergeCell ref="D3:D4"/>
    <mergeCell ref="B26:K26"/>
    <mergeCell ref="B27:C27"/>
    <mergeCell ref="D27:J27"/>
    <mergeCell ref="B33:C33"/>
  </mergeCells>
  <pageMargins left="0.2" right="0.2" top="0.25" bottom="0.25" header="0.3" footer="0.3"/>
  <pageSetup scale="71"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1DD969"/>
  </sheetPr>
  <dimension ref="A1:AZ152"/>
  <sheetViews>
    <sheetView zoomScale="89" zoomScaleNormal="89" workbookViewId="0">
      <pane xSplit="1" topLeftCell="B1" activePane="topRight" state="frozen"/>
      <selection pane="topRight" activeCell="AD34" sqref="AD34"/>
    </sheetView>
  </sheetViews>
  <sheetFormatPr defaultColWidth="9.140625" defaultRowHeight="12.75" x14ac:dyDescent="0.2"/>
  <cols>
    <col min="1" max="1" width="38.5703125" style="317" customWidth="1"/>
    <col min="2" max="2" width="7.42578125" style="317" customWidth="1"/>
    <col min="3" max="3" width="10.5703125" style="318" customWidth="1"/>
    <col min="4" max="4" width="10.85546875" style="332" customWidth="1"/>
    <col min="5" max="5" width="11" style="318" hidden="1" customWidth="1"/>
    <col min="6" max="6" width="10" style="332" customWidth="1"/>
    <col min="7" max="7" width="11.85546875" style="318" customWidth="1"/>
    <col min="8" max="8" width="11.140625" style="332" hidden="1" customWidth="1"/>
    <col min="9" max="9" width="10.42578125" style="318" customWidth="1"/>
    <col min="10" max="10" width="9.28515625" style="332" customWidth="1"/>
    <col min="11" max="11" width="11.140625" style="332" hidden="1" customWidth="1"/>
    <col min="12" max="12" width="11.42578125" style="332" customWidth="1"/>
    <col min="13" max="13" width="11" style="318" customWidth="1"/>
    <col min="14" max="14" width="11.140625" style="332" hidden="1" customWidth="1"/>
    <col min="15" max="15" width="10.42578125" style="318" customWidth="1"/>
    <col min="16" max="16" width="8.7109375" style="332" customWidth="1"/>
    <col min="17" max="17" width="11.140625" style="332" hidden="1" customWidth="1"/>
    <col min="18" max="18" width="11.140625" style="332" customWidth="1"/>
    <col min="19" max="19" width="12" style="332" customWidth="1"/>
    <col min="20" max="20" width="13.28515625" style="318" customWidth="1"/>
    <col min="21" max="21" width="13.140625" style="332" customWidth="1"/>
    <col min="22" max="22" width="11.85546875" style="318" customWidth="1"/>
    <col min="23" max="23" width="14" style="332" customWidth="1"/>
    <col min="24" max="24" width="12" style="318" customWidth="1"/>
    <col min="25" max="25" width="11" style="332" customWidth="1"/>
    <col min="26" max="26" width="9.28515625" style="332" bestFit="1" customWidth="1"/>
    <col min="27" max="27" width="8.140625" style="318" customWidth="1"/>
    <col min="28" max="28" width="9.28515625" style="332" bestFit="1" customWidth="1"/>
    <col min="29" max="29" width="11.140625" style="318" customWidth="1"/>
    <col min="30" max="30" width="9.28515625" style="332" bestFit="1" customWidth="1"/>
    <col min="31" max="31" width="11" style="318" customWidth="1"/>
    <col min="32" max="32" width="9.140625" style="332"/>
    <col min="33" max="33" width="9.140625" style="318"/>
    <col min="34" max="34" width="18.140625" style="332" customWidth="1"/>
    <col min="35" max="35" width="9.140625" style="318"/>
    <col min="36" max="36" width="17.42578125" style="332" customWidth="1"/>
    <col min="37" max="37" width="9.140625" style="318"/>
    <col min="38" max="38" width="9.140625" style="332"/>
    <col min="39" max="39" width="9.140625" style="318"/>
    <col min="40" max="40" width="9.140625" style="332"/>
    <col min="41" max="41" width="9.140625" style="318"/>
    <col min="42" max="42" width="9.140625" style="332"/>
    <col min="43" max="43" width="9.140625" style="318"/>
    <col min="44" max="44" width="9.140625" style="332"/>
    <col min="45" max="45" width="9.140625" style="318"/>
    <col min="46" max="46" width="9.140625" style="332"/>
    <col min="47" max="47" width="9.140625" style="318"/>
    <col min="48" max="48" width="9.140625" style="332"/>
    <col min="49" max="16384" width="9.140625" style="317"/>
  </cols>
  <sheetData>
    <row r="1" spans="1:50" x14ac:dyDescent="0.2">
      <c r="T1" s="332"/>
      <c r="U1" s="318"/>
      <c r="V1" s="332"/>
      <c r="W1" s="318"/>
      <c r="X1" s="332"/>
      <c r="Y1" s="318"/>
      <c r="AA1" s="332"/>
      <c r="AB1" s="318"/>
      <c r="AC1" s="332"/>
      <c r="AD1" s="318"/>
      <c r="AE1" s="332"/>
      <c r="AF1" s="318"/>
      <c r="AG1" s="332"/>
      <c r="AH1" s="318"/>
      <c r="AI1" s="332"/>
      <c r="AJ1" s="318"/>
      <c r="AK1" s="332"/>
      <c r="AL1" s="318"/>
      <c r="AM1" s="332"/>
      <c r="AN1" s="318"/>
      <c r="AO1" s="332"/>
      <c r="AP1" s="318"/>
      <c r="AQ1" s="332"/>
      <c r="AR1" s="318"/>
      <c r="AS1" s="332"/>
      <c r="AT1" s="318"/>
      <c r="AU1" s="332"/>
      <c r="AV1" s="318"/>
      <c r="AW1" s="332"/>
    </row>
    <row r="2" spans="1:50" s="449" customFormat="1" ht="13.5" thickBot="1" x14ac:dyDescent="0.25">
      <c r="A2" s="448"/>
      <c r="B2" s="448"/>
      <c r="C2" s="446"/>
      <c r="D2" s="566" t="e">
        <f>'SalaryMenu '!O8</f>
        <v>#REF!</v>
      </c>
      <c r="E2" s="446"/>
      <c r="F2" s="448"/>
      <c r="G2" s="566" t="e">
        <f>'SalaryMenu '!O12</f>
        <v>#REF!</v>
      </c>
      <c r="H2" s="448"/>
      <c r="I2" s="446"/>
      <c r="J2" s="566" t="e">
        <f>'SalaryMenu '!O16</f>
        <v>#REF!</v>
      </c>
      <c r="K2" s="446"/>
      <c r="L2" s="448"/>
      <c r="M2" s="566" t="e">
        <f>'SalaryMenu '!O20</f>
        <v>#REF!</v>
      </c>
      <c r="N2" s="448"/>
      <c r="O2" s="446"/>
      <c r="P2" s="566" t="e">
        <f>'SalaryMenu '!O24</f>
        <v>#REF!</v>
      </c>
      <c r="Q2" s="566"/>
      <c r="R2" s="566"/>
      <c r="S2" s="566"/>
      <c r="T2" s="566"/>
      <c r="U2" s="566"/>
      <c r="V2" s="446"/>
      <c r="W2" s="446"/>
      <c r="X2" s="448"/>
      <c r="Y2" s="446"/>
      <c r="Z2" s="446"/>
      <c r="AA2" s="448"/>
      <c r="AB2" s="446"/>
      <c r="AC2" s="448"/>
      <c r="AD2" s="446"/>
      <c r="AE2" s="448"/>
      <c r="AF2" s="446"/>
      <c r="AG2" s="448"/>
      <c r="AH2" s="446"/>
      <c r="AI2" s="448"/>
      <c r="AJ2" s="446"/>
      <c r="AK2" s="448"/>
      <c r="AL2" s="446"/>
      <c r="AM2" s="448"/>
      <c r="AN2" s="446"/>
      <c r="AO2" s="448"/>
      <c r="AP2" s="446"/>
      <c r="AQ2" s="448"/>
      <c r="AR2" s="446"/>
      <c r="AS2" s="448"/>
      <c r="AT2" s="446"/>
      <c r="AU2" s="448"/>
      <c r="AV2" s="446"/>
      <c r="AW2" s="448"/>
      <c r="AX2" s="446"/>
    </row>
    <row r="3" spans="1:50" ht="13.5" thickBot="1" x14ac:dyDescent="0.25">
      <c r="C3" s="1700" t="s">
        <v>634</v>
      </c>
      <c r="D3" s="1701"/>
      <c r="E3" s="1702"/>
      <c r="F3" s="1703" t="s">
        <v>575</v>
      </c>
      <c r="G3" s="1704"/>
      <c r="H3" s="1705"/>
      <c r="I3" s="1700" t="s">
        <v>617</v>
      </c>
      <c r="J3" s="1701"/>
      <c r="K3" s="1702"/>
      <c r="L3" s="1703" t="s">
        <v>621</v>
      </c>
      <c r="M3" s="1704"/>
      <c r="N3" s="1705"/>
      <c r="O3" s="1700" t="s">
        <v>574</v>
      </c>
      <c r="P3" s="1701"/>
      <c r="Q3" s="1702"/>
      <c r="R3" s="361"/>
      <c r="T3" s="332"/>
      <c r="U3" s="318"/>
      <c r="V3" s="332"/>
      <c r="W3" s="318"/>
      <c r="X3" s="332"/>
      <c r="Y3" s="318"/>
      <c r="AA3" s="332"/>
      <c r="AB3" s="318"/>
      <c r="AC3" s="332"/>
      <c r="AD3" s="318"/>
      <c r="AE3" s="332"/>
      <c r="AF3" s="318"/>
      <c r="AG3" s="332"/>
      <c r="AH3" s="318"/>
      <c r="AI3" s="332"/>
      <c r="AJ3" s="318"/>
      <c r="AK3" s="332"/>
      <c r="AL3" s="318"/>
      <c r="AM3" s="332"/>
      <c r="AN3" s="318"/>
      <c r="AO3" s="332"/>
      <c r="AP3" s="318"/>
      <c r="AQ3" s="332"/>
      <c r="AR3" s="318"/>
      <c r="AS3" s="332"/>
      <c r="AT3" s="318"/>
      <c r="AU3" s="332"/>
      <c r="AV3" s="318"/>
      <c r="AW3" s="332"/>
    </row>
    <row r="4" spans="1:50" ht="12.75" customHeight="1" x14ac:dyDescent="0.2">
      <c r="C4" s="520" t="s">
        <v>629</v>
      </c>
      <c r="D4" s="436" t="s">
        <v>633</v>
      </c>
      <c r="E4" s="337" t="s">
        <v>520</v>
      </c>
      <c r="F4" s="520" t="s">
        <v>629</v>
      </c>
      <c r="G4" s="436" t="s">
        <v>633</v>
      </c>
      <c r="H4" s="337" t="s">
        <v>520</v>
      </c>
      <c r="I4" s="520" t="s">
        <v>629</v>
      </c>
      <c r="J4" s="437" t="s">
        <v>633</v>
      </c>
      <c r="K4" s="337" t="s">
        <v>520</v>
      </c>
      <c r="L4" s="520" t="s">
        <v>629</v>
      </c>
      <c r="M4" s="437" t="s">
        <v>633</v>
      </c>
      <c r="N4" s="337" t="s">
        <v>520</v>
      </c>
      <c r="O4" s="520" t="s">
        <v>629</v>
      </c>
      <c r="P4" s="437" t="s">
        <v>633</v>
      </c>
      <c r="Q4" s="337" t="s">
        <v>520</v>
      </c>
      <c r="R4" s="523" t="s">
        <v>580</v>
      </c>
      <c r="S4" s="1706" t="s">
        <v>599</v>
      </c>
      <c r="T4" s="363" t="s">
        <v>20</v>
      </c>
      <c r="U4" s="1551" t="s">
        <v>598</v>
      </c>
      <c r="V4" s="367" t="s">
        <v>20</v>
      </c>
      <c r="W4" s="1697" t="s">
        <v>600</v>
      </c>
      <c r="X4" s="371" t="s">
        <v>580</v>
      </c>
      <c r="Y4" s="344"/>
      <c r="Z4" s="442"/>
      <c r="AS4" s="317"/>
      <c r="AT4" s="317"/>
      <c r="AU4" s="317"/>
      <c r="AV4" s="317"/>
    </row>
    <row r="5" spans="1:50" ht="15" customHeight="1" thickBot="1" x14ac:dyDescent="0.25">
      <c r="C5" s="452" t="s">
        <v>630</v>
      </c>
      <c r="D5" s="430" t="s">
        <v>577</v>
      </c>
      <c r="E5" s="338" t="s">
        <v>570</v>
      </c>
      <c r="F5" s="452" t="s">
        <v>630</v>
      </c>
      <c r="G5" s="430" t="s">
        <v>577</v>
      </c>
      <c r="H5" s="338" t="s">
        <v>575</v>
      </c>
      <c r="I5" s="452" t="s">
        <v>630</v>
      </c>
      <c r="J5" s="438" t="s">
        <v>577</v>
      </c>
      <c r="K5" s="338" t="s">
        <v>579</v>
      </c>
      <c r="L5" s="452" t="s">
        <v>630</v>
      </c>
      <c r="M5" s="438" t="s">
        <v>577</v>
      </c>
      <c r="N5" s="338" t="s">
        <v>573</v>
      </c>
      <c r="O5" s="452" t="s">
        <v>630</v>
      </c>
      <c r="P5" s="438" t="s">
        <v>577</v>
      </c>
      <c r="Q5" s="338" t="s">
        <v>574</v>
      </c>
      <c r="R5" s="524" t="s">
        <v>576</v>
      </c>
      <c r="S5" s="1707"/>
      <c r="T5" s="364" t="s">
        <v>581</v>
      </c>
      <c r="U5" s="1552"/>
      <c r="V5" s="368" t="s">
        <v>562</v>
      </c>
      <c r="W5" s="1698"/>
      <c r="X5" s="372" t="s">
        <v>604</v>
      </c>
      <c r="Y5" s="345"/>
      <c r="Z5" s="443" t="s">
        <v>584</v>
      </c>
      <c r="AS5" s="317"/>
      <c r="AT5" s="317"/>
      <c r="AU5" s="317"/>
      <c r="AV5" s="317"/>
    </row>
    <row r="6" spans="1:50" ht="15.75" customHeight="1" thickBot="1" x14ac:dyDescent="0.25">
      <c r="A6" s="550" t="s">
        <v>639</v>
      </c>
      <c r="B6" s="550" t="s">
        <v>640</v>
      </c>
      <c r="C6" s="455" t="s">
        <v>631</v>
      </c>
      <c r="D6" s="431" t="s">
        <v>523</v>
      </c>
      <c r="E6" s="339" t="s">
        <v>578</v>
      </c>
      <c r="F6" s="455" t="s">
        <v>575</v>
      </c>
      <c r="G6" s="431" t="s">
        <v>523</v>
      </c>
      <c r="H6" s="339" t="s">
        <v>578</v>
      </c>
      <c r="I6" s="455" t="s">
        <v>632</v>
      </c>
      <c r="J6" s="439" t="s">
        <v>523</v>
      </c>
      <c r="K6" s="339" t="s">
        <v>578</v>
      </c>
      <c r="L6" s="455" t="s">
        <v>573</v>
      </c>
      <c r="M6" s="439" t="s">
        <v>523</v>
      </c>
      <c r="N6" s="339" t="s">
        <v>578</v>
      </c>
      <c r="O6" s="455" t="s">
        <v>574</v>
      </c>
      <c r="P6" s="439" t="s">
        <v>523</v>
      </c>
      <c r="Q6" s="339" t="s">
        <v>578</v>
      </c>
      <c r="R6" s="525" t="s">
        <v>571</v>
      </c>
      <c r="S6" s="1708"/>
      <c r="T6" s="365" t="s">
        <v>582</v>
      </c>
      <c r="U6" s="1574"/>
      <c r="V6" s="369" t="s">
        <v>563</v>
      </c>
      <c r="W6" s="1699"/>
      <c r="X6" s="373" t="s">
        <v>605</v>
      </c>
      <c r="Y6" s="346" t="s">
        <v>583</v>
      </c>
      <c r="Z6" s="444" t="s">
        <v>585</v>
      </c>
      <c r="AS6" s="317"/>
      <c r="AT6" s="317"/>
      <c r="AU6" s="317"/>
      <c r="AV6" s="317"/>
    </row>
    <row r="7" spans="1:50" x14ac:dyDescent="0.2">
      <c r="A7" s="549" t="s">
        <v>367</v>
      </c>
      <c r="B7" s="553" t="s">
        <v>368</v>
      </c>
      <c r="C7" s="551">
        <f>'Staffing By Provider'!F6</f>
        <v>0.78</v>
      </c>
      <c r="D7" s="432">
        <v>0.75</v>
      </c>
      <c r="E7" s="335" t="e">
        <f t="shared" ref="E7:E33" si="0">D7*$D$2</f>
        <v>#REF!</v>
      </c>
      <c r="F7" s="461">
        <f>'Staffing By Provider'!S6</f>
        <v>2.95</v>
      </c>
      <c r="G7" s="432">
        <v>6</v>
      </c>
      <c r="H7" s="335" t="e">
        <f t="shared" ref="H7:H33" si="1">G7*$G$2</f>
        <v>#REF!</v>
      </c>
      <c r="I7" s="461">
        <f>'Staffing By Provider'!Y6</f>
        <v>3.5900000000000003</v>
      </c>
      <c r="J7" s="432">
        <v>0</v>
      </c>
      <c r="K7" s="335" t="e">
        <f t="shared" ref="K7:K33" si="2">J7*$J$2</f>
        <v>#REF!</v>
      </c>
      <c r="L7" s="461">
        <f>'Staffing By Provider'!AB6</f>
        <v>0</v>
      </c>
      <c r="M7" s="432">
        <v>0</v>
      </c>
      <c r="N7" s="335" t="e">
        <f t="shared" ref="N7:N33" si="3">M7*$M$2</f>
        <v>#REF!</v>
      </c>
      <c r="O7" s="461">
        <f>'Staffing By Provider'!AC6</f>
        <v>0.2</v>
      </c>
      <c r="P7" s="432">
        <v>0.25</v>
      </c>
      <c r="Q7" s="343" t="e">
        <f t="shared" ref="Q7:Q33" si="4">P7*$P$2</f>
        <v>#REF!</v>
      </c>
      <c r="R7" s="463">
        <f t="shared" ref="R7:T8" si="5">C7+F7+I7+L7+O7</f>
        <v>7.5200000000000005</v>
      </c>
      <c r="S7" s="558">
        <f t="shared" si="5"/>
        <v>7</v>
      </c>
      <c r="T7" s="366" t="e">
        <f t="shared" si="5"/>
        <v>#REF!</v>
      </c>
      <c r="U7" s="334">
        <v>698512</v>
      </c>
      <c r="V7" s="370">
        <v>679881</v>
      </c>
      <c r="W7" s="360">
        <v>0.97332758778660922</v>
      </c>
      <c r="X7" s="374" t="e">
        <f t="shared" ref="X7:X33" si="6">T7*W7</f>
        <v>#REF!</v>
      </c>
      <c r="Y7" s="347" t="e">
        <f>X7-V7</f>
        <v>#REF!</v>
      </c>
      <c r="Z7" s="349" t="e">
        <f>Y7/V7</f>
        <v>#REF!</v>
      </c>
      <c r="AS7" s="317"/>
      <c r="AT7" s="317"/>
      <c r="AU7" s="317"/>
      <c r="AV7" s="317"/>
    </row>
    <row r="8" spans="1:50" x14ac:dyDescent="0.2">
      <c r="A8" s="330" t="s">
        <v>369</v>
      </c>
      <c r="B8" s="355" t="s">
        <v>370</v>
      </c>
      <c r="C8" s="521">
        <f>'Staffing By Provider'!F7</f>
        <v>0.13</v>
      </c>
      <c r="D8" s="433">
        <v>0.25</v>
      </c>
      <c r="E8" s="336" t="e">
        <f t="shared" si="0"/>
        <v>#REF!</v>
      </c>
      <c r="F8" s="521">
        <f>'Staffing By Provider'!S7</f>
        <v>0.23</v>
      </c>
      <c r="G8" s="433">
        <v>0.25</v>
      </c>
      <c r="H8" s="335" t="e">
        <f t="shared" si="1"/>
        <v>#REF!</v>
      </c>
      <c r="I8" s="521">
        <f>'Staffing By Provider'!Y7</f>
        <v>0.29000000000000004</v>
      </c>
      <c r="J8" s="438">
        <v>0.25</v>
      </c>
      <c r="K8" s="335" t="e">
        <f t="shared" si="2"/>
        <v>#REF!</v>
      </c>
      <c r="L8" s="521">
        <f>'Staffing By Provider'!AB7</f>
        <v>0.48000000000000004</v>
      </c>
      <c r="M8" s="438">
        <v>1.25</v>
      </c>
      <c r="N8" s="335" t="e">
        <f t="shared" si="3"/>
        <v>#REF!</v>
      </c>
      <c r="O8" s="521">
        <f>'Staffing By Provider'!AC7</f>
        <v>0</v>
      </c>
      <c r="P8" s="438">
        <v>0.25</v>
      </c>
      <c r="Q8" s="343" t="e">
        <f t="shared" si="4"/>
        <v>#REF!</v>
      </c>
      <c r="R8" s="488">
        <f t="shared" si="5"/>
        <v>1.1300000000000001</v>
      </c>
      <c r="S8" s="559">
        <f t="shared" si="5"/>
        <v>2.25</v>
      </c>
      <c r="T8" s="366" t="e">
        <f t="shared" si="5"/>
        <v>#REF!</v>
      </c>
      <c r="U8" s="334">
        <v>171242</v>
      </c>
      <c r="V8" s="370">
        <v>171143</v>
      </c>
      <c r="W8" s="360">
        <v>0.9994218708027236</v>
      </c>
      <c r="X8" s="374" t="e">
        <f t="shared" si="6"/>
        <v>#REF!</v>
      </c>
      <c r="Y8" s="347" t="e">
        <f>X8-V8</f>
        <v>#REF!</v>
      </c>
      <c r="Z8" s="348" t="e">
        <f>Y8/V8</f>
        <v>#REF!</v>
      </c>
      <c r="AS8" s="317"/>
      <c r="AT8" s="317"/>
      <c r="AU8" s="317"/>
      <c r="AV8" s="317"/>
    </row>
    <row r="9" spans="1:50" x14ac:dyDescent="0.2">
      <c r="A9" s="330" t="s">
        <v>371</v>
      </c>
      <c r="B9" s="355" t="s">
        <v>372</v>
      </c>
      <c r="C9" s="521">
        <f>'Staffing By Provider'!F8</f>
        <v>0.89489423076923091</v>
      </c>
      <c r="D9" s="434">
        <v>0.75</v>
      </c>
      <c r="E9" s="335" t="e">
        <f t="shared" si="0"/>
        <v>#REF!</v>
      </c>
      <c r="F9" s="521">
        <f>'Staffing By Provider'!S8</f>
        <v>0.31081730769230764</v>
      </c>
      <c r="G9" s="434">
        <v>1</v>
      </c>
      <c r="H9" s="335" t="e">
        <f t="shared" si="1"/>
        <v>#REF!</v>
      </c>
      <c r="I9" s="521">
        <f>'Staffing By Provider'!Y8</f>
        <v>0.70289903846153867</v>
      </c>
      <c r="J9" s="440">
        <v>1</v>
      </c>
      <c r="K9" s="335" t="e">
        <f t="shared" si="2"/>
        <v>#REF!</v>
      </c>
      <c r="L9" s="521">
        <f>'Staffing By Provider'!AB8</f>
        <v>0.27512019230769247</v>
      </c>
      <c r="M9" s="440">
        <v>1</v>
      </c>
      <c r="N9" s="335" t="e">
        <f t="shared" si="3"/>
        <v>#REF!</v>
      </c>
      <c r="O9" s="521">
        <f>'Staffing By Provider'!AC8</f>
        <v>0.60072115384615399</v>
      </c>
      <c r="P9" s="440">
        <v>1</v>
      </c>
      <c r="Q9" s="343" t="e">
        <f t="shared" si="4"/>
        <v>#REF!</v>
      </c>
      <c r="R9" s="488">
        <f t="shared" ref="R9:R33" si="7">C9+F9+I9+L9+O9</f>
        <v>2.7844519230769236</v>
      </c>
      <c r="S9" s="559">
        <f t="shared" ref="S9:S33" si="8">D9+G9+J9+M9+P9</f>
        <v>4.75</v>
      </c>
      <c r="T9" s="366" t="e">
        <f t="shared" ref="T9:T33" si="9">E9+H9+K9+N9+Q9</f>
        <v>#REF!</v>
      </c>
      <c r="U9" s="334">
        <v>392237.57</v>
      </c>
      <c r="V9" s="370">
        <v>384772.99</v>
      </c>
      <c r="W9" s="360">
        <v>0.98096923759751009</v>
      </c>
      <c r="X9" s="374" t="e">
        <f t="shared" si="6"/>
        <v>#REF!</v>
      </c>
      <c r="Y9" s="347" t="e">
        <f t="shared" ref="Y9:Y33" si="10">X9-V9</f>
        <v>#REF!</v>
      </c>
      <c r="Z9" s="348" t="e">
        <f t="shared" ref="Z9:Z34" si="11">Y9/V9</f>
        <v>#REF!</v>
      </c>
      <c r="AS9" s="317"/>
      <c r="AT9" s="317"/>
      <c r="AU9" s="317"/>
      <c r="AV9" s="317"/>
    </row>
    <row r="10" spans="1:50" x14ac:dyDescent="0.2">
      <c r="A10" s="330" t="s">
        <v>373</v>
      </c>
      <c r="B10" s="355" t="s">
        <v>374</v>
      </c>
      <c r="C10" s="521">
        <f>'Staffing By Provider'!F9</f>
        <v>0.35</v>
      </c>
      <c r="D10" s="434">
        <v>0.5</v>
      </c>
      <c r="E10" s="335" t="e">
        <f t="shared" si="0"/>
        <v>#REF!</v>
      </c>
      <c r="F10" s="521">
        <f>'Staffing By Provider'!S9</f>
        <v>32.68</v>
      </c>
      <c r="G10" s="434">
        <v>36.5</v>
      </c>
      <c r="H10" s="335" t="e">
        <f t="shared" si="1"/>
        <v>#REF!</v>
      </c>
      <c r="I10" s="521">
        <f>'Staffing By Provider'!Y9</f>
        <v>3.59</v>
      </c>
      <c r="J10" s="440">
        <v>0</v>
      </c>
      <c r="K10" s="335" t="e">
        <f t="shared" si="2"/>
        <v>#REF!</v>
      </c>
      <c r="L10" s="521">
        <f>'Staffing By Provider'!AB9</f>
        <v>0</v>
      </c>
      <c r="M10" s="440">
        <v>0</v>
      </c>
      <c r="N10" s="335" t="e">
        <f t="shared" si="3"/>
        <v>#REF!</v>
      </c>
      <c r="O10" s="521">
        <f>'Staffing By Provider'!AC9</f>
        <v>5.04</v>
      </c>
      <c r="P10" s="440">
        <v>5.5</v>
      </c>
      <c r="Q10" s="343" t="e">
        <f t="shared" si="4"/>
        <v>#REF!</v>
      </c>
      <c r="R10" s="488">
        <f t="shared" si="7"/>
        <v>41.660000000000004</v>
      </c>
      <c r="S10" s="559">
        <f t="shared" si="8"/>
        <v>42.5</v>
      </c>
      <c r="T10" s="366" t="e">
        <f t="shared" si="9"/>
        <v>#REF!</v>
      </c>
      <c r="U10" s="334">
        <v>4052334</v>
      </c>
      <c r="V10" s="370">
        <v>348972</v>
      </c>
      <c r="W10" s="360">
        <v>8.611629742267049E-2</v>
      </c>
      <c r="X10" s="374" t="e">
        <f t="shared" si="6"/>
        <v>#REF!</v>
      </c>
      <c r="Y10" s="347" t="e">
        <f t="shared" si="10"/>
        <v>#REF!</v>
      </c>
      <c r="Z10" s="348" t="e">
        <f t="shared" si="11"/>
        <v>#REF!</v>
      </c>
      <c r="AS10" s="317"/>
      <c r="AT10" s="317"/>
      <c r="AU10" s="317"/>
      <c r="AV10" s="317"/>
    </row>
    <row r="11" spans="1:50" x14ac:dyDescent="0.2">
      <c r="A11" s="330" t="s">
        <v>375</v>
      </c>
      <c r="B11" s="355" t="s">
        <v>376</v>
      </c>
      <c r="C11" s="521">
        <f>'Staffing By Provider'!F10</f>
        <v>0.21</v>
      </c>
      <c r="D11" s="434">
        <v>0.25</v>
      </c>
      <c r="E11" s="335" t="e">
        <f t="shared" si="0"/>
        <v>#REF!</v>
      </c>
      <c r="F11" s="521">
        <f>'Staffing By Provider'!S10</f>
        <v>0</v>
      </c>
      <c r="G11" s="434">
        <v>1</v>
      </c>
      <c r="H11" s="335" t="e">
        <f t="shared" si="1"/>
        <v>#REF!</v>
      </c>
      <c r="I11" s="521">
        <f>'Staffing By Provider'!Y10</f>
        <v>0.81</v>
      </c>
      <c r="J11" s="440">
        <v>0.75</v>
      </c>
      <c r="K11" s="335" t="e">
        <f t="shared" si="2"/>
        <v>#REF!</v>
      </c>
      <c r="L11" s="521">
        <f>'Staffing By Provider'!AB10</f>
        <v>2.75</v>
      </c>
      <c r="M11" s="440">
        <v>3</v>
      </c>
      <c r="N11" s="335" t="e">
        <f t="shared" si="3"/>
        <v>#REF!</v>
      </c>
      <c r="O11" s="521">
        <f>'Staffing By Provider'!AC10</f>
        <v>0.19</v>
      </c>
      <c r="P11" s="440">
        <v>0.25</v>
      </c>
      <c r="Q11" s="343" t="e">
        <f t="shared" si="4"/>
        <v>#REF!</v>
      </c>
      <c r="R11" s="488">
        <f t="shared" si="7"/>
        <v>3.96</v>
      </c>
      <c r="S11" s="559">
        <f t="shared" si="8"/>
        <v>5.25</v>
      </c>
      <c r="T11" s="366" t="e">
        <f t="shared" si="9"/>
        <v>#REF!</v>
      </c>
      <c r="U11" s="334">
        <v>410031</v>
      </c>
      <c r="V11" s="370">
        <v>410031</v>
      </c>
      <c r="W11" s="360">
        <v>1</v>
      </c>
      <c r="X11" s="374" t="e">
        <f t="shared" si="6"/>
        <v>#REF!</v>
      </c>
      <c r="Y11" s="347" t="e">
        <f t="shared" si="10"/>
        <v>#REF!</v>
      </c>
      <c r="Z11" s="348" t="e">
        <f t="shared" si="11"/>
        <v>#REF!</v>
      </c>
      <c r="AS11" s="317"/>
      <c r="AT11" s="317"/>
      <c r="AU11" s="317"/>
      <c r="AV11" s="317"/>
    </row>
    <row r="12" spans="1:50" x14ac:dyDescent="0.2">
      <c r="A12" s="330" t="s">
        <v>377</v>
      </c>
      <c r="B12" s="355" t="s">
        <v>378</v>
      </c>
      <c r="C12" s="521">
        <f>'Staffing By Provider'!F11</f>
        <v>0.2</v>
      </c>
      <c r="D12" s="434">
        <v>1.25</v>
      </c>
      <c r="E12" s="335" t="e">
        <f t="shared" si="0"/>
        <v>#REF!</v>
      </c>
      <c r="F12" s="521">
        <f>'Staffing By Provider'!S11</f>
        <v>1.3900000000000001</v>
      </c>
      <c r="G12" s="434">
        <v>1.5</v>
      </c>
      <c r="H12" s="335" t="e">
        <f t="shared" si="1"/>
        <v>#REF!</v>
      </c>
      <c r="I12" s="521">
        <f>'Staffing By Provider'!Y11</f>
        <v>0.7</v>
      </c>
      <c r="J12" s="440">
        <v>1</v>
      </c>
      <c r="K12" s="335" t="e">
        <f t="shared" si="2"/>
        <v>#REF!</v>
      </c>
      <c r="L12" s="521">
        <f>'Staffing By Provider'!AB11</f>
        <v>0</v>
      </c>
      <c r="M12" s="440">
        <v>0.5</v>
      </c>
      <c r="N12" s="335" t="e">
        <f t="shared" si="3"/>
        <v>#REF!</v>
      </c>
      <c r="O12" s="521">
        <f>'Staffing By Provider'!AC11</f>
        <v>0.21</v>
      </c>
      <c r="P12" s="440">
        <v>0.25</v>
      </c>
      <c r="Q12" s="343" t="e">
        <f t="shared" si="4"/>
        <v>#REF!</v>
      </c>
      <c r="R12" s="488">
        <f t="shared" si="7"/>
        <v>2.5</v>
      </c>
      <c r="S12" s="559">
        <f t="shared" si="8"/>
        <v>4.5</v>
      </c>
      <c r="T12" s="366" t="e">
        <f t="shared" si="9"/>
        <v>#REF!</v>
      </c>
      <c r="U12" s="334">
        <v>407617</v>
      </c>
      <c r="V12" s="370">
        <v>401678</v>
      </c>
      <c r="W12" s="360">
        <v>0.98542995017381507</v>
      </c>
      <c r="X12" s="374" t="e">
        <f t="shared" si="6"/>
        <v>#REF!</v>
      </c>
      <c r="Y12" s="347" t="e">
        <f t="shared" si="10"/>
        <v>#REF!</v>
      </c>
      <c r="Z12" s="348" t="e">
        <f t="shared" si="11"/>
        <v>#REF!</v>
      </c>
      <c r="AS12" s="317"/>
      <c r="AT12" s="317"/>
      <c r="AU12" s="317"/>
      <c r="AV12" s="317"/>
    </row>
    <row r="13" spans="1:50" x14ac:dyDescent="0.2">
      <c r="A13" s="330" t="s">
        <v>379</v>
      </c>
      <c r="B13" s="355" t="s">
        <v>378</v>
      </c>
      <c r="C13" s="521">
        <f>'Staffing By Provider'!F12</f>
        <v>0</v>
      </c>
      <c r="D13" s="434">
        <v>0</v>
      </c>
      <c r="E13" s="335" t="e">
        <f t="shared" si="0"/>
        <v>#REF!</v>
      </c>
      <c r="F13" s="521">
        <f>'Staffing By Provider'!S12</f>
        <v>0</v>
      </c>
      <c r="G13" s="434">
        <v>0</v>
      </c>
      <c r="H13" s="335" t="e">
        <f t="shared" si="1"/>
        <v>#REF!</v>
      </c>
      <c r="I13" s="521">
        <f>'Staffing By Provider'!Y12</f>
        <v>1</v>
      </c>
      <c r="J13" s="440">
        <v>0.75</v>
      </c>
      <c r="K13" s="335" t="e">
        <f t="shared" si="2"/>
        <v>#REF!</v>
      </c>
      <c r="L13" s="521">
        <f>'Staffing By Provider'!AB12</f>
        <v>0</v>
      </c>
      <c r="M13" s="440">
        <v>0</v>
      </c>
      <c r="N13" s="335" t="e">
        <f t="shared" si="3"/>
        <v>#REF!</v>
      </c>
      <c r="O13" s="521">
        <f>'Staffing By Provider'!AC12</f>
        <v>0</v>
      </c>
      <c r="P13" s="440">
        <v>0.25</v>
      </c>
      <c r="Q13" s="343" t="e">
        <f t="shared" si="4"/>
        <v>#REF!</v>
      </c>
      <c r="R13" s="488">
        <f t="shared" si="7"/>
        <v>1</v>
      </c>
      <c r="S13" s="559">
        <f t="shared" si="8"/>
        <v>1</v>
      </c>
      <c r="T13" s="366" t="e">
        <f t="shared" si="9"/>
        <v>#REF!</v>
      </c>
      <c r="U13" s="334">
        <v>78231.03</v>
      </c>
      <c r="V13" s="370">
        <v>68130.03</v>
      </c>
      <c r="W13" s="360">
        <v>0.87088243629158402</v>
      </c>
      <c r="X13" s="374" t="e">
        <f t="shared" si="6"/>
        <v>#REF!</v>
      </c>
      <c r="Y13" s="347" t="e">
        <f t="shared" si="10"/>
        <v>#REF!</v>
      </c>
      <c r="Z13" s="348" t="e">
        <f t="shared" si="11"/>
        <v>#REF!</v>
      </c>
      <c r="AS13" s="317"/>
      <c r="AT13" s="317"/>
      <c r="AU13" s="317"/>
      <c r="AV13" s="317"/>
    </row>
    <row r="14" spans="1:50" x14ac:dyDescent="0.2">
      <c r="A14" s="330" t="s">
        <v>379</v>
      </c>
      <c r="B14" s="355" t="s">
        <v>380</v>
      </c>
      <c r="C14" s="521">
        <f>'Staffing By Provider'!F13</f>
        <v>0</v>
      </c>
      <c r="D14" s="434">
        <v>0</v>
      </c>
      <c r="E14" s="335" t="e">
        <f t="shared" si="0"/>
        <v>#REF!</v>
      </c>
      <c r="F14" s="521">
        <f>'Staffing By Provider'!S13</f>
        <v>0</v>
      </c>
      <c r="G14" s="434">
        <v>0.25</v>
      </c>
      <c r="H14" s="335" t="e">
        <f t="shared" si="1"/>
        <v>#REF!</v>
      </c>
      <c r="I14" s="521">
        <f>'Staffing By Provider'!Y13</f>
        <v>0.25</v>
      </c>
      <c r="J14" s="440">
        <v>0</v>
      </c>
      <c r="K14" s="335" t="e">
        <f t="shared" si="2"/>
        <v>#REF!</v>
      </c>
      <c r="L14" s="521">
        <f>'Staffing By Provider'!AB13</f>
        <v>0</v>
      </c>
      <c r="M14" s="440">
        <v>0</v>
      </c>
      <c r="N14" s="335" t="e">
        <f t="shared" si="3"/>
        <v>#REF!</v>
      </c>
      <c r="O14" s="521">
        <f>'Staffing By Provider'!AC13</f>
        <v>0</v>
      </c>
      <c r="P14" s="440">
        <v>0</v>
      </c>
      <c r="Q14" s="343" t="e">
        <f t="shared" si="4"/>
        <v>#REF!</v>
      </c>
      <c r="R14" s="488">
        <f t="shared" si="7"/>
        <v>0.25</v>
      </c>
      <c r="S14" s="559">
        <f t="shared" si="8"/>
        <v>0.25</v>
      </c>
      <c r="T14" s="366" t="e">
        <f t="shared" si="9"/>
        <v>#REF!</v>
      </c>
      <c r="U14" s="334">
        <v>25218</v>
      </c>
      <c r="V14" s="370">
        <v>21703</v>
      </c>
      <c r="W14" s="360">
        <v>0.86061543342057256</v>
      </c>
      <c r="X14" s="374" t="e">
        <f t="shared" si="6"/>
        <v>#REF!</v>
      </c>
      <c r="Y14" s="347" t="e">
        <f t="shared" si="10"/>
        <v>#REF!</v>
      </c>
      <c r="Z14" s="348" t="e">
        <f t="shared" si="11"/>
        <v>#REF!</v>
      </c>
      <c r="AS14" s="317"/>
      <c r="AT14" s="317"/>
      <c r="AU14" s="317"/>
      <c r="AV14" s="317"/>
    </row>
    <row r="15" spans="1:50" x14ac:dyDescent="0.2">
      <c r="A15" s="330" t="s">
        <v>382</v>
      </c>
      <c r="B15" s="355" t="s">
        <v>384</v>
      </c>
      <c r="C15" s="521">
        <f>'Staffing By Provider'!F14</f>
        <v>0.13</v>
      </c>
      <c r="D15" s="434">
        <v>0.25</v>
      </c>
      <c r="E15" s="335" t="e">
        <f t="shared" si="0"/>
        <v>#REF!</v>
      </c>
      <c r="F15" s="521">
        <f>'Staffing By Provider'!S14</f>
        <v>0.19</v>
      </c>
      <c r="G15" s="434">
        <v>0.5</v>
      </c>
      <c r="H15" s="335" t="e">
        <f t="shared" si="1"/>
        <v>#REF!</v>
      </c>
      <c r="I15" s="521">
        <f>'Staffing By Provider'!Y14</f>
        <v>1.44</v>
      </c>
      <c r="J15" s="440">
        <v>1.5</v>
      </c>
      <c r="K15" s="335" t="e">
        <f t="shared" si="2"/>
        <v>#REF!</v>
      </c>
      <c r="L15" s="521">
        <f>'Staffing By Provider'!AB14</f>
        <v>3.46</v>
      </c>
      <c r="M15" s="440">
        <v>3.75</v>
      </c>
      <c r="N15" s="335" t="e">
        <f t="shared" si="3"/>
        <v>#REF!</v>
      </c>
      <c r="O15" s="521">
        <f>'Staffing By Provider'!AC14</f>
        <v>0.22</v>
      </c>
      <c r="P15" s="440">
        <v>0.25</v>
      </c>
      <c r="Q15" s="343" t="e">
        <f t="shared" si="4"/>
        <v>#REF!</v>
      </c>
      <c r="R15" s="488">
        <f t="shared" si="7"/>
        <v>5.4399999999999995</v>
      </c>
      <c r="S15" s="559">
        <f t="shared" si="8"/>
        <v>6.25</v>
      </c>
      <c r="T15" s="366" t="e">
        <f t="shared" si="9"/>
        <v>#REF!</v>
      </c>
      <c r="U15" s="334">
        <v>481856</v>
      </c>
      <c r="V15" s="370">
        <v>266047</v>
      </c>
      <c r="W15" s="360">
        <v>0.55212968189666622</v>
      </c>
      <c r="X15" s="374" t="e">
        <f t="shared" si="6"/>
        <v>#REF!</v>
      </c>
      <c r="Y15" s="347" t="e">
        <f t="shared" si="10"/>
        <v>#REF!</v>
      </c>
      <c r="Z15" s="348" t="e">
        <f t="shared" si="11"/>
        <v>#REF!</v>
      </c>
      <c r="AS15" s="317"/>
      <c r="AT15" s="317"/>
      <c r="AU15" s="317"/>
      <c r="AV15" s="317"/>
    </row>
    <row r="16" spans="1:50" x14ac:dyDescent="0.2">
      <c r="A16" s="330" t="s">
        <v>385</v>
      </c>
      <c r="B16" s="355" t="s">
        <v>374</v>
      </c>
      <c r="C16" s="521">
        <f>'Staffing By Provider'!F15</f>
        <v>1</v>
      </c>
      <c r="D16" s="434">
        <v>0.75</v>
      </c>
      <c r="E16" s="335" t="e">
        <f t="shared" si="0"/>
        <v>#REF!</v>
      </c>
      <c r="F16" s="521">
        <f>'Staffing By Provider'!S15</f>
        <v>2</v>
      </c>
      <c r="G16" s="434">
        <v>1.75</v>
      </c>
      <c r="H16" s="335" t="e">
        <f t="shared" si="1"/>
        <v>#REF!</v>
      </c>
      <c r="I16" s="521">
        <f>'Staffing By Provider'!Y15</f>
        <v>0</v>
      </c>
      <c r="J16" s="440">
        <v>0</v>
      </c>
      <c r="K16" s="335" t="e">
        <f t="shared" si="2"/>
        <v>#REF!</v>
      </c>
      <c r="L16" s="521">
        <f>'Staffing By Provider'!AB15</f>
        <v>2.4</v>
      </c>
      <c r="M16" s="440">
        <v>2</v>
      </c>
      <c r="N16" s="335" t="e">
        <f t="shared" si="3"/>
        <v>#REF!</v>
      </c>
      <c r="O16" s="521">
        <f>'Staffing By Provider'!AC15</f>
        <v>0</v>
      </c>
      <c r="P16" s="440">
        <v>0</v>
      </c>
      <c r="Q16" s="343" t="e">
        <f t="shared" si="4"/>
        <v>#REF!</v>
      </c>
      <c r="R16" s="488">
        <f t="shared" si="7"/>
        <v>5.4</v>
      </c>
      <c r="S16" s="559">
        <f t="shared" si="8"/>
        <v>4.5</v>
      </c>
      <c r="T16" s="366" t="e">
        <f t="shared" si="9"/>
        <v>#REF!</v>
      </c>
      <c r="U16" s="334">
        <v>386165</v>
      </c>
      <c r="V16" s="370">
        <v>386165</v>
      </c>
      <c r="W16" s="360">
        <v>1</v>
      </c>
      <c r="X16" s="374" t="e">
        <f t="shared" si="6"/>
        <v>#REF!</v>
      </c>
      <c r="Y16" s="347" t="e">
        <f t="shared" si="10"/>
        <v>#REF!</v>
      </c>
      <c r="Z16" s="348" t="e">
        <f t="shared" si="11"/>
        <v>#REF!</v>
      </c>
      <c r="AS16" s="317"/>
      <c r="AT16" s="317"/>
      <c r="AU16" s="317"/>
      <c r="AV16" s="317"/>
    </row>
    <row r="17" spans="1:48" x14ac:dyDescent="0.2">
      <c r="A17" s="330" t="s">
        <v>389</v>
      </c>
      <c r="B17" s="355" t="s">
        <v>390</v>
      </c>
      <c r="C17" s="521">
        <f>'Staffing By Provider'!F16</f>
        <v>0.91000000000000014</v>
      </c>
      <c r="D17" s="434">
        <v>0.75</v>
      </c>
      <c r="E17" s="335" t="e">
        <f t="shared" si="0"/>
        <v>#REF!</v>
      </c>
      <c r="F17" s="521">
        <f>'Staffing By Provider'!S16</f>
        <v>3.23</v>
      </c>
      <c r="G17" s="434">
        <v>3.75</v>
      </c>
      <c r="H17" s="335" t="e">
        <f t="shared" si="1"/>
        <v>#REF!</v>
      </c>
      <c r="I17" s="521">
        <f>'Staffing By Provider'!Y16</f>
        <v>0.7</v>
      </c>
      <c r="J17" s="440">
        <v>0</v>
      </c>
      <c r="K17" s="335" t="e">
        <f t="shared" si="2"/>
        <v>#REF!</v>
      </c>
      <c r="L17" s="521">
        <f>'Staffing By Provider'!AB16</f>
        <v>2.97</v>
      </c>
      <c r="M17" s="440">
        <v>3</v>
      </c>
      <c r="N17" s="335" t="e">
        <f t="shared" si="3"/>
        <v>#REF!</v>
      </c>
      <c r="O17" s="521">
        <f>'Staffing By Provider'!AC16</f>
        <v>0.42</v>
      </c>
      <c r="P17" s="440">
        <v>0.5</v>
      </c>
      <c r="Q17" s="343" t="e">
        <f t="shared" si="4"/>
        <v>#REF!</v>
      </c>
      <c r="R17" s="488">
        <f t="shared" si="7"/>
        <v>8.23</v>
      </c>
      <c r="S17" s="559">
        <f t="shared" si="8"/>
        <v>8</v>
      </c>
      <c r="T17" s="366" t="e">
        <f t="shared" si="9"/>
        <v>#REF!</v>
      </c>
      <c r="U17" s="334">
        <v>687453.93</v>
      </c>
      <c r="V17" s="370">
        <v>646045.82999999996</v>
      </c>
      <c r="W17" s="360">
        <v>0.93976600002853994</v>
      </c>
      <c r="X17" s="374" t="e">
        <f t="shared" si="6"/>
        <v>#REF!</v>
      </c>
      <c r="Y17" s="347" t="e">
        <f t="shared" si="10"/>
        <v>#REF!</v>
      </c>
      <c r="Z17" s="348" t="e">
        <f t="shared" si="11"/>
        <v>#REF!</v>
      </c>
      <c r="AS17" s="317"/>
      <c r="AT17" s="317"/>
      <c r="AU17" s="317"/>
      <c r="AV17" s="317"/>
    </row>
    <row r="18" spans="1:48" x14ac:dyDescent="0.2">
      <c r="A18" s="330" t="s">
        <v>391</v>
      </c>
      <c r="B18" s="355" t="s">
        <v>392</v>
      </c>
      <c r="C18" s="521">
        <f>'Staffing By Provider'!F17</f>
        <v>0.4</v>
      </c>
      <c r="D18" s="434">
        <v>0.25</v>
      </c>
      <c r="E18" s="335" t="e">
        <f t="shared" si="0"/>
        <v>#REF!</v>
      </c>
      <c r="F18" s="521">
        <f>'Staffing By Provider'!S17</f>
        <v>1.4500000000000002</v>
      </c>
      <c r="G18" s="434">
        <v>1.25</v>
      </c>
      <c r="H18" s="335" t="e">
        <f t="shared" si="1"/>
        <v>#REF!</v>
      </c>
      <c r="I18" s="521">
        <f>'Staffing By Provider'!Y17</f>
        <v>0.19</v>
      </c>
      <c r="J18" s="440">
        <v>0.25</v>
      </c>
      <c r="K18" s="335" t="e">
        <f t="shared" si="2"/>
        <v>#REF!</v>
      </c>
      <c r="L18" s="521">
        <f>'Staffing By Provider'!AB17</f>
        <v>1.76</v>
      </c>
      <c r="M18" s="440">
        <v>1.75</v>
      </c>
      <c r="N18" s="335" t="e">
        <f t="shared" si="3"/>
        <v>#REF!</v>
      </c>
      <c r="O18" s="521">
        <f>'Staffing By Provider'!AC17</f>
        <v>0</v>
      </c>
      <c r="P18" s="440">
        <v>0</v>
      </c>
      <c r="Q18" s="343" t="e">
        <f t="shared" si="4"/>
        <v>#REF!</v>
      </c>
      <c r="R18" s="488">
        <f t="shared" si="7"/>
        <v>3.8</v>
      </c>
      <c r="S18" s="559">
        <f t="shared" si="8"/>
        <v>3.5</v>
      </c>
      <c r="T18" s="366" t="e">
        <f t="shared" si="9"/>
        <v>#REF!</v>
      </c>
      <c r="U18" s="334">
        <v>285844</v>
      </c>
      <c r="V18" s="370">
        <v>285844</v>
      </c>
      <c r="W18" s="360">
        <v>1</v>
      </c>
      <c r="X18" s="374" t="e">
        <f t="shared" si="6"/>
        <v>#REF!</v>
      </c>
      <c r="Y18" s="347" t="e">
        <f t="shared" si="10"/>
        <v>#REF!</v>
      </c>
      <c r="Z18" s="348" t="e">
        <f t="shared" si="11"/>
        <v>#REF!</v>
      </c>
      <c r="AS18" s="317"/>
      <c r="AT18" s="317"/>
      <c r="AU18" s="317"/>
      <c r="AV18" s="317"/>
    </row>
    <row r="19" spans="1:48" x14ac:dyDescent="0.2">
      <c r="A19" s="330" t="s">
        <v>391</v>
      </c>
      <c r="B19" s="355" t="s">
        <v>394</v>
      </c>
      <c r="C19" s="521">
        <f>'Staffing By Provider'!F18</f>
        <v>0.90999999999999992</v>
      </c>
      <c r="D19" s="434">
        <v>0.25</v>
      </c>
      <c r="E19" s="335" t="e">
        <f t="shared" si="0"/>
        <v>#REF!</v>
      </c>
      <c r="F19" s="521">
        <f>'Staffing By Provider'!S18</f>
        <v>0.87</v>
      </c>
      <c r="G19" s="434">
        <v>0</v>
      </c>
      <c r="H19" s="335" t="e">
        <f t="shared" si="1"/>
        <v>#REF!</v>
      </c>
      <c r="I19" s="521">
        <f>'Staffing By Provider'!Y18</f>
        <v>0</v>
      </c>
      <c r="J19" s="440">
        <v>0</v>
      </c>
      <c r="K19" s="335" t="e">
        <f t="shared" si="2"/>
        <v>#REF!</v>
      </c>
      <c r="L19" s="521">
        <f>'Staffing By Provider'!AB18</f>
        <v>4.92</v>
      </c>
      <c r="M19" s="440">
        <v>4.75</v>
      </c>
      <c r="N19" s="335" t="e">
        <f t="shared" si="3"/>
        <v>#REF!</v>
      </c>
      <c r="O19" s="521">
        <f>'Staffing By Provider'!AC18</f>
        <v>0.01</v>
      </c>
      <c r="P19" s="440">
        <v>0</v>
      </c>
      <c r="Q19" s="343" t="e">
        <f t="shared" si="4"/>
        <v>#REF!</v>
      </c>
      <c r="R19" s="488">
        <f t="shared" si="7"/>
        <v>6.7099999999999991</v>
      </c>
      <c r="S19" s="559">
        <f t="shared" si="8"/>
        <v>5</v>
      </c>
      <c r="T19" s="366" t="e">
        <f t="shared" si="9"/>
        <v>#REF!</v>
      </c>
      <c r="U19" s="334">
        <v>357165</v>
      </c>
      <c r="V19" s="370">
        <v>179104</v>
      </c>
      <c r="W19" s="360">
        <v>0.50146010947321262</v>
      </c>
      <c r="X19" s="374" t="e">
        <f t="shared" si="6"/>
        <v>#REF!</v>
      </c>
      <c r="Y19" s="347" t="e">
        <f t="shared" si="10"/>
        <v>#REF!</v>
      </c>
      <c r="Z19" s="348" t="e">
        <f t="shared" si="11"/>
        <v>#REF!</v>
      </c>
      <c r="AS19" s="317"/>
      <c r="AT19" s="317"/>
      <c r="AU19" s="317"/>
      <c r="AV19" s="317"/>
    </row>
    <row r="20" spans="1:48" x14ac:dyDescent="0.2">
      <c r="A20" s="330" t="s">
        <v>395</v>
      </c>
      <c r="B20" s="355" t="s">
        <v>396</v>
      </c>
      <c r="C20" s="521">
        <f>'Staffing By Provider'!F19</f>
        <v>0.2</v>
      </c>
      <c r="D20" s="434">
        <v>0</v>
      </c>
      <c r="E20" s="335" t="e">
        <f t="shared" si="0"/>
        <v>#REF!</v>
      </c>
      <c r="F20" s="521">
        <f>'Staffing By Provider'!S19</f>
        <v>0.15</v>
      </c>
      <c r="G20" s="434">
        <v>0.25</v>
      </c>
      <c r="H20" s="335" t="e">
        <f t="shared" si="1"/>
        <v>#REF!</v>
      </c>
      <c r="I20" s="521">
        <f>'Staffing By Provider'!Y19</f>
        <v>0.67</v>
      </c>
      <c r="J20" s="440">
        <v>0</v>
      </c>
      <c r="K20" s="335" t="e">
        <f t="shared" si="2"/>
        <v>#REF!</v>
      </c>
      <c r="L20" s="521">
        <f>'Staffing By Provider'!AB19</f>
        <v>0</v>
      </c>
      <c r="M20" s="440">
        <v>0.5</v>
      </c>
      <c r="N20" s="335" t="e">
        <f t="shared" si="3"/>
        <v>#REF!</v>
      </c>
      <c r="O20" s="521">
        <f>'Staffing By Provider'!AC19</f>
        <v>0.125</v>
      </c>
      <c r="P20" s="440">
        <v>0</v>
      </c>
      <c r="Q20" s="343" t="e">
        <f t="shared" si="4"/>
        <v>#REF!</v>
      </c>
      <c r="R20" s="488">
        <f t="shared" si="7"/>
        <v>1.145</v>
      </c>
      <c r="S20" s="559">
        <f t="shared" si="8"/>
        <v>0.75</v>
      </c>
      <c r="T20" s="366" t="e">
        <f t="shared" si="9"/>
        <v>#REF!</v>
      </c>
      <c r="U20" s="334">
        <v>57510</v>
      </c>
      <c r="V20" s="370">
        <v>54941</v>
      </c>
      <c r="W20" s="360">
        <v>0.95532950791166749</v>
      </c>
      <c r="X20" s="374" t="e">
        <f t="shared" si="6"/>
        <v>#REF!</v>
      </c>
      <c r="Y20" s="347" t="e">
        <f t="shared" si="10"/>
        <v>#REF!</v>
      </c>
      <c r="Z20" s="348" t="e">
        <f t="shared" si="11"/>
        <v>#REF!</v>
      </c>
      <c r="AS20" s="317"/>
      <c r="AT20" s="317"/>
      <c r="AU20" s="317"/>
      <c r="AV20" s="317"/>
    </row>
    <row r="21" spans="1:48" x14ac:dyDescent="0.2">
      <c r="A21" s="330" t="s">
        <v>397</v>
      </c>
      <c r="B21" s="355" t="s">
        <v>398</v>
      </c>
      <c r="C21" s="521">
        <f>'Staffing By Provider'!F20</f>
        <v>0.7330000000000001</v>
      </c>
      <c r="D21" s="434">
        <v>0.5</v>
      </c>
      <c r="E21" s="335" t="e">
        <f t="shared" si="0"/>
        <v>#REF!</v>
      </c>
      <c r="F21" s="521">
        <f>'Staffing By Provider'!S20</f>
        <v>0</v>
      </c>
      <c r="G21" s="434">
        <v>3</v>
      </c>
      <c r="H21" s="335" t="e">
        <f t="shared" si="1"/>
        <v>#REF!</v>
      </c>
      <c r="I21" s="521">
        <f>'Staffing By Provider'!Y20</f>
        <v>4.0999999999999996</v>
      </c>
      <c r="J21" s="440">
        <v>0.5</v>
      </c>
      <c r="K21" s="335" t="e">
        <f t="shared" si="2"/>
        <v>#REF!</v>
      </c>
      <c r="L21" s="521">
        <f>'Staffing By Provider'!AB20</f>
        <v>1.55</v>
      </c>
      <c r="M21" s="440">
        <v>1.25</v>
      </c>
      <c r="N21" s="335" t="e">
        <f t="shared" si="3"/>
        <v>#REF!</v>
      </c>
      <c r="O21" s="521">
        <f>'Staffing By Provider'!AC20</f>
        <v>0</v>
      </c>
      <c r="P21" s="440">
        <v>0</v>
      </c>
      <c r="Q21" s="343" t="e">
        <f t="shared" si="4"/>
        <v>#REF!</v>
      </c>
      <c r="R21" s="488">
        <f t="shared" si="7"/>
        <v>6.383</v>
      </c>
      <c r="S21" s="559">
        <f t="shared" si="8"/>
        <v>5.25</v>
      </c>
      <c r="T21" s="366" t="e">
        <f t="shared" si="9"/>
        <v>#REF!</v>
      </c>
      <c r="U21" s="334">
        <v>468563</v>
      </c>
      <c r="V21" s="370">
        <v>460576</v>
      </c>
      <c r="W21" s="360">
        <v>0.98295426655540452</v>
      </c>
      <c r="X21" s="374" t="e">
        <f t="shared" si="6"/>
        <v>#REF!</v>
      </c>
      <c r="Y21" s="347" t="e">
        <f t="shared" si="10"/>
        <v>#REF!</v>
      </c>
      <c r="Z21" s="348" t="e">
        <f t="shared" si="11"/>
        <v>#REF!</v>
      </c>
      <c r="AS21" s="317"/>
      <c r="AT21" s="317"/>
      <c r="AU21" s="317"/>
      <c r="AV21" s="317"/>
    </row>
    <row r="22" spans="1:48" x14ac:dyDescent="0.2">
      <c r="A22" s="330" t="s">
        <v>399</v>
      </c>
      <c r="B22" s="355" t="s">
        <v>400</v>
      </c>
      <c r="C22" s="521">
        <f>'Staffing By Provider'!F21</f>
        <v>0</v>
      </c>
      <c r="D22" s="434">
        <v>0</v>
      </c>
      <c r="E22" s="335" t="e">
        <f t="shared" si="0"/>
        <v>#REF!</v>
      </c>
      <c r="F22" s="521">
        <f>'Staffing By Provider'!S21</f>
        <v>0</v>
      </c>
      <c r="G22" s="434">
        <v>0</v>
      </c>
      <c r="H22" s="335" t="e">
        <f t="shared" si="1"/>
        <v>#REF!</v>
      </c>
      <c r="I22" s="521">
        <f>'Staffing By Provider'!Y21</f>
        <v>0</v>
      </c>
      <c r="J22" s="440">
        <v>0</v>
      </c>
      <c r="K22" s="335" t="e">
        <f t="shared" si="2"/>
        <v>#REF!</v>
      </c>
      <c r="L22" s="521">
        <f>'Staffing By Provider'!AB21</f>
        <v>0</v>
      </c>
      <c r="M22" s="440">
        <v>0.75</v>
      </c>
      <c r="N22" s="335" t="e">
        <f t="shared" si="3"/>
        <v>#REF!</v>
      </c>
      <c r="O22" s="521">
        <f>'Staffing By Provider'!AC21</f>
        <v>0</v>
      </c>
      <c r="P22" s="440">
        <v>0.25</v>
      </c>
      <c r="Q22" s="343" t="e">
        <f t="shared" si="4"/>
        <v>#REF!</v>
      </c>
      <c r="R22" s="488">
        <f t="shared" si="7"/>
        <v>0</v>
      </c>
      <c r="S22" s="559">
        <f t="shared" si="8"/>
        <v>1</v>
      </c>
      <c r="T22" s="366" t="e">
        <f t="shared" si="9"/>
        <v>#REF!</v>
      </c>
      <c r="U22" s="334">
        <v>67737</v>
      </c>
      <c r="V22" s="370">
        <v>67465</v>
      </c>
      <c r="W22" s="360">
        <v>0.99598446934467133</v>
      </c>
      <c r="X22" s="374" t="e">
        <f t="shared" si="6"/>
        <v>#REF!</v>
      </c>
      <c r="Y22" s="347" t="e">
        <f t="shared" si="10"/>
        <v>#REF!</v>
      </c>
      <c r="Z22" s="348" t="e">
        <f t="shared" si="11"/>
        <v>#REF!</v>
      </c>
      <c r="AA22" s="380" t="s">
        <v>601</v>
      </c>
      <c r="AB22" s="381"/>
      <c r="AC22" s="380"/>
      <c r="AD22" s="381"/>
      <c r="AE22" s="380"/>
      <c r="AF22" s="381"/>
      <c r="AG22" s="380"/>
      <c r="AH22" s="381"/>
      <c r="AS22" s="317"/>
      <c r="AT22" s="317"/>
      <c r="AU22" s="317"/>
      <c r="AV22" s="317"/>
    </row>
    <row r="23" spans="1:48" x14ac:dyDescent="0.2">
      <c r="A23" s="330" t="s">
        <v>399</v>
      </c>
      <c r="B23" s="355" t="s">
        <v>401</v>
      </c>
      <c r="C23" s="521">
        <f>'Staffing By Provider'!F22</f>
        <v>0</v>
      </c>
      <c r="D23" s="434">
        <v>0</v>
      </c>
      <c r="E23" s="335" t="e">
        <f t="shared" si="0"/>
        <v>#REF!</v>
      </c>
      <c r="F23" s="521">
        <f>'Staffing By Provider'!S22</f>
        <v>0</v>
      </c>
      <c r="G23" s="434">
        <v>0.25</v>
      </c>
      <c r="H23" s="335" t="e">
        <f t="shared" si="1"/>
        <v>#REF!</v>
      </c>
      <c r="I23" s="521">
        <f>'Staffing By Provider'!Y22</f>
        <v>1.32</v>
      </c>
      <c r="J23" s="440">
        <v>1.5</v>
      </c>
      <c r="K23" s="335" t="e">
        <f t="shared" si="2"/>
        <v>#REF!</v>
      </c>
      <c r="L23" s="521">
        <f>'Staffing By Provider'!AB22</f>
        <v>0</v>
      </c>
      <c r="M23" s="440">
        <v>0.25</v>
      </c>
      <c r="N23" s="335" t="e">
        <f t="shared" si="3"/>
        <v>#REF!</v>
      </c>
      <c r="O23" s="521">
        <f>'Staffing By Provider'!AC22</f>
        <v>0</v>
      </c>
      <c r="P23" s="440">
        <v>0</v>
      </c>
      <c r="Q23" s="343" t="e">
        <f t="shared" si="4"/>
        <v>#REF!</v>
      </c>
      <c r="R23" s="488">
        <f t="shared" si="7"/>
        <v>1.32</v>
      </c>
      <c r="S23" s="559">
        <f t="shared" si="8"/>
        <v>2</v>
      </c>
      <c r="T23" s="366" t="e">
        <f t="shared" si="9"/>
        <v>#REF!</v>
      </c>
      <c r="U23" s="334">
        <v>166906</v>
      </c>
      <c r="V23" s="370">
        <v>163790</v>
      </c>
      <c r="W23" s="360">
        <v>0.9813308089583358</v>
      </c>
      <c r="X23" s="374" t="e">
        <f t="shared" si="6"/>
        <v>#REF!</v>
      </c>
      <c r="Y23" s="347" t="e">
        <f t="shared" si="10"/>
        <v>#REF!</v>
      </c>
      <c r="Z23" s="348" t="e">
        <f t="shared" si="11"/>
        <v>#REF!</v>
      </c>
      <c r="AA23" s="380"/>
      <c r="AB23" s="381" t="s">
        <v>602</v>
      </c>
      <c r="AC23" s="380"/>
      <c r="AD23" s="381"/>
      <c r="AE23" s="380"/>
      <c r="AF23" s="381"/>
      <c r="AG23" s="380"/>
      <c r="AH23" s="381"/>
      <c r="AS23" s="317"/>
      <c r="AT23" s="317"/>
      <c r="AU23" s="317"/>
      <c r="AV23" s="317"/>
    </row>
    <row r="24" spans="1:48" x14ac:dyDescent="0.2">
      <c r="A24" s="330" t="s">
        <v>402</v>
      </c>
      <c r="B24" s="355" t="s">
        <v>403</v>
      </c>
      <c r="C24" s="521">
        <f>'Staffing By Provider'!F23</f>
        <v>2.36</v>
      </c>
      <c r="D24" s="434">
        <v>0.5</v>
      </c>
      <c r="E24" s="335" t="e">
        <f t="shared" si="0"/>
        <v>#REF!</v>
      </c>
      <c r="F24" s="521">
        <f>'Staffing By Provider'!S23</f>
        <v>1.49</v>
      </c>
      <c r="G24" s="434">
        <v>8.75</v>
      </c>
      <c r="H24" s="335" t="e">
        <f t="shared" si="1"/>
        <v>#REF!</v>
      </c>
      <c r="I24" s="521">
        <f>'Staffing By Provider'!Y23</f>
        <v>10.350000000000001</v>
      </c>
      <c r="J24" s="440">
        <v>1.75</v>
      </c>
      <c r="K24" s="335" t="e">
        <f t="shared" si="2"/>
        <v>#REF!</v>
      </c>
      <c r="L24" s="521">
        <f>'Staffing By Provider'!AB23</f>
        <v>0</v>
      </c>
      <c r="M24" s="440">
        <v>0</v>
      </c>
      <c r="N24" s="335" t="e">
        <f t="shared" si="3"/>
        <v>#REF!</v>
      </c>
      <c r="O24" s="521">
        <f>'Staffing By Provider'!AC23</f>
        <v>0.08</v>
      </c>
      <c r="P24" s="440">
        <v>0.57999999999999996</v>
      </c>
      <c r="Q24" s="343" t="e">
        <f t="shared" si="4"/>
        <v>#REF!</v>
      </c>
      <c r="R24" s="488">
        <f t="shared" si="7"/>
        <v>14.280000000000001</v>
      </c>
      <c r="S24" s="559">
        <f t="shared" si="8"/>
        <v>11.58</v>
      </c>
      <c r="T24" s="366" t="e">
        <f t="shared" si="9"/>
        <v>#REF!</v>
      </c>
      <c r="U24" s="334">
        <v>1088011.92</v>
      </c>
      <c r="V24" s="370">
        <v>1088011.92</v>
      </c>
      <c r="W24" s="360">
        <v>1</v>
      </c>
      <c r="X24" s="374" t="e">
        <f t="shared" si="6"/>
        <v>#REF!</v>
      </c>
      <c r="Y24" s="347" t="e">
        <f t="shared" si="10"/>
        <v>#REF!</v>
      </c>
      <c r="Z24" s="348" t="e">
        <f t="shared" si="11"/>
        <v>#REF!</v>
      </c>
      <c r="AS24" s="317"/>
      <c r="AT24" s="317"/>
      <c r="AU24" s="317"/>
      <c r="AV24" s="317"/>
    </row>
    <row r="25" spans="1:48" x14ac:dyDescent="0.2">
      <c r="A25" s="330" t="s">
        <v>406</v>
      </c>
      <c r="B25" s="355" t="s">
        <v>374</v>
      </c>
      <c r="C25" s="521">
        <f>'Staffing By Provider'!F24</f>
        <v>4.09</v>
      </c>
      <c r="D25" s="434">
        <v>1</v>
      </c>
      <c r="E25" s="335" t="e">
        <f t="shared" si="0"/>
        <v>#REF!</v>
      </c>
      <c r="F25" s="521">
        <f>'Staffing By Provider'!S24</f>
        <v>4.1499999999999995</v>
      </c>
      <c r="G25" s="434">
        <v>9.5</v>
      </c>
      <c r="H25" s="335" t="e">
        <f t="shared" si="1"/>
        <v>#REF!</v>
      </c>
      <c r="I25" s="521">
        <f>'Staffing By Provider'!Y24</f>
        <v>21.54</v>
      </c>
      <c r="J25" s="440">
        <v>6</v>
      </c>
      <c r="K25" s="335" t="e">
        <f t="shared" si="2"/>
        <v>#REF!</v>
      </c>
      <c r="L25" s="521">
        <f>'Staffing By Provider'!AB24</f>
        <v>100.96000000000001</v>
      </c>
      <c r="M25" s="440">
        <v>95</v>
      </c>
      <c r="N25" s="335" t="e">
        <f t="shared" si="3"/>
        <v>#REF!</v>
      </c>
      <c r="O25" s="521">
        <f>'Staffing By Provider'!AC24</f>
        <v>0</v>
      </c>
      <c r="P25" s="440">
        <v>0</v>
      </c>
      <c r="Q25" s="343" t="e">
        <f t="shared" si="4"/>
        <v>#REF!</v>
      </c>
      <c r="R25" s="488">
        <f t="shared" si="7"/>
        <v>130.74</v>
      </c>
      <c r="S25" s="559">
        <f t="shared" si="8"/>
        <v>111.5</v>
      </c>
      <c r="T25" s="366" t="e">
        <f t="shared" si="9"/>
        <v>#REF!</v>
      </c>
      <c r="U25" s="334">
        <v>8005559</v>
      </c>
      <c r="V25" s="370">
        <v>1053922</v>
      </c>
      <c r="W25" s="360">
        <v>0.13164877056055674</v>
      </c>
      <c r="X25" s="374" t="e">
        <f t="shared" si="6"/>
        <v>#REF!</v>
      </c>
      <c r="Y25" s="347" t="e">
        <f t="shared" si="10"/>
        <v>#REF!</v>
      </c>
      <c r="Z25" s="348" t="e">
        <f t="shared" si="11"/>
        <v>#REF!</v>
      </c>
      <c r="AS25" s="317"/>
      <c r="AT25" s="317"/>
      <c r="AU25" s="317"/>
      <c r="AV25" s="317"/>
    </row>
    <row r="26" spans="1:48" x14ac:dyDescent="0.2">
      <c r="A26" s="330" t="s">
        <v>407</v>
      </c>
      <c r="B26" s="355" t="s">
        <v>372</v>
      </c>
      <c r="C26" s="521">
        <f>'Staffing By Provider'!F25</f>
        <v>6.7533103272351749</v>
      </c>
      <c r="D26" s="434">
        <v>26</v>
      </c>
      <c r="E26" s="335" t="e">
        <f t="shared" si="0"/>
        <v>#REF!</v>
      </c>
      <c r="F26" s="521">
        <f>'Staffing By Provider'!S25</f>
        <v>34.544990384616014</v>
      </c>
      <c r="G26" s="434">
        <v>1</v>
      </c>
      <c r="H26" s="335" t="e">
        <f t="shared" si="1"/>
        <v>#REF!</v>
      </c>
      <c r="I26" s="521">
        <f>'Staffing By Provider'!Y25</f>
        <v>7.2544519230769202</v>
      </c>
      <c r="J26" s="440">
        <v>7.25</v>
      </c>
      <c r="K26" s="335" t="e">
        <f t="shared" si="2"/>
        <v>#REF!</v>
      </c>
      <c r="L26" s="521">
        <f>'Staffing By Provider'!AB25</f>
        <v>34.446576923077309</v>
      </c>
      <c r="M26" s="440">
        <v>34.5</v>
      </c>
      <c r="N26" s="335" t="e">
        <f t="shared" si="3"/>
        <v>#REF!</v>
      </c>
      <c r="O26" s="521">
        <f>'Staffing By Provider'!AC25</f>
        <v>5.5155817307692301</v>
      </c>
      <c r="P26" s="440">
        <v>5.5</v>
      </c>
      <c r="Q26" s="343" t="e">
        <f t="shared" si="4"/>
        <v>#REF!</v>
      </c>
      <c r="R26" s="488">
        <f t="shared" si="7"/>
        <v>88.514911288774655</v>
      </c>
      <c r="S26" s="559">
        <f t="shared" si="8"/>
        <v>74.25</v>
      </c>
      <c r="T26" s="366" t="e">
        <f t="shared" si="9"/>
        <v>#REF!</v>
      </c>
      <c r="U26" s="334">
        <v>6158896.3399999999</v>
      </c>
      <c r="V26" s="370">
        <v>1135397.51</v>
      </c>
      <c r="W26" s="360">
        <v>0.18435080691746145</v>
      </c>
      <c r="X26" s="374" t="e">
        <f t="shared" si="6"/>
        <v>#REF!</v>
      </c>
      <c r="Y26" s="347" t="e">
        <f t="shared" si="10"/>
        <v>#REF!</v>
      </c>
      <c r="Z26" s="348" t="e">
        <f t="shared" si="11"/>
        <v>#REF!</v>
      </c>
      <c r="AS26" s="317"/>
      <c r="AT26" s="317"/>
      <c r="AU26" s="317"/>
      <c r="AV26" s="317"/>
    </row>
    <row r="27" spans="1:48" x14ac:dyDescent="0.2">
      <c r="A27" s="330" t="s">
        <v>408</v>
      </c>
      <c r="B27" s="355" t="s">
        <v>409</v>
      </c>
      <c r="C27" s="521">
        <f>'Staffing By Provider'!F26</f>
        <v>0</v>
      </c>
      <c r="D27" s="434">
        <v>0</v>
      </c>
      <c r="E27" s="335" t="e">
        <f t="shared" si="0"/>
        <v>#REF!</v>
      </c>
      <c r="F27" s="521">
        <f>'Staffing By Provider'!S26</f>
        <v>0</v>
      </c>
      <c r="G27" s="434">
        <v>0</v>
      </c>
      <c r="H27" s="335" t="e">
        <f t="shared" si="1"/>
        <v>#REF!</v>
      </c>
      <c r="I27" s="521">
        <f>'Staffing By Provider'!Y26</f>
        <v>0</v>
      </c>
      <c r="J27" s="440">
        <v>0.5</v>
      </c>
      <c r="K27" s="335" t="e">
        <f t="shared" si="2"/>
        <v>#REF!</v>
      </c>
      <c r="L27" s="521">
        <f>'Staffing By Provider'!AB26</f>
        <v>1.47</v>
      </c>
      <c r="M27" s="440">
        <v>1.5</v>
      </c>
      <c r="N27" s="335" t="e">
        <f t="shared" si="3"/>
        <v>#REF!</v>
      </c>
      <c r="O27" s="521">
        <f>'Staffing By Provider'!AC26</f>
        <v>0</v>
      </c>
      <c r="P27" s="440">
        <v>0</v>
      </c>
      <c r="Q27" s="343" t="e">
        <f t="shared" si="4"/>
        <v>#REF!</v>
      </c>
      <c r="R27" s="488">
        <f t="shared" si="7"/>
        <v>1.47</v>
      </c>
      <c r="S27" s="559">
        <f t="shared" si="8"/>
        <v>2</v>
      </c>
      <c r="T27" s="366" t="e">
        <f t="shared" si="9"/>
        <v>#REF!</v>
      </c>
      <c r="U27" s="334">
        <v>143685</v>
      </c>
      <c r="V27" s="370">
        <v>143685</v>
      </c>
      <c r="W27" s="360">
        <v>1</v>
      </c>
      <c r="X27" s="374" t="e">
        <f t="shared" si="6"/>
        <v>#REF!</v>
      </c>
      <c r="Y27" s="347" t="e">
        <f t="shared" si="10"/>
        <v>#REF!</v>
      </c>
      <c r="Z27" s="348" t="e">
        <f t="shared" si="11"/>
        <v>#REF!</v>
      </c>
      <c r="AS27" s="317"/>
      <c r="AT27" s="317"/>
      <c r="AU27" s="317"/>
      <c r="AV27" s="317"/>
    </row>
    <row r="28" spans="1:48" x14ac:dyDescent="0.2">
      <c r="A28" s="330" t="s">
        <v>410</v>
      </c>
      <c r="B28" s="355" t="s">
        <v>411</v>
      </c>
      <c r="C28" s="521">
        <f>'Staffing By Provider'!F27</f>
        <v>0.16</v>
      </c>
      <c r="D28" s="434">
        <v>0.25</v>
      </c>
      <c r="E28" s="335" t="e">
        <f t="shared" si="0"/>
        <v>#REF!</v>
      </c>
      <c r="F28" s="521">
        <f>'Staffing By Provider'!S27</f>
        <v>1.42</v>
      </c>
      <c r="G28" s="434">
        <v>1.5</v>
      </c>
      <c r="H28" s="335" t="e">
        <f t="shared" si="1"/>
        <v>#REF!</v>
      </c>
      <c r="I28" s="521">
        <f>'Staffing By Provider'!Y27</f>
        <v>0</v>
      </c>
      <c r="J28" s="440">
        <v>0</v>
      </c>
      <c r="K28" s="335" t="e">
        <f t="shared" si="2"/>
        <v>#REF!</v>
      </c>
      <c r="L28" s="521">
        <f>'Staffing By Provider'!AB27</f>
        <v>0</v>
      </c>
      <c r="M28" s="440">
        <v>0</v>
      </c>
      <c r="N28" s="335" t="e">
        <f t="shared" si="3"/>
        <v>#REF!</v>
      </c>
      <c r="O28" s="521">
        <f>'Staffing By Provider'!AC27</f>
        <v>0.18</v>
      </c>
      <c r="P28" s="440">
        <v>0.25</v>
      </c>
      <c r="Q28" s="343" t="e">
        <f t="shared" si="4"/>
        <v>#REF!</v>
      </c>
      <c r="R28" s="488">
        <f t="shared" si="7"/>
        <v>1.7599999999999998</v>
      </c>
      <c r="S28" s="559">
        <f t="shared" si="8"/>
        <v>2</v>
      </c>
      <c r="T28" s="366" t="e">
        <f t="shared" si="9"/>
        <v>#REF!</v>
      </c>
      <c r="U28" s="334">
        <v>195049</v>
      </c>
      <c r="V28" s="370">
        <v>194715</v>
      </c>
      <c r="W28" s="360">
        <v>0.99828760978010656</v>
      </c>
      <c r="X28" s="374" t="e">
        <f t="shared" si="6"/>
        <v>#REF!</v>
      </c>
      <c r="Y28" s="347" t="e">
        <f t="shared" si="10"/>
        <v>#REF!</v>
      </c>
      <c r="Z28" s="348" t="e">
        <f t="shared" si="11"/>
        <v>#REF!</v>
      </c>
      <c r="AS28" s="317"/>
      <c r="AT28" s="317"/>
      <c r="AU28" s="317"/>
      <c r="AV28" s="317"/>
    </row>
    <row r="29" spans="1:48" x14ac:dyDescent="0.2">
      <c r="A29" s="330" t="s">
        <v>414</v>
      </c>
      <c r="B29" s="552">
        <v>800</v>
      </c>
      <c r="C29" s="521">
        <f>'Staffing By Provider'!F28</f>
        <v>0.01</v>
      </c>
      <c r="D29" s="434">
        <v>0.25</v>
      </c>
      <c r="E29" s="335" t="e">
        <f t="shared" si="0"/>
        <v>#REF!</v>
      </c>
      <c r="F29" s="521">
        <f>'Staffing By Provider'!S28</f>
        <v>0</v>
      </c>
      <c r="G29" s="434">
        <v>0.75</v>
      </c>
      <c r="H29" s="335" t="e">
        <f t="shared" si="1"/>
        <v>#REF!</v>
      </c>
      <c r="I29" s="521">
        <f>'Staffing By Provider'!Y28</f>
        <v>0.15</v>
      </c>
      <c r="J29" s="440">
        <v>0.5</v>
      </c>
      <c r="K29" s="335" t="e">
        <f t="shared" si="2"/>
        <v>#REF!</v>
      </c>
      <c r="L29" s="521">
        <f>'Staffing By Provider'!AB28</f>
        <v>0.7</v>
      </c>
      <c r="M29" s="440">
        <v>0.75</v>
      </c>
      <c r="N29" s="335" t="e">
        <f t="shared" si="3"/>
        <v>#REF!</v>
      </c>
      <c r="O29" s="521">
        <f>'Staffing By Provider'!AC28</f>
        <v>0</v>
      </c>
      <c r="P29" s="440">
        <v>0.25</v>
      </c>
      <c r="Q29" s="343" t="e">
        <f t="shared" si="4"/>
        <v>#REF!</v>
      </c>
      <c r="R29" s="488">
        <f t="shared" si="7"/>
        <v>0.86</v>
      </c>
      <c r="S29" s="559">
        <f t="shared" si="8"/>
        <v>2.5</v>
      </c>
      <c r="T29" s="366" t="e">
        <f t="shared" si="9"/>
        <v>#REF!</v>
      </c>
      <c r="U29" s="334">
        <v>208337</v>
      </c>
      <c r="V29" s="370">
        <v>204961</v>
      </c>
      <c r="W29" s="360">
        <v>0.98379548519946047</v>
      </c>
      <c r="X29" s="374" t="e">
        <f t="shared" si="6"/>
        <v>#REF!</v>
      </c>
      <c r="Y29" s="347" t="e">
        <f t="shared" si="10"/>
        <v>#REF!</v>
      </c>
      <c r="Z29" s="348" t="e">
        <f t="shared" si="11"/>
        <v>#REF!</v>
      </c>
      <c r="AS29" s="317"/>
      <c r="AT29" s="317"/>
      <c r="AU29" s="317"/>
      <c r="AV29" s="317"/>
    </row>
    <row r="30" spans="1:48" x14ac:dyDescent="0.2">
      <c r="A30" s="330" t="s">
        <v>416</v>
      </c>
      <c r="B30" s="355" t="s">
        <v>417</v>
      </c>
      <c r="C30" s="521">
        <f>'Staffing By Provider'!F29</f>
        <v>0.18</v>
      </c>
      <c r="D30" s="434">
        <v>0</v>
      </c>
      <c r="E30" s="335" t="e">
        <f t="shared" si="0"/>
        <v>#REF!</v>
      </c>
      <c r="F30" s="521">
        <f>'Staffing By Provider'!S29</f>
        <v>0</v>
      </c>
      <c r="G30" s="434">
        <v>0</v>
      </c>
      <c r="H30" s="335" t="e">
        <f t="shared" si="1"/>
        <v>#REF!</v>
      </c>
      <c r="I30" s="521">
        <f>'Staffing By Provider'!Y29</f>
        <v>0.27</v>
      </c>
      <c r="J30" s="440">
        <v>0</v>
      </c>
      <c r="K30" s="335" t="e">
        <f t="shared" si="2"/>
        <v>#REF!</v>
      </c>
      <c r="L30" s="521">
        <f>'Staffing By Provider'!AB29</f>
        <v>0.85</v>
      </c>
      <c r="M30" s="440">
        <v>0.75</v>
      </c>
      <c r="N30" s="335" t="e">
        <f t="shared" si="3"/>
        <v>#REF!</v>
      </c>
      <c r="O30" s="521">
        <f>'Staffing By Provider'!AC29</f>
        <v>7.0000000000000007E-2</v>
      </c>
      <c r="P30" s="440">
        <v>0</v>
      </c>
      <c r="Q30" s="343" t="e">
        <f t="shared" si="4"/>
        <v>#REF!</v>
      </c>
      <c r="R30" s="488">
        <f t="shared" si="7"/>
        <v>1.37</v>
      </c>
      <c r="S30" s="559">
        <f t="shared" si="8"/>
        <v>0.75</v>
      </c>
      <c r="T30" s="366" t="e">
        <f t="shared" si="9"/>
        <v>#REF!</v>
      </c>
      <c r="U30" s="334">
        <v>52237</v>
      </c>
      <c r="V30" s="370">
        <v>52237</v>
      </c>
      <c r="W30" s="360">
        <v>1</v>
      </c>
      <c r="X30" s="374" t="e">
        <f t="shared" si="6"/>
        <v>#REF!</v>
      </c>
      <c r="Y30" s="347" t="e">
        <f t="shared" si="10"/>
        <v>#REF!</v>
      </c>
      <c r="Z30" s="348" t="e">
        <f t="shared" si="11"/>
        <v>#REF!</v>
      </c>
      <c r="AS30" s="317"/>
      <c r="AT30" s="317"/>
      <c r="AU30" s="317"/>
      <c r="AV30" s="317"/>
    </row>
    <row r="31" spans="1:48" x14ac:dyDescent="0.2">
      <c r="A31" s="330" t="s">
        <v>418</v>
      </c>
      <c r="B31" s="355" t="s">
        <v>419</v>
      </c>
      <c r="C31" s="521">
        <f>'Staffing By Provider'!F30</f>
        <v>0</v>
      </c>
      <c r="D31" s="434">
        <v>0</v>
      </c>
      <c r="E31" s="335" t="e">
        <f t="shared" si="0"/>
        <v>#REF!</v>
      </c>
      <c r="F31" s="521">
        <f>'Staffing By Provider'!S30</f>
        <v>0</v>
      </c>
      <c r="G31" s="434">
        <v>0</v>
      </c>
      <c r="H31" s="335" t="e">
        <f t="shared" si="1"/>
        <v>#REF!</v>
      </c>
      <c r="I31" s="521">
        <f>'Staffing By Provider'!Y30</f>
        <v>0</v>
      </c>
      <c r="J31" s="440">
        <v>0.25</v>
      </c>
      <c r="K31" s="335" t="e">
        <f t="shared" si="2"/>
        <v>#REF!</v>
      </c>
      <c r="L31" s="521">
        <f>'Staffing By Provider'!AB30</f>
        <v>0</v>
      </c>
      <c r="M31" s="440">
        <v>3</v>
      </c>
      <c r="N31" s="335" t="e">
        <f t="shared" si="3"/>
        <v>#REF!</v>
      </c>
      <c r="O31" s="521">
        <f>'Staffing By Provider'!AC30</f>
        <v>0</v>
      </c>
      <c r="P31" s="440">
        <v>0</v>
      </c>
      <c r="Q31" s="343" t="e">
        <f t="shared" si="4"/>
        <v>#REF!</v>
      </c>
      <c r="R31" s="488">
        <f t="shared" si="7"/>
        <v>0</v>
      </c>
      <c r="S31" s="559">
        <f t="shared" si="8"/>
        <v>3.25</v>
      </c>
      <c r="T31" s="366" t="e">
        <f t="shared" si="9"/>
        <v>#REF!</v>
      </c>
      <c r="U31" s="334">
        <v>226123</v>
      </c>
      <c r="V31" s="370">
        <v>226108</v>
      </c>
      <c r="W31" s="360">
        <v>0.99993366442157583</v>
      </c>
      <c r="X31" s="374" t="e">
        <f t="shared" si="6"/>
        <v>#REF!</v>
      </c>
      <c r="Y31" s="347" t="e">
        <f t="shared" si="10"/>
        <v>#REF!</v>
      </c>
      <c r="Z31" s="348" t="e">
        <f t="shared" si="11"/>
        <v>#REF!</v>
      </c>
      <c r="AS31" s="317"/>
      <c r="AT31" s="317"/>
      <c r="AU31" s="317"/>
      <c r="AV31" s="317"/>
    </row>
    <row r="32" spans="1:48" x14ac:dyDescent="0.2">
      <c r="A32" s="330" t="s">
        <v>420</v>
      </c>
      <c r="B32" s="355" t="s">
        <v>421</v>
      </c>
      <c r="C32" s="521">
        <f>'Staffing By Provider'!F31</f>
        <v>1.26</v>
      </c>
      <c r="D32" s="434">
        <v>5.5</v>
      </c>
      <c r="E32" s="335" t="e">
        <f t="shared" si="0"/>
        <v>#REF!</v>
      </c>
      <c r="F32" s="521">
        <f>'Staffing By Provider'!S31</f>
        <v>20.28</v>
      </c>
      <c r="G32" s="434">
        <v>16</v>
      </c>
      <c r="H32" s="335" t="e">
        <f t="shared" si="1"/>
        <v>#REF!</v>
      </c>
      <c r="I32" s="521">
        <f>'Staffing By Provider'!Y31</f>
        <v>0.86</v>
      </c>
      <c r="J32" s="440">
        <v>1.25</v>
      </c>
      <c r="K32" s="335" t="e">
        <f t="shared" si="2"/>
        <v>#REF!</v>
      </c>
      <c r="L32" s="521">
        <f>'Staffing By Provider'!AB31</f>
        <v>6.96</v>
      </c>
      <c r="M32" s="440">
        <v>7.5</v>
      </c>
      <c r="N32" s="335" t="e">
        <f t="shared" si="3"/>
        <v>#REF!</v>
      </c>
      <c r="O32" s="521">
        <f>'Staffing By Provider'!AC31</f>
        <v>0.79</v>
      </c>
      <c r="P32" s="440">
        <v>1</v>
      </c>
      <c r="Q32" s="343" t="e">
        <f t="shared" si="4"/>
        <v>#REF!</v>
      </c>
      <c r="R32" s="488">
        <f t="shared" si="7"/>
        <v>30.150000000000002</v>
      </c>
      <c r="S32" s="559">
        <f t="shared" si="8"/>
        <v>31.25</v>
      </c>
      <c r="T32" s="366" t="e">
        <f t="shared" si="9"/>
        <v>#REF!</v>
      </c>
      <c r="U32" s="334">
        <v>2858049</v>
      </c>
      <c r="V32" s="370">
        <v>649332</v>
      </c>
      <c r="W32" s="360">
        <v>0.22719414537679375</v>
      </c>
      <c r="X32" s="374" t="e">
        <f t="shared" si="6"/>
        <v>#REF!</v>
      </c>
      <c r="Y32" s="347" t="e">
        <f t="shared" si="10"/>
        <v>#REF!</v>
      </c>
      <c r="Z32" s="348" t="e">
        <f t="shared" si="11"/>
        <v>#REF!</v>
      </c>
      <c r="AS32" s="317"/>
      <c r="AT32" s="317"/>
      <c r="AU32" s="317"/>
      <c r="AV32" s="317"/>
    </row>
    <row r="33" spans="1:52" ht="13.5" thickBot="1" x14ac:dyDescent="0.25">
      <c r="A33" s="445" t="s">
        <v>420</v>
      </c>
      <c r="B33" s="355" t="s">
        <v>422</v>
      </c>
      <c r="C33" s="522">
        <f>'Staffing By Provider'!F32</f>
        <v>1.1600000000000001</v>
      </c>
      <c r="D33" s="434">
        <v>4.75</v>
      </c>
      <c r="E33" s="335" t="e">
        <f t="shared" si="0"/>
        <v>#REF!</v>
      </c>
      <c r="F33" s="522">
        <f>'Staffing By Provider'!S32</f>
        <v>25.91</v>
      </c>
      <c r="G33" s="434">
        <v>22</v>
      </c>
      <c r="H33" s="335" t="e">
        <f t="shared" si="1"/>
        <v>#REF!</v>
      </c>
      <c r="I33" s="522">
        <f>'Staffing By Provider'!Y32</f>
        <v>1.62</v>
      </c>
      <c r="J33" s="441">
        <v>1.75</v>
      </c>
      <c r="K33" s="335" t="e">
        <f t="shared" si="2"/>
        <v>#REF!</v>
      </c>
      <c r="L33" s="522">
        <f>'Staffing By Provider'!AB32</f>
        <v>11.53</v>
      </c>
      <c r="M33" s="441">
        <v>7.25</v>
      </c>
      <c r="N33" s="335" t="e">
        <f t="shared" si="3"/>
        <v>#REF!</v>
      </c>
      <c r="O33" s="522">
        <f>'Staffing By Provider'!AC32</f>
        <v>0.86</v>
      </c>
      <c r="P33" s="441">
        <v>1</v>
      </c>
      <c r="Q33" s="343" t="e">
        <f t="shared" si="4"/>
        <v>#REF!</v>
      </c>
      <c r="R33" s="488">
        <f t="shared" si="7"/>
        <v>41.08</v>
      </c>
      <c r="S33" s="559">
        <f t="shared" si="8"/>
        <v>36.75</v>
      </c>
      <c r="T33" s="366" t="e">
        <f t="shared" si="9"/>
        <v>#REF!</v>
      </c>
      <c r="U33" s="334">
        <v>3380778</v>
      </c>
      <c r="V33" s="370">
        <v>400277</v>
      </c>
      <c r="W33" s="360">
        <v>0.11839789539567519</v>
      </c>
      <c r="X33" s="374" t="e">
        <f t="shared" si="6"/>
        <v>#REF!</v>
      </c>
      <c r="Y33" s="347" t="e">
        <f t="shared" si="10"/>
        <v>#REF!</v>
      </c>
      <c r="Z33" s="348" t="e">
        <f t="shared" si="11"/>
        <v>#REF!</v>
      </c>
      <c r="AS33" s="317"/>
      <c r="AT33" s="317"/>
      <c r="AU33" s="317"/>
      <c r="AV33" s="317"/>
    </row>
    <row r="34" spans="1:52" ht="13.5" thickBot="1" x14ac:dyDescent="0.25">
      <c r="C34" s="456">
        <f t="shared" ref="C34:V34" si="12">SUM(C7:C33)</f>
        <v>22.821204558004411</v>
      </c>
      <c r="D34" s="435">
        <f t="shared" si="12"/>
        <v>44.75</v>
      </c>
      <c r="E34" s="359" t="e">
        <f t="shared" si="12"/>
        <v>#REF!</v>
      </c>
      <c r="F34" s="456">
        <f t="shared" si="12"/>
        <v>133.24580769230832</v>
      </c>
      <c r="G34" s="435">
        <f t="shared" si="12"/>
        <v>116.75</v>
      </c>
      <c r="H34" s="359" t="e">
        <f t="shared" si="12"/>
        <v>#REF!</v>
      </c>
      <c r="I34" s="456">
        <f t="shared" si="12"/>
        <v>61.397350961538457</v>
      </c>
      <c r="J34" s="435">
        <f t="shared" si="12"/>
        <v>26.75</v>
      </c>
      <c r="K34" s="359" t="e">
        <f t="shared" si="12"/>
        <v>#REF!</v>
      </c>
      <c r="L34" s="456">
        <f t="shared" si="12"/>
        <v>177.481697115385</v>
      </c>
      <c r="M34" s="435">
        <f t="shared" si="12"/>
        <v>174</v>
      </c>
      <c r="N34" s="359" t="e">
        <f t="shared" si="12"/>
        <v>#REF!</v>
      </c>
      <c r="O34" s="456">
        <f t="shared" si="12"/>
        <v>14.511302884615382</v>
      </c>
      <c r="P34" s="435">
        <f t="shared" si="12"/>
        <v>17.329999999999998</v>
      </c>
      <c r="Q34" s="359" t="e">
        <f t="shared" si="12"/>
        <v>#REF!</v>
      </c>
      <c r="R34" s="466">
        <f t="shared" si="12"/>
        <v>409.4573632118516</v>
      </c>
      <c r="S34" s="560">
        <f t="shared" si="12"/>
        <v>379.58</v>
      </c>
      <c r="T34" s="236" t="e">
        <f t="shared" si="12"/>
        <v>#REF!</v>
      </c>
      <c r="U34" s="561">
        <f t="shared" si="12"/>
        <v>31511347.790000003</v>
      </c>
      <c r="V34" s="382">
        <f t="shared" si="12"/>
        <v>10144935.279999999</v>
      </c>
      <c r="W34" s="383"/>
      <c r="X34" s="384" t="e">
        <f>SUM(X7:X33)</f>
        <v>#REF!</v>
      </c>
      <c r="Y34" s="385" t="e">
        <f>SUM(Y7:Y33)</f>
        <v>#REF!</v>
      </c>
      <c r="Z34" s="388" t="e">
        <f t="shared" si="11"/>
        <v>#REF!</v>
      </c>
      <c r="AS34" s="317"/>
      <c r="AT34" s="317"/>
      <c r="AU34" s="317"/>
      <c r="AV34" s="317"/>
    </row>
    <row r="35" spans="1:52" x14ac:dyDescent="0.2">
      <c r="C35" s="333"/>
      <c r="D35" s="333"/>
      <c r="E35" s="350"/>
      <c r="F35" s="333"/>
      <c r="G35" s="333"/>
      <c r="H35" s="350"/>
      <c r="I35" s="333"/>
      <c r="J35" s="333"/>
      <c r="K35" s="350"/>
      <c r="L35" s="333"/>
      <c r="M35" s="333"/>
      <c r="N35" s="350"/>
      <c r="O35" s="333"/>
      <c r="P35" s="333"/>
      <c r="Q35" s="350"/>
      <c r="R35" s="350"/>
      <c r="S35" s="333"/>
      <c r="T35" s="350"/>
      <c r="U35" s="350"/>
      <c r="V35" s="386"/>
      <c r="W35" s="351"/>
      <c r="X35" s="387"/>
      <c r="Y35" s="350"/>
      <c r="Z35" s="352"/>
      <c r="AS35" s="317"/>
      <c r="AT35" s="317"/>
      <c r="AU35" s="317"/>
      <c r="AV35" s="317"/>
    </row>
    <row r="36" spans="1:52" x14ac:dyDescent="0.2">
      <c r="T36" s="332"/>
      <c r="V36" s="332"/>
      <c r="W36" s="446"/>
      <c r="X36" s="447" t="s">
        <v>603</v>
      </c>
      <c r="Y36" s="446"/>
      <c r="Z36" s="448"/>
      <c r="AA36" s="448"/>
      <c r="AW36" s="318"/>
      <c r="AX36" s="332"/>
      <c r="AY36" s="318"/>
      <c r="AZ36" s="332"/>
    </row>
    <row r="37" spans="1:52" x14ac:dyDescent="0.2">
      <c r="T37" s="332"/>
      <c r="V37" s="491"/>
      <c r="W37" s="449"/>
      <c r="X37" s="450">
        <f>'Sp2017 CAF'!BK27</f>
        <v>2.6217739003998465E-2</v>
      </c>
      <c r="Y37" s="446"/>
      <c r="Z37" s="448"/>
      <c r="AA37" s="448"/>
      <c r="AB37" s="491"/>
    </row>
    <row r="38" spans="1:52" x14ac:dyDescent="0.2">
      <c r="A38" s="375" t="s">
        <v>379</v>
      </c>
      <c r="B38" s="355" t="s">
        <v>381</v>
      </c>
      <c r="C38" s="376">
        <f ca="1">'Staffing By Provider'!F38</f>
        <v>0</v>
      </c>
      <c r="D38" s="376">
        <v>0</v>
      </c>
      <c r="E38" s="377" t="e">
        <f t="shared" ref="E38:E46" si="13">D38*$D$2</f>
        <v>#REF!</v>
      </c>
      <c r="F38" s="376">
        <f>'Staffing By Provider'!S38</f>
        <v>0</v>
      </c>
      <c r="G38" s="376">
        <v>0</v>
      </c>
      <c r="H38" s="377" t="e">
        <f t="shared" ref="H38:H46" si="14">G38*$G$2</f>
        <v>#REF!</v>
      </c>
      <c r="I38" s="376">
        <f>'Staffing By Provider'!Y38</f>
        <v>4</v>
      </c>
      <c r="J38" s="376">
        <v>0</v>
      </c>
      <c r="K38" s="377" t="e">
        <f t="shared" ref="K38:K46" si="15">J38*$J$2</f>
        <v>#REF!</v>
      </c>
      <c r="L38" s="376">
        <f>'Staffing By Provider'!AB38</f>
        <v>0</v>
      </c>
      <c r="M38" s="376">
        <v>0</v>
      </c>
      <c r="N38" s="377" t="e">
        <f t="shared" ref="N38:N46" si="16">M38*$M$2</f>
        <v>#REF!</v>
      </c>
      <c r="O38" s="376">
        <f>'Staffing By Provider'!AC38</f>
        <v>0</v>
      </c>
      <c r="P38" s="376">
        <v>0</v>
      </c>
      <c r="Q38" s="377" t="e">
        <f t="shared" ref="Q38:Q46" si="17">P38*$P$2</f>
        <v>#REF!</v>
      </c>
      <c r="R38" s="377"/>
      <c r="S38" s="362">
        <v>0</v>
      </c>
      <c r="T38" s="378" t="e">
        <f t="shared" ref="T38:T46" si="18">E38+H38+K38+N38+Q38</f>
        <v>#REF!</v>
      </c>
      <c r="U38" s="331">
        <v>224394</v>
      </c>
      <c r="V38" s="379">
        <v>0</v>
      </c>
      <c r="W38" s="538">
        <f>V38/U38</f>
        <v>0</v>
      </c>
      <c r="X38" s="539">
        <f t="shared" ref="X38:X45" si="19">V38*(1+$X$37)</f>
        <v>0</v>
      </c>
      <c r="Y38" s="540">
        <f>X38-V38</f>
        <v>0</v>
      </c>
      <c r="Z38" s="541">
        <v>0</v>
      </c>
      <c r="AA38" s="526"/>
      <c r="AB38" s="527"/>
      <c r="AC38" s="526"/>
      <c r="AQ38" s="317"/>
      <c r="AR38" s="317"/>
      <c r="AS38" s="317"/>
      <c r="AT38" s="317"/>
      <c r="AU38" s="317"/>
      <c r="AV38" s="317"/>
    </row>
    <row r="39" spans="1:52" x14ac:dyDescent="0.2">
      <c r="A39" s="375" t="s">
        <v>382</v>
      </c>
      <c r="B39" s="355" t="s">
        <v>383</v>
      </c>
      <c r="C39" s="376">
        <f ca="1">'Staffing By Provider'!F39</f>
        <v>1.03</v>
      </c>
      <c r="D39" s="376">
        <v>0</v>
      </c>
      <c r="E39" s="377" t="e">
        <f t="shared" si="13"/>
        <v>#REF!</v>
      </c>
      <c r="F39" s="376">
        <f>'Staffing By Provider'!S39</f>
        <v>0.02</v>
      </c>
      <c r="G39" s="376">
        <v>0</v>
      </c>
      <c r="H39" s="377" t="e">
        <f t="shared" si="14"/>
        <v>#REF!</v>
      </c>
      <c r="I39" s="376">
        <f>'Staffing By Provider'!Y39</f>
        <v>3.3699999999999997</v>
      </c>
      <c r="J39" s="376">
        <v>0</v>
      </c>
      <c r="K39" s="377" t="e">
        <f t="shared" si="15"/>
        <v>#REF!</v>
      </c>
      <c r="L39" s="376">
        <f>'Staffing By Provider'!AB39</f>
        <v>0.09</v>
      </c>
      <c r="M39" s="376">
        <v>0</v>
      </c>
      <c r="N39" s="377" t="e">
        <f t="shared" si="16"/>
        <v>#REF!</v>
      </c>
      <c r="O39" s="376">
        <f>'Staffing By Provider'!AC39</f>
        <v>0</v>
      </c>
      <c r="P39" s="376">
        <v>0</v>
      </c>
      <c r="Q39" s="377" t="e">
        <f t="shared" si="17"/>
        <v>#REF!</v>
      </c>
      <c r="R39" s="377"/>
      <c r="S39" s="362">
        <f t="shared" ref="S39:S46" si="20">D39+G39+J39+M39+P39</f>
        <v>0</v>
      </c>
      <c r="T39" s="378" t="e">
        <f t="shared" si="18"/>
        <v>#REF!</v>
      </c>
      <c r="U39" s="331">
        <v>768776</v>
      </c>
      <c r="V39" s="379">
        <v>6536</v>
      </c>
      <c r="W39" s="542">
        <f t="shared" ref="W39:W45" si="21">V39/U39</f>
        <v>8.5018262796965564E-3</v>
      </c>
      <c r="X39" s="531">
        <f t="shared" si="19"/>
        <v>6707.3591421301335</v>
      </c>
      <c r="Y39" s="532">
        <f t="shared" ref="Y39:Y45" si="22">X39-V39</f>
        <v>171.35914213013348</v>
      </c>
      <c r="Z39" s="543">
        <f t="shared" ref="Z39:Z45" si="23">Y39/V39</f>
        <v>2.6217739003998389E-2</v>
      </c>
      <c r="AA39" s="526"/>
      <c r="AB39" s="527"/>
      <c r="AC39" s="526"/>
      <c r="AU39" s="317"/>
      <c r="AV39" s="317"/>
    </row>
    <row r="40" spans="1:52" x14ac:dyDescent="0.2">
      <c r="A40" s="375" t="s">
        <v>386</v>
      </c>
      <c r="B40" s="355" t="s">
        <v>387</v>
      </c>
      <c r="C40" s="376">
        <f ca="1">'Staffing By Provider'!F40</f>
        <v>1.73</v>
      </c>
      <c r="D40" s="376">
        <v>0</v>
      </c>
      <c r="E40" s="377" t="e">
        <f t="shared" si="13"/>
        <v>#REF!</v>
      </c>
      <c r="F40" s="376">
        <f>'Staffing By Provider'!S40</f>
        <v>2.56</v>
      </c>
      <c r="G40" s="376">
        <v>0</v>
      </c>
      <c r="H40" s="377" t="e">
        <f t="shared" si="14"/>
        <v>#REF!</v>
      </c>
      <c r="I40" s="376">
        <f>'Staffing By Provider'!Y40</f>
        <v>8.56</v>
      </c>
      <c r="J40" s="376">
        <v>0</v>
      </c>
      <c r="K40" s="377" t="e">
        <f t="shared" si="15"/>
        <v>#REF!</v>
      </c>
      <c r="L40" s="376">
        <f>'Staffing By Provider'!AB40</f>
        <v>0</v>
      </c>
      <c r="M40" s="376">
        <v>0</v>
      </c>
      <c r="N40" s="377" t="e">
        <f t="shared" si="16"/>
        <v>#REF!</v>
      </c>
      <c r="O40" s="376">
        <f>'Staffing By Provider'!AC40</f>
        <v>0.64</v>
      </c>
      <c r="P40" s="376">
        <v>0</v>
      </c>
      <c r="Q40" s="377" t="e">
        <f t="shared" si="17"/>
        <v>#REF!</v>
      </c>
      <c r="R40" s="377"/>
      <c r="S40" s="362">
        <f t="shared" si="20"/>
        <v>0</v>
      </c>
      <c r="T40" s="378" t="e">
        <f t="shared" si="18"/>
        <v>#REF!</v>
      </c>
      <c r="U40" s="331">
        <v>854566</v>
      </c>
      <c r="V40" s="379">
        <v>35947</v>
      </c>
      <c r="W40" s="542">
        <f t="shared" si="21"/>
        <v>4.2064626956841253E-2</v>
      </c>
      <c r="X40" s="531">
        <f t="shared" si="19"/>
        <v>36889.449063976732</v>
      </c>
      <c r="Y40" s="532">
        <f t="shared" si="22"/>
        <v>942.44906397673185</v>
      </c>
      <c r="Z40" s="543">
        <f t="shared" si="23"/>
        <v>2.6217739003998437E-2</v>
      </c>
      <c r="AA40" s="527"/>
      <c r="AB40" s="526"/>
      <c r="AC40" s="527"/>
      <c r="AD40" s="318"/>
      <c r="AE40" s="332"/>
      <c r="AF40" s="318"/>
      <c r="AG40" s="332"/>
      <c r="AH40" s="318"/>
      <c r="AL40" s="317"/>
      <c r="AM40" s="317"/>
      <c r="AN40" s="317"/>
      <c r="AO40" s="317"/>
      <c r="AP40" s="317"/>
      <c r="AQ40" s="317"/>
      <c r="AR40" s="317"/>
      <c r="AS40" s="317"/>
      <c r="AT40" s="317"/>
      <c r="AU40" s="317"/>
      <c r="AV40" s="317"/>
    </row>
    <row r="41" spans="1:52" x14ac:dyDescent="0.2">
      <c r="A41" s="375" t="s">
        <v>386</v>
      </c>
      <c r="B41" s="355" t="s">
        <v>388</v>
      </c>
      <c r="C41" s="376">
        <f ca="1">'Staffing By Provider'!F41</f>
        <v>1.24</v>
      </c>
      <c r="D41" s="376">
        <v>0</v>
      </c>
      <c r="E41" s="377" t="e">
        <f t="shared" si="13"/>
        <v>#REF!</v>
      </c>
      <c r="F41" s="376">
        <f>'Staffing By Provider'!S41</f>
        <v>22.810000000000002</v>
      </c>
      <c r="G41" s="376">
        <v>0</v>
      </c>
      <c r="H41" s="377" t="e">
        <f t="shared" si="14"/>
        <v>#REF!</v>
      </c>
      <c r="I41" s="376">
        <f>'Staffing By Provider'!Y41</f>
        <v>7.0000000000000007E-2</v>
      </c>
      <c r="J41" s="376">
        <v>0</v>
      </c>
      <c r="K41" s="377" t="e">
        <f t="shared" si="15"/>
        <v>#REF!</v>
      </c>
      <c r="L41" s="376">
        <f>'Staffing By Provider'!AB41</f>
        <v>0.28000000000000003</v>
      </c>
      <c r="M41" s="376">
        <v>0</v>
      </c>
      <c r="N41" s="377" t="e">
        <f t="shared" si="16"/>
        <v>#REF!</v>
      </c>
      <c r="O41" s="376">
        <f>'Staffing By Provider'!AC41</f>
        <v>4.7699999999999996</v>
      </c>
      <c r="P41" s="376">
        <v>0</v>
      </c>
      <c r="Q41" s="377" t="e">
        <f t="shared" si="17"/>
        <v>#REF!</v>
      </c>
      <c r="R41" s="377"/>
      <c r="S41" s="362">
        <f t="shared" si="20"/>
        <v>0</v>
      </c>
      <c r="T41" s="378" t="e">
        <f t="shared" si="18"/>
        <v>#REF!</v>
      </c>
      <c r="U41" s="331">
        <v>1650909</v>
      </c>
      <c r="V41" s="379">
        <v>60042</v>
      </c>
      <c r="W41" s="542">
        <f t="shared" si="21"/>
        <v>3.6369054866137382E-2</v>
      </c>
      <c r="X41" s="531">
        <f t="shared" si="19"/>
        <v>61616.16548527807</v>
      </c>
      <c r="Y41" s="532">
        <f t="shared" si="22"/>
        <v>1574.1654852780703</v>
      </c>
      <c r="Z41" s="543">
        <f t="shared" si="23"/>
        <v>2.6217739003998371E-2</v>
      </c>
      <c r="AA41" s="380" t="s">
        <v>636</v>
      </c>
      <c r="AB41" s="526"/>
      <c r="AC41" s="527"/>
      <c r="AD41" s="318"/>
      <c r="AE41" s="332"/>
      <c r="AF41" s="318"/>
      <c r="AG41" s="332"/>
      <c r="AH41" s="318"/>
      <c r="AL41" s="317"/>
      <c r="AM41" s="317"/>
      <c r="AN41" s="317"/>
      <c r="AO41" s="317"/>
      <c r="AP41" s="317"/>
      <c r="AQ41" s="317"/>
      <c r="AR41" s="317"/>
      <c r="AS41" s="317"/>
      <c r="AT41" s="317"/>
      <c r="AU41" s="317"/>
      <c r="AV41" s="317"/>
    </row>
    <row r="42" spans="1:52" x14ac:dyDescent="0.2">
      <c r="A42" s="375" t="s">
        <v>391</v>
      </c>
      <c r="B42" s="355" t="s">
        <v>393</v>
      </c>
      <c r="C42" s="376">
        <f ca="1">'Staffing By Provider'!F42</f>
        <v>0.46</v>
      </c>
      <c r="D42" s="376">
        <v>0</v>
      </c>
      <c r="E42" s="377" t="e">
        <f t="shared" si="13"/>
        <v>#REF!</v>
      </c>
      <c r="F42" s="376">
        <f>'Staffing By Provider'!S42</f>
        <v>0</v>
      </c>
      <c r="G42" s="376">
        <v>0</v>
      </c>
      <c r="H42" s="377" t="e">
        <f t="shared" si="14"/>
        <v>#REF!</v>
      </c>
      <c r="I42" s="376">
        <f>'Staffing By Provider'!Y42</f>
        <v>2</v>
      </c>
      <c r="J42" s="376">
        <v>0</v>
      </c>
      <c r="K42" s="377" t="e">
        <f t="shared" si="15"/>
        <v>#REF!</v>
      </c>
      <c r="L42" s="376">
        <f>'Staffing By Provider'!AB42</f>
        <v>3.21</v>
      </c>
      <c r="M42" s="376">
        <v>0</v>
      </c>
      <c r="N42" s="377" t="e">
        <f t="shared" si="16"/>
        <v>#REF!</v>
      </c>
      <c r="O42" s="376">
        <f>'Staffing By Provider'!AC42</f>
        <v>0</v>
      </c>
      <c r="P42" s="376">
        <v>0</v>
      </c>
      <c r="Q42" s="377" t="e">
        <f t="shared" si="17"/>
        <v>#REF!</v>
      </c>
      <c r="R42" s="377"/>
      <c r="S42" s="362">
        <f t="shared" si="20"/>
        <v>0</v>
      </c>
      <c r="T42" s="378" t="e">
        <f t="shared" si="18"/>
        <v>#REF!</v>
      </c>
      <c r="U42" s="331">
        <v>536662</v>
      </c>
      <c r="V42" s="379">
        <v>10080</v>
      </c>
      <c r="W42" s="542">
        <f t="shared" si="21"/>
        <v>1.8782772024104558E-2</v>
      </c>
      <c r="X42" s="531">
        <f t="shared" si="19"/>
        <v>10344.274809160304</v>
      </c>
      <c r="Y42" s="532">
        <f t="shared" si="22"/>
        <v>264.27480916030436</v>
      </c>
      <c r="Z42" s="543">
        <f t="shared" si="23"/>
        <v>2.6217739003998448E-2</v>
      </c>
      <c r="AA42" s="526"/>
      <c r="AB42" s="527"/>
      <c r="AC42" s="526"/>
      <c r="AM42" s="317"/>
      <c r="AN42" s="317"/>
      <c r="AO42" s="317"/>
      <c r="AP42" s="317"/>
      <c r="AQ42" s="317"/>
      <c r="AR42" s="317"/>
      <c r="AS42" s="317"/>
      <c r="AT42" s="317"/>
      <c r="AU42" s="317"/>
      <c r="AV42" s="317"/>
    </row>
    <row r="43" spans="1:52" x14ac:dyDescent="0.2">
      <c r="A43" s="375" t="s">
        <v>404</v>
      </c>
      <c r="B43" s="355" t="s">
        <v>405</v>
      </c>
      <c r="C43" s="376">
        <f ca="1">'Staffing By Provider'!F43</f>
        <v>2.2800000000000002</v>
      </c>
      <c r="D43" s="376">
        <v>0</v>
      </c>
      <c r="E43" s="377" t="e">
        <f t="shared" si="13"/>
        <v>#REF!</v>
      </c>
      <c r="F43" s="376">
        <f>'Staffing By Provider'!S43</f>
        <v>5.28</v>
      </c>
      <c r="G43" s="376">
        <v>0</v>
      </c>
      <c r="H43" s="377" t="e">
        <f t="shared" si="14"/>
        <v>#REF!</v>
      </c>
      <c r="I43" s="376">
        <f>'Staffing By Provider'!Y43</f>
        <v>1.65</v>
      </c>
      <c r="J43" s="376">
        <v>0</v>
      </c>
      <c r="K43" s="377" t="e">
        <f t="shared" si="15"/>
        <v>#REF!</v>
      </c>
      <c r="L43" s="376">
        <f>'Staffing By Provider'!AB43</f>
        <v>10.94</v>
      </c>
      <c r="M43" s="376">
        <v>0</v>
      </c>
      <c r="N43" s="377" t="e">
        <f t="shared" si="16"/>
        <v>#REF!</v>
      </c>
      <c r="O43" s="376">
        <f>'Staffing By Provider'!AC43</f>
        <v>0.05</v>
      </c>
      <c r="P43" s="376">
        <v>0</v>
      </c>
      <c r="Q43" s="377" t="e">
        <f t="shared" si="17"/>
        <v>#REF!</v>
      </c>
      <c r="R43" s="377"/>
      <c r="S43" s="362">
        <f t="shared" si="20"/>
        <v>0</v>
      </c>
      <c r="T43" s="378" t="e">
        <f t="shared" si="18"/>
        <v>#REF!</v>
      </c>
      <c r="U43" s="331">
        <v>1239888</v>
      </c>
      <c r="V43" s="379">
        <v>58400</v>
      </c>
      <c r="W43" s="542">
        <f t="shared" si="21"/>
        <v>4.7101028479991744E-2</v>
      </c>
      <c r="X43" s="531">
        <f t="shared" si="19"/>
        <v>59931.115957833506</v>
      </c>
      <c r="Y43" s="532">
        <f t="shared" si="22"/>
        <v>1531.1159578335064</v>
      </c>
      <c r="Z43" s="543">
        <f t="shared" si="23"/>
        <v>2.6217739003998396E-2</v>
      </c>
      <c r="AA43" s="526"/>
      <c r="AB43" s="527"/>
      <c r="AC43" s="526"/>
      <c r="AQ43" s="317"/>
      <c r="AR43" s="317"/>
      <c r="AS43" s="317"/>
      <c r="AT43" s="317"/>
      <c r="AU43" s="317"/>
      <c r="AV43" s="317"/>
    </row>
    <row r="44" spans="1:52" x14ac:dyDescent="0.2">
      <c r="A44" s="375" t="s">
        <v>416</v>
      </c>
      <c r="B44" s="355" t="s">
        <v>413</v>
      </c>
      <c r="C44" s="376">
        <f ca="1">'Staffing By Provider'!F44</f>
        <v>0.44239999999999996</v>
      </c>
      <c r="D44" s="376">
        <v>0</v>
      </c>
      <c r="E44" s="377" t="e">
        <f t="shared" si="13"/>
        <v>#REF!</v>
      </c>
      <c r="F44" s="376">
        <f>'Staffing By Provider'!S44</f>
        <v>3.1299000000000001</v>
      </c>
      <c r="G44" s="376">
        <v>0</v>
      </c>
      <c r="H44" s="377" t="e">
        <f t="shared" si="14"/>
        <v>#REF!</v>
      </c>
      <c r="I44" s="376">
        <f>'Staffing By Provider'!Y44</f>
        <v>3.1479999999999997</v>
      </c>
      <c r="J44" s="376">
        <v>0</v>
      </c>
      <c r="K44" s="377" t="e">
        <f t="shared" si="15"/>
        <v>#REF!</v>
      </c>
      <c r="L44" s="376">
        <f>'Staffing By Provider'!AB44</f>
        <v>14.027999999999999</v>
      </c>
      <c r="M44" s="376">
        <v>0</v>
      </c>
      <c r="N44" s="377" t="e">
        <f t="shared" si="16"/>
        <v>#REF!</v>
      </c>
      <c r="O44" s="376">
        <f>'Staffing By Provider'!AC44</f>
        <v>4.5999999999999999E-2</v>
      </c>
      <c r="P44" s="376">
        <v>0</v>
      </c>
      <c r="Q44" s="377" t="e">
        <f t="shared" si="17"/>
        <v>#REF!</v>
      </c>
      <c r="R44" s="377"/>
      <c r="S44" s="362">
        <f t="shared" si="20"/>
        <v>0</v>
      </c>
      <c r="T44" s="378" t="e">
        <f t="shared" si="18"/>
        <v>#REF!</v>
      </c>
      <c r="U44" s="331">
        <v>1088413</v>
      </c>
      <c r="V44" s="379">
        <v>55294</v>
      </c>
      <c r="W44" s="544">
        <f t="shared" si="21"/>
        <v>5.0802406806974926E-2</v>
      </c>
      <c r="X44" s="545">
        <f t="shared" si="19"/>
        <v>56743.683660487084</v>
      </c>
      <c r="Y44" s="546">
        <f t="shared" si="22"/>
        <v>1449.6836604870841</v>
      </c>
      <c r="Z44" s="547">
        <f t="shared" si="23"/>
        <v>2.6217739003998337E-2</v>
      </c>
      <c r="AA44" s="526"/>
      <c r="AB44" s="527"/>
      <c r="AC44" s="526"/>
      <c r="AM44" s="317"/>
      <c r="AN44" s="317"/>
      <c r="AO44" s="317"/>
      <c r="AP44" s="317"/>
      <c r="AQ44" s="317"/>
      <c r="AR44" s="317"/>
      <c r="AS44" s="317"/>
      <c r="AT44" s="317"/>
      <c r="AU44" s="317"/>
      <c r="AV44" s="317"/>
    </row>
    <row r="45" spans="1:52" x14ac:dyDescent="0.2">
      <c r="A45" s="375" t="s">
        <v>412</v>
      </c>
      <c r="B45" s="355" t="s">
        <v>411</v>
      </c>
      <c r="C45" s="376">
        <f ca="1">'Staffing By Provider'!F45</f>
        <v>0.01</v>
      </c>
      <c r="D45" s="376">
        <v>0</v>
      </c>
      <c r="E45" s="377" t="e">
        <f t="shared" si="13"/>
        <v>#REF!</v>
      </c>
      <c r="F45" s="376">
        <f>'Staffing By Provider'!S45</f>
        <v>0</v>
      </c>
      <c r="G45" s="376">
        <v>0</v>
      </c>
      <c r="H45" s="377" t="e">
        <f t="shared" si="14"/>
        <v>#REF!</v>
      </c>
      <c r="I45" s="376">
        <f>'Staffing By Provider'!Y45</f>
        <v>0</v>
      </c>
      <c r="J45" s="376">
        <v>0</v>
      </c>
      <c r="K45" s="377" t="e">
        <f t="shared" si="15"/>
        <v>#REF!</v>
      </c>
      <c r="L45" s="376">
        <f>'Staffing By Provider'!AB45</f>
        <v>0.04</v>
      </c>
      <c r="M45" s="376">
        <v>0</v>
      </c>
      <c r="N45" s="377" t="e">
        <f t="shared" si="16"/>
        <v>#REF!</v>
      </c>
      <c r="O45" s="376">
        <f>'Staffing By Provider'!AC45</f>
        <v>0</v>
      </c>
      <c r="P45" s="376">
        <v>0</v>
      </c>
      <c r="Q45" s="377" t="e">
        <f t="shared" si="17"/>
        <v>#REF!</v>
      </c>
      <c r="R45" s="377"/>
      <c r="S45" s="362">
        <f t="shared" si="20"/>
        <v>0</v>
      </c>
      <c r="T45" s="378" t="e">
        <f t="shared" si="18"/>
        <v>#REF!</v>
      </c>
      <c r="U45" s="331">
        <v>1561</v>
      </c>
      <c r="V45" s="379">
        <v>1561</v>
      </c>
      <c r="W45" s="538">
        <f t="shared" si="21"/>
        <v>1</v>
      </c>
      <c r="X45" s="539">
        <f t="shared" si="19"/>
        <v>1601.9258905852414</v>
      </c>
      <c r="Y45" s="540">
        <f t="shared" si="22"/>
        <v>40.925890585241405</v>
      </c>
      <c r="Z45" s="541">
        <f t="shared" si="23"/>
        <v>2.6217739003998337E-2</v>
      </c>
      <c r="AA45" s="380" t="s">
        <v>637</v>
      </c>
      <c r="AB45" s="526"/>
      <c r="AC45" s="527"/>
      <c r="AD45" s="318"/>
      <c r="AE45" s="332"/>
      <c r="AF45" s="318"/>
      <c r="AG45" s="332"/>
      <c r="AH45" s="318"/>
      <c r="AL45" s="318"/>
      <c r="AM45" s="332"/>
      <c r="AN45" s="318"/>
      <c r="AO45" s="332"/>
      <c r="AP45" s="317"/>
      <c r="AQ45" s="317"/>
      <c r="AR45" s="317"/>
      <c r="AS45" s="317"/>
      <c r="AT45" s="317"/>
      <c r="AU45" s="317"/>
      <c r="AV45" s="317"/>
    </row>
    <row r="46" spans="1:52" ht="13.5" thickBot="1" x14ac:dyDescent="0.25">
      <c r="A46" s="375" t="s">
        <v>420</v>
      </c>
      <c r="B46" s="355" t="s">
        <v>423</v>
      </c>
      <c r="C46" s="376">
        <f ca="1">'Staffing By Provider'!F46</f>
        <v>0</v>
      </c>
      <c r="D46" s="376">
        <v>0</v>
      </c>
      <c r="E46" s="377" t="e">
        <f t="shared" si="13"/>
        <v>#REF!</v>
      </c>
      <c r="F46" s="376">
        <f>'Staffing By Provider'!S46</f>
        <v>0</v>
      </c>
      <c r="G46" s="376">
        <v>0</v>
      </c>
      <c r="H46" s="377" t="e">
        <f t="shared" si="14"/>
        <v>#REF!</v>
      </c>
      <c r="I46" s="376">
        <f>'Staffing By Provider'!Y46</f>
        <v>0</v>
      </c>
      <c r="J46" s="376">
        <v>0</v>
      </c>
      <c r="K46" s="377" t="e">
        <f t="shared" si="15"/>
        <v>#REF!</v>
      </c>
      <c r="L46" s="376">
        <f>'Staffing By Provider'!AB46</f>
        <v>0.05</v>
      </c>
      <c r="M46" s="376">
        <v>0</v>
      </c>
      <c r="N46" s="377" t="e">
        <f t="shared" si="16"/>
        <v>#REF!</v>
      </c>
      <c r="O46" s="376">
        <f>'Staffing By Provider'!AC46</f>
        <v>0</v>
      </c>
      <c r="P46" s="376">
        <v>0</v>
      </c>
      <c r="Q46" s="377" t="e">
        <f t="shared" si="17"/>
        <v>#REF!</v>
      </c>
      <c r="R46" s="377"/>
      <c r="S46" s="362">
        <f t="shared" si="20"/>
        <v>0</v>
      </c>
      <c r="T46" s="378" t="e">
        <f t="shared" si="18"/>
        <v>#REF!</v>
      </c>
      <c r="U46" s="331">
        <v>13507</v>
      </c>
      <c r="V46" s="528">
        <v>13473</v>
      </c>
      <c r="W46" s="544">
        <v>0.9974827867031909</v>
      </c>
      <c r="X46" s="545">
        <f>V46*(1+X37)</f>
        <v>13826.23159760087</v>
      </c>
      <c r="Y46" s="546">
        <f>X46-V46</f>
        <v>353.23159760087037</v>
      </c>
      <c r="Z46" s="547">
        <f>Y46/V46</f>
        <v>2.6217739003998396E-2</v>
      </c>
      <c r="AA46" s="380"/>
      <c r="AB46" s="527"/>
      <c r="AC46" s="526"/>
      <c r="AS46" s="317"/>
      <c r="AT46" s="317"/>
      <c r="AU46" s="317"/>
      <c r="AV46" s="317"/>
    </row>
    <row r="47" spans="1:52" ht="13.5" thickBot="1" x14ac:dyDescent="0.25">
      <c r="T47" s="332"/>
      <c r="V47" s="529">
        <f>SUM(V38:V46)</f>
        <v>241333</v>
      </c>
      <c r="W47" s="533"/>
      <c r="X47" s="531">
        <f>SUM(X37:X46)</f>
        <v>247660.23182479094</v>
      </c>
      <c r="Y47" s="532">
        <f>SUM(Y38:Y46)</f>
        <v>6327.205607051942</v>
      </c>
      <c r="Z47" s="530">
        <f>Y47/V47</f>
        <v>2.6217739003998385E-2</v>
      </c>
      <c r="AA47" s="380"/>
      <c r="AB47" s="527"/>
      <c r="AC47" s="526"/>
      <c r="AU47" s="317"/>
      <c r="AV47" s="317"/>
    </row>
    <row r="48" spans="1:52" x14ac:dyDescent="0.2">
      <c r="T48" s="332"/>
      <c r="V48" s="491"/>
      <c r="W48" s="533"/>
      <c r="X48" s="534"/>
      <c r="Y48" s="533"/>
      <c r="Z48" s="534"/>
      <c r="AA48" s="446"/>
      <c r="AB48" s="492"/>
      <c r="AC48" s="332"/>
      <c r="AD48" s="318"/>
      <c r="AE48" s="332"/>
      <c r="AF48" s="318"/>
      <c r="AG48" s="332"/>
      <c r="AH48" s="318"/>
      <c r="AL48" s="318"/>
      <c r="AM48" s="332"/>
      <c r="AN48" s="318"/>
      <c r="AO48" s="332"/>
      <c r="AP48" s="318"/>
      <c r="AQ48" s="332"/>
      <c r="AR48" s="318"/>
      <c r="AS48" s="332"/>
      <c r="AT48" s="318"/>
      <c r="AU48" s="332"/>
      <c r="AV48" s="318"/>
      <c r="AW48" s="332"/>
    </row>
    <row r="49" spans="1:52" x14ac:dyDescent="0.2">
      <c r="T49" s="332"/>
      <c r="V49" s="534">
        <f>V34+V47</f>
        <v>10386268.279999999</v>
      </c>
      <c r="W49" s="533"/>
      <c r="X49" s="534" t="e">
        <f>X34+X47</f>
        <v>#REF!</v>
      </c>
      <c r="Y49" s="533" t="e">
        <f>Y34+Y47</f>
        <v>#REF!</v>
      </c>
      <c r="Z49" s="530" t="e">
        <f>Y49/V49</f>
        <v>#REF!</v>
      </c>
      <c r="AA49" s="446"/>
      <c r="AB49" s="492"/>
      <c r="AC49" s="332"/>
      <c r="AD49" s="318"/>
      <c r="AE49" s="332"/>
      <c r="AF49" s="318"/>
      <c r="AG49" s="332"/>
      <c r="AH49" s="318"/>
      <c r="AL49" s="318"/>
      <c r="AM49" s="332"/>
      <c r="AN49" s="318"/>
      <c r="AO49" s="332"/>
      <c r="AP49" s="318"/>
      <c r="AQ49" s="332"/>
      <c r="AR49" s="318"/>
      <c r="AS49" s="332"/>
      <c r="AT49" s="318"/>
      <c r="AU49" s="332"/>
      <c r="AV49" s="318"/>
      <c r="AW49" s="332"/>
    </row>
    <row r="50" spans="1:52" s="318" customFormat="1" x14ac:dyDescent="0.2">
      <c r="A50" s="317"/>
      <c r="B50" s="317"/>
      <c r="D50" s="332"/>
      <c r="F50" s="332"/>
      <c r="H50" s="332"/>
      <c r="J50" s="332"/>
      <c r="K50" s="332"/>
      <c r="L50" s="332"/>
      <c r="N50" s="332"/>
      <c r="P50" s="332"/>
      <c r="Q50" s="332"/>
      <c r="R50" s="332"/>
      <c r="S50" s="332"/>
      <c r="T50" s="389"/>
      <c r="U50" s="389"/>
      <c r="V50" s="333"/>
      <c r="W50" s="532"/>
      <c r="X50" s="535"/>
      <c r="Y50" s="536"/>
      <c r="Z50" s="537"/>
      <c r="AA50" s="446"/>
      <c r="AC50" s="332" t="s">
        <v>607</v>
      </c>
      <c r="AE50" s="332"/>
      <c r="AG50" s="332"/>
      <c r="AJ50" s="332"/>
      <c r="AM50" s="332"/>
      <c r="AO50" s="332"/>
      <c r="AQ50" s="332"/>
      <c r="AS50" s="332"/>
      <c r="AU50" s="332"/>
      <c r="AW50" s="332"/>
      <c r="AX50" s="317"/>
      <c r="AY50" s="317"/>
      <c r="AZ50" s="317"/>
    </row>
    <row r="51" spans="1:52" s="318" customFormat="1" x14ac:dyDescent="0.2">
      <c r="AG51" s="332"/>
      <c r="AJ51" s="332"/>
      <c r="AM51" s="332"/>
      <c r="AO51" s="332"/>
      <c r="AQ51" s="332"/>
      <c r="AS51" s="332"/>
      <c r="AU51" s="332"/>
      <c r="AW51" s="332"/>
      <c r="AX51" s="317"/>
      <c r="AY51" s="317"/>
      <c r="AZ51" s="317"/>
    </row>
    <row r="52" spans="1:52" x14ac:dyDescent="0.2">
      <c r="AH52" s="318"/>
      <c r="AI52" s="332"/>
      <c r="AJ52" s="318"/>
      <c r="AU52" s="317"/>
      <c r="AV52" s="317"/>
    </row>
    <row r="53" spans="1:52" x14ac:dyDescent="0.2">
      <c r="C53" s="317"/>
      <c r="D53" s="317"/>
      <c r="E53" s="317"/>
      <c r="F53" s="317"/>
      <c r="G53" s="317"/>
      <c r="H53" s="317"/>
      <c r="I53" s="317"/>
      <c r="J53" s="317"/>
      <c r="K53" s="317"/>
      <c r="L53" s="317"/>
      <c r="M53" s="317"/>
      <c r="N53" s="317"/>
      <c r="O53" s="317"/>
      <c r="P53" s="317"/>
      <c r="Q53" s="317"/>
      <c r="R53" s="317"/>
      <c r="S53" s="317"/>
      <c r="T53" s="317"/>
      <c r="U53" s="317"/>
      <c r="V53" s="317"/>
      <c r="W53" s="317"/>
      <c r="X53" s="317"/>
      <c r="Y53" s="317"/>
      <c r="Z53" s="317"/>
      <c r="AA53" s="317"/>
      <c r="AB53" s="317"/>
      <c r="AC53" s="317"/>
      <c r="AD53" s="317"/>
      <c r="AE53" s="317"/>
      <c r="AF53" s="351"/>
    </row>
    <row r="54" spans="1:52" ht="16.5" customHeight="1" x14ac:dyDescent="0.2">
      <c r="AF54" s="357"/>
      <c r="AG54" s="356"/>
      <c r="AH54" s="357"/>
      <c r="AI54" s="356"/>
      <c r="AJ54" s="357"/>
      <c r="AK54" s="356"/>
      <c r="AL54" s="357"/>
      <c r="AM54" s="356"/>
      <c r="AN54" s="357"/>
      <c r="AO54" s="356"/>
      <c r="AP54" s="357"/>
      <c r="AQ54" s="356"/>
      <c r="AR54" s="357"/>
      <c r="AS54" s="356"/>
      <c r="AT54" s="357"/>
      <c r="AU54" s="317"/>
      <c r="AV54" s="317"/>
    </row>
    <row r="55" spans="1:52" x14ac:dyDescent="0.2">
      <c r="AF55" s="318"/>
      <c r="AM55" s="317"/>
      <c r="AN55" s="317"/>
      <c r="AO55" s="317"/>
      <c r="AP55" s="317"/>
      <c r="AQ55" s="317"/>
      <c r="AR55" s="317"/>
      <c r="AS55" s="317"/>
      <c r="AT55" s="317"/>
      <c r="AU55" s="317"/>
      <c r="AV55" s="317"/>
    </row>
    <row r="56" spans="1:52" x14ac:dyDescent="0.2">
      <c r="AF56" s="318"/>
      <c r="AM56" s="317"/>
      <c r="AN56" s="317"/>
      <c r="AO56" s="317"/>
      <c r="AP56" s="317"/>
      <c r="AQ56" s="317"/>
      <c r="AR56" s="317"/>
      <c r="AS56" s="317"/>
      <c r="AT56" s="317"/>
      <c r="AU56" s="317"/>
      <c r="AV56" s="317"/>
    </row>
    <row r="57" spans="1:52" x14ac:dyDescent="0.2">
      <c r="AF57" s="318"/>
      <c r="AM57" s="317"/>
      <c r="AN57" s="317"/>
      <c r="AO57" s="317"/>
      <c r="AP57" s="317"/>
      <c r="AQ57" s="317"/>
      <c r="AR57" s="317"/>
      <c r="AS57" s="317"/>
      <c r="AT57" s="317"/>
      <c r="AU57" s="317"/>
      <c r="AV57" s="317"/>
    </row>
    <row r="58" spans="1:52" x14ac:dyDescent="0.2">
      <c r="AF58" s="318"/>
      <c r="AM58" s="317"/>
      <c r="AN58" s="317"/>
      <c r="AO58" s="317"/>
      <c r="AP58" s="317"/>
      <c r="AQ58" s="317"/>
      <c r="AR58" s="317"/>
      <c r="AS58" s="317"/>
      <c r="AT58" s="317"/>
      <c r="AU58" s="317"/>
      <c r="AV58" s="317"/>
    </row>
    <row r="59" spans="1:52" x14ac:dyDescent="0.2">
      <c r="AF59" s="318"/>
      <c r="AM59" s="317"/>
      <c r="AN59" s="317"/>
      <c r="AO59" s="317"/>
      <c r="AP59" s="317"/>
      <c r="AQ59" s="317"/>
      <c r="AR59" s="317"/>
      <c r="AS59" s="317"/>
      <c r="AT59" s="317"/>
      <c r="AU59" s="317"/>
      <c r="AV59" s="317"/>
    </row>
    <row r="60" spans="1:52" x14ac:dyDescent="0.2">
      <c r="AF60" s="318"/>
      <c r="AM60" s="317"/>
      <c r="AN60" s="317"/>
      <c r="AO60" s="317"/>
      <c r="AP60" s="317"/>
      <c r="AQ60" s="317"/>
      <c r="AR60" s="317"/>
      <c r="AS60" s="317"/>
      <c r="AT60" s="317"/>
      <c r="AU60" s="317"/>
      <c r="AV60" s="317"/>
    </row>
    <row r="61" spans="1:52" x14ac:dyDescent="0.2">
      <c r="AF61" s="318"/>
      <c r="AM61" s="317"/>
      <c r="AN61" s="317"/>
      <c r="AO61" s="317"/>
      <c r="AP61" s="317"/>
      <c r="AQ61" s="317"/>
      <c r="AR61" s="317"/>
      <c r="AS61" s="317"/>
      <c r="AT61" s="317"/>
      <c r="AU61" s="317"/>
      <c r="AV61" s="317"/>
    </row>
    <row r="62" spans="1:52" x14ac:dyDescent="0.2">
      <c r="AF62" s="318"/>
      <c r="AM62" s="317"/>
      <c r="AN62" s="317"/>
      <c r="AO62" s="317"/>
      <c r="AP62" s="317"/>
      <c r="AQ62" s="317"/>
      <c r="AR62" s="317"/>
      <c r="AS62" s="317"/>
      <c r="AT62" s="317"/>
      <c r="AU62" s="317"/>
      <c r="AV62" s="317"/>
    </row>
    <row r="63" spans="1:52" x14ac:dyDescent="0.2">
      <c r="AF63" s="318"/>
      <c r="AM63" s="317"/>
      <c r="AN63" s="317"/>
      <c r="AO63" s="317"/>
      <c r="AP63" s="317"/>
      <c r="AQ63" s="317"/>
      <c r="AR63" s="317"/>
      <c r="AS63" s="317"/>
      <c r="AT63" s="317"/>
      <c r="AU63" s="317"/>
      <c r="AV63" s="317"/>
    </row>
    <row r="64" spans="1:52" x14ac:dyDescent="0.2">
      <c r="AF64" s="318"/>
      <c r="AM64" s="317"/>
      <c r="AN64" s="317"/>
      <c r="AO64" s="317"/>
      <c r="AP64" s="317"/>
      <c r="AQ64" s="317"/>
      <c r="AR64" s="317"/>
      <c r="AS64" s="317"/>
      <c r="AT64" s="317"/>
      <c r="AU64" s="317"/>
      <c r="AV64" s="317"/>
    </row>
    <row r="65" spans="32:48" x14ac:dyDescent="0.2">
      <c r="AF65" s="318"/>
      <c r="AM65" s="317"/>
      <c r="AN65" s="317"/>
      <c r="AO65" s="317"/>
      <c r="AP65" s="317"/>
      <c r="AQ65" s="317"/>
      <c r="AR65" s="317"/>
      <c r="AS65" s="317"/>
      <c r="AT65" s="317"/>
      <c r="AU65" s="317"/>
      <c r="AV65" s="317"/>
    </row>
    <row r="66" spans="32:48" x14ac:dyDescent="0.2">
      <c r="AF66" s="318"/>
      <c r="AM66" s="317"/>
      <c r="AN66" s="317"/>
      <c r="AO66" s="317"/>
      <c r="AP66" s="317"/>
      <c r="AQ66" s="317"/>
      <c r="AR66" s="317"/>
      <c r="AS66" s="317"/>
      <c r="AT66" s="317"/>
      <c r="AU66" s="317"/>
      <c r="AV66" s="317"/>
    </row>
    <row r="67" spans="32:48" x14ac:dyDescent="0.2">
      <c r="AF67" s="318"/>
      <c r="AM67" s="317"/>
      <c r="AN67" s="317"/>
      <c r="AO67" s="317"/>
      <c r="AP67" s="317"/>
      <c r="AQ67" s="317"/>
      <c r="AR67" s="317"/>
      <c r="AS67" s="317"/>
      <c r="AT67" s="317"/>
      <c r="AU67" s="317"/>
      <c r="AV67" s="317"/>
    </row>
    <row r="68" spans="32:48" x14ac:dyDescent="0.2">
      <c r="AF68" s="318"/>
      <c r="AM68" s="317"/>
      <c r="AN68" s="317"/>
      <c r="AO68" s="317"/>
      <c r="AP68" s="317"/>
      <c r="AQ68" s="317"/>
      <c r="AR68" s="317"/>
      <c r="AS68" s="317"/>
      <c r="AT68" s="317"/>
      <c r="AU68" s="317"/>
      <c r="AV68" s="317"/>
    </row>
    <row r="69" spans="32:48" x14ac:dyDescent="0.2">
      <c r="AF69" s="318"/>
      <c r="AM69" s="317"/>
      <c r="AN69" s="317"/>
      <c r="AO69" s="317"/>
      <c r="AP69" s="317"/>
      <c r="AQ69" s="317"/>
      <c r="AR69" s="317"/>
      <c r="AS69" s="317"/>
      <c r="AT69" s="317"/>
      <c r="AU69" s="317"/>
      <c r="AV69" s="317"/>
    </row>
    <row r="70" spans="32:48" x14ac:dyDescent="0.2">
      <c r="AF70" s="318"/>
      <c r="AM70" s="317"/>
      <c r="AN70" s="317"/>
      <c r="AO70" s="317"/>
      <c r="AP70" s="317"/>
      <c r="AQ70" s="317"/>
      <c r="AR70" s="317"/>
      <c r="AS70" s="317"/>
      <c r="AT70" s="317"/>
      <c r="AU70" s="317"/>
      <c r="AV70" s="317"/>
    </row>
    <row r="71" spans="32:48" x14ac:dyDescent="0.2">
      <c r="AF71" s="318"/>
      <c r="AM71" s="317"/>
      <c r="AN71" s="317"/>
      <c r="AO71" s="317"/>
      <c r="AP71" s="317"/>
      <c r="AQ71" s="317"/>
      <c r="AR71" s="317"/>
      <c r="AS71" s="317"/>
      <c r="AT71" s="317"/>
      <c r="AU71" s="317"/>
      <c r="AV71" s="317"/>
    </row>
    <row r="72" spans="32:48" x14ac:dyDescent="0.2">
      <c r="AF72" s="318"/>
      <c r="AM72" s="317"/>
      <c r="AN72" s="317"/>
      <c r="AO72" s="317"/>
      <c r="AP72" s="317"/>
      <c r="AQ72" s="317"/>
      <c r="AR72" s="317"/>
      <c r="AS72" s="317"/>
      <c r="AT72" s="317"/>
      <c r="AU72" s="317"/>
      <c r="AV72" s="317"/>
    </row>
    <row r="73" spans="32:48" x14ac:dyDescent="0.2">
      <c r="AF73" s="318"/>
      <c r="AM73" s="317"/>
      <c r="AN73" s="317"/>
      <c r="AO73" s="317"/>
      <c r="AP73" s="317"/>
      <c r="AQ73" s="317"/>
      <c r="AR73" s="317"/>
      <c r="AS73" s="317"/>
      <c r="AT73" s="317"/>
      <c r="AU73" s="317"/>
      <c r="AV73" s="317"/>
    </row>
    <row r="74" spans="32:48" x14ac:dyDescent="0.2">
      <c r="AF74" s="318"/>
      <c r="AM74" s="317"/>
      <c r="AN74" s="317"/>
      <c r="AO74" s="317"/>
      <c r="AP74" s="317"/>
      <c r="AQ74" s="317"/>
      <c r="AR74" s="317"/>
      <c r="AS74" s="317"/>
      <c r="AT74" s="317"/>
      <c r="AU74" s="317"/>
      <c r="AV74" s="317"/>
    </row>
    <row r="75" spans="32:48" x14ac:dyDescent="0.2">
      <c r="AF75" s="318"/>
      <c r="AM75" s="317"/>
      <c r="AN75" s="317"/>
      <c r="AO75" s="317"/>
      <c r="AP75" s="317"/>
      <c r="AQ75" s="317"/>
      <c r="AR75" s="317"/>
      <c r="AS75" s="317"/>
      <c r="AT75" s="317"/>
      <c r="AU75" s="317"/>
      <c r="AV75" s="317"/>
    </row>
    <row r="76" spans="32:48" x14ac:dyDescent="0.2">
      <c r="AF76" s="318"/>
      <c r="AM76" s="317"/>
      <c r="AN76" s="317"/>
      <c r="AO76" s="317"/>
      <c r="AP76" s="317"/>
      <c r="AQ76" s="317"/>
      <c r="AR76" s="317"/>
      <c r="AS76" s="317"/>
      <c r="AT76" s="317"/>
      <c r="AU76" s="317"/>
      <c r="AV76" s="317"/>
    </row>
    <row r="77" spans="32:48" x14ac:dyDescent="0.2">
      <c r="AF77" s="318"/>
      <c r="AM77" s="317"/>
      <c r="AN77" s="317"/>
      <c r="AO77" s="317"/>
      <c r="AP77" s="317"/>
      <c r="AQ77" s="317"/>
      <c r="AR77" s="317"/>
      <c r="AS77" s="317"/>
      <c r="AT77" s="317"/>
      <c r="AU77" s="317"/>
      <c r="AV77" s="317"/>
    </row>
    <row r="78" spans="32:48" x14ac:dyDescent="0.2">
      <c r="AF78" s="318"/>
      <c r="AM78" s="317"/>
      <c r="AN78" s="317"/>
      <c r="AO78" s="317"/>
      <c r="AP78" s="317"/>
      <c r="AQ78" s="317"/>
      <c r="AR78" s="317"/>
      <c r="AS78" s="317"/>
      <c r="AT78" s="317"/>
      <c r="AU78" s="317"/>
      <c r="AV78" s="317"/>
    </row>
    <row r="79" spans="32:48" x14ac:dyDescent="0.2">
      <c r="AF79" s="318"/>
      <c r="AM79" s="317"/>
      <c r="AN79" s="317"/>
      <c r="AO79" s="317"/>
      <c r="AP79" s="317"/>
      <c r="AQ79" s="317"/>
      <c r="AR79" s="317"/>
      <c r="AS79" s="317"/>
      <c r="AT79" s="317"/>
      <c r="AU79" s="317"/>
      <c r="AV79" s="317"/>
    </row>
    <row r="80" spans="32:48" x14ac:dyDescent="0.2">
      <c r="AF80" s="318"/>
      <c r="AM80" s="317"/>
      <c r="AN80" s="317"/>
      <c r="AO80" s="317"/>
      <c r="AP80" s="317"/>
      <c r="AQ80" s="317"/>
      <c r="AR80" s="317"/>
      <c r="AS80" s="317"/>
      <c r="AT80" s="317"/>
      <c r="AU80" s="317"/>
      <c r="AV80" s="317"/>
    </row>
    <row r="81" spans="3:48" x14ac:dyDescent="0.2">
      <c r="AF81" s="318"/>
      <c r="AM81" s="317"/>
      <c r="AN81" s="317"/>
      <c r="AO81" s="317"/>
      <c r="AP81" s="317"/>
      <c r="AQ81" s="317"/>
      <c r="AR81" s="317"/>
      <c r="AS81" s="317"/>
      <c r="AT81" s="317"/>
      <c r="AU81" s="317"/>
      <c r="AV81" s="317"/>
    </row>
    <row r="82" spans="3:48" x14ac:dyDescent="0.2">
      <c r="AF82" s="318"/>
      <c r="AM82" s="317"/>
      <c r="AN82" s="317"/>
      <c r="AO82" s="317"/>
      <c r="AP82" s="317"/>
      <c r="AQ82" s="317"/>
      <c r="AR82" s="317"/>
      <c r="AS82" s="317"/>
      <c r="AT82" s="317"/>
      <c r="AU82" s="317"/>
      <c r="AV82" s="317"/>
    </row>
    <row r="83" spans="3:48" x14ac:dyDescent="0.2">
      <c r="AF83" s="318"/>
      <c r="AM83" s="317"/>
      <c r="AN83" s="317"/>
      <c r="AO83" s="317"/>
      <c r="AP83" s="317"/>
      <c r="AQ83" s="317"/>
      <c r="AR83" s="317"/>
      <c r="AS83" s="317"/>
      <c r="AT83" s="317"/>
      <c r="AU83" s="317"/>
      <c r="AV83" s="317"/>
    </row>
    <row r="84" spans="3:48" x14ac:dyDescent="0.2">
      <c r="AF84" s="318"/>
      <c r="AM84" s="317"/>
      <c r="AN84" s="317"/>
      <c r="AO84" s="317"/>
      <c r="AP84" s="317"/>
      <c r="AQ84" s="317"/>
      <c r="AR84" s="317"/>
      <c r="AS84" s="317"/>
      <c r="AT84" s="317"/>
      <c r="AU84" s="317"/>
      <c r="AV84" s="317"/>
    </row>
    <row r="85" spans="3:48" x14ac:dyDescent="0.2">
      <c r="AF85" s="318"/>
      <c r="AM85" s="317"/>
      <c r="AN85" s="317"/>
      <c r="AO85" s="317"/>
      <c r="AP85" s="317"/>
      <c r="AQ85" s="317"/>
      <c r="AR85" s="317"/>
      <c r="AS85" s="317"/>
      <c r="AT85" s="317"/>
      <c r="AU85" s="317"/>
      <c r="AV85" s="317"/>
    </row>
    <row r="86" spans="3:48" x14ac:dyDescent="0.2">
      <c r="AG86" s="332"/>
      <c r="AH86" s="318"/>
      <c r="AI86" s="332"/>
      <c r="AJ86" s="318"/>
      <c r="AK86" s="332"/>
      <c r="AL86" s="318"/>
      <c r="AM86" s="332"/>
      <c r="AN86" s="318"/>
      <c r="AO86" s="332"/>
      <c r="AP86" s="318"/>
      <c r="AQ86" s="332"/>
      <c r="AR86" s="317"/>
      <c r="AS86" s="317"/>
      <c r="AT86" s="317"/>
      <c r="AU86" s="317"/>
      <c r="AV86" s="317"/>
    </row>
    <row r="87" spans="3:48" x14ac:dyDescent="0.2">
      <c r="AK87" s="317"/>
      <c r="AL87" s="317"/>
      <c r="AM87" s="317"/>
      <c r="AN87" s="317"/>
      <c r="AO87" s="317"/>
      <c r="AP87" s="317"/>
      <c r="AQ87" s="317"/>
      <c r="AR87" s="317"/>
      <c r="AS87" s="317"/>
      <c r="AT87" s="317"/>
      <c r="AU87" s="317"/>
      <c r="AV87" s="317"/>
    </row>
    <row r="88" spans="3:48" x14ac:dyDescent="0.2">
      <c r="AG88" s="317"/>
      <c r="AH88" s="317"/>
      <c r="AI88" s="317"/>
      <c r="AJ88" s="317"/>
      <c r="AK88" s="317"/>
      <c r="AL88" s="317"/>
      <c r="AM88" s="317"/>
      <c r="AN88" s="317"/>
      <c r="AO88" s="317"/>
      <c r="AP88" s="317"/>
      <c r="AQ88" s="317"/>
      <c r="AR88" s="317"/>
      <c r="AS88" s="317"/>
      <c r="AT88" s="317"/>
      <c r="AU88" s="317"/>
      <c r="AV88" s="317"/>
    </row>
    <row r="89" spans="3:48" x14ac:dyDescent="0.2">
      <c r="AF89" s="318"/>
      <c r="AG89" s="332"/>
      <c r="AH89" s="318"/>
      <c r="AI89" s="332"/>
      <c r="AJ89" s="318"/>
      <c r="AK89" s="332"/>
      <c r="AL89" s="317"/>
      <c r="AM89" s="317"/>
      <c r="AN89" s="317"/>
      <c r="AO89" s="317"/>
      <c r="AP89" s="317"/>
      <c r="AQ89" s="317"/>
      <c r="AR89" s="317"/>
      <c r="AS89" s="317"/>
      <c r="AT89" s="317"/>
      <c r="AU89" s="317"/>
      <c r="AV89" s="317"/>
    </row>
    <row r="90" spans="3:48" x14ac:dyDescent="0.2">
      <c r="AF90" s="318"/>
      <c r="AM90" s="317"/>
      <c r="AN90" s="317"/>
      <c r="AO90" s="317"/>
      <c r="AP90" s="317"/>
      <c r="AQ90" s="317"/>
      <c r="AR90" s="317"/>
      <c r="AS90" s="317"/>
      <c r="AT90" s="317"/>
      <c r="AU90" s="317"/>
      <c r="AV90" s="317"/>
    </row>
    <row r="91" spans="3:48" x14ac:dyDescent="0.2">
      <c r="AF91" s="318"/>
      <c r="AM91" s="317"/>
      <c r="AN91" s="317"/>
      <c r="AO91" s="317"/>
      <c r="AP91" s="317"/>
      <c r="AQ91" s="317"/>
      <c r="AR91" s="317"/>
      <c r="AS91" s="317"/>
      <c r="AT91" s="317"/>
      <c r="AU91" s="317"/>
      <c r="AV91" s="317"/>
    </row>
    <row r="92" spans="3:48" x14ac:dyDescent="0.2">
      <c r="AF92" s="318"/>
      <c r="AM92" s="317"/>
      <c r="AN92" s="317"/>
      <c r="AO92" s="317"/>
      <c r="AP92" s="317"/>
      <c r="AQ92" s="317"/>
      <c r="AR92" s="317"/>
      <c r="AS92" s="317"/>
      <c r="AT92" s="317"/>
      <c r="AU92" s="317"/>
      <c r="AV92" s="317"/>
    </row>
    <row r="93" spans="3:48" x14ac:dyDescent="0.2">
      <c r="AF93" s="318"/>
      <c r="AM93" s="317"/>
      <c r="AN93" s="317"/>
      <c r="AO93" s="317"/>
      <c r="AP93" s="317"/>
      <c r="AQ93" s="317"/>
      <c r="AR93" s="317"/>
      <c r="AS93" s="317"/>
      <c r="AT93" s="317"/>
      <c r="AU93" s="317"/>
      <c r="AV93" s="317"/>
    </row>
    <row r="94" spans="3:48" x14ac:dyDescent="0.2">
      <c r="AF94" s="318"/>
      <c r="AM94" s="317"/>
      <c r="AN94" s="317"/>
      <c r="AO94" s="317"/>
      <c r="AP94" s="317"/>
      <c r="AQ94" s="317"/>
      <c r="AR94" s="317"/>
      <c r="AS94" s="317"/>
      <c r="AT94" s="317"/>
      <c r="AU94" s="317"/>
      <c r="AV94" s="317"/>
    </row>
    <row r="95" spans="3:48" x14ac:dyDescent="0.2">
      <c r="C95" s="317"/>
      <c r="D95" s="317"/>
      <c r="E95" s="317"/>
      <c r="F95" s="317"/>
      <c r="G95" s="317"/>
      <c r="H95" s="317"/>
      <c r="I95" s="317"/>
      <c r="J95" s="317"/>
      <c r="K95" s="317"/>
      <c r="L95" s="317"/>
      <c r="M95" s="317"/>
      <c r="N95" s="317"/>
      <c r="O95" s="317"/>
      <c r="P95" s="317"/>
      <c r="Q95" s="317"/>
      <c r="R95" s="317"/>
      <c r="S95" s="317"/>
      <c r="T95" s="317"/>
      <c r="U95" s="317"/>
      <c r="V95" s="317"/>
      <c r="W95" s="317"/>
      <c r="X95" s="317"/>
      <c r="Y95" s="317"/>
      <c r="Z95" s="317"/>
      <c r="AA95" s="317"/>
      <c r="AB95" s="317"/>
      <c r="AC95" s="317"/>
      <c r="AD95" s="317"/>
      <c r="AE95" s="317"/>
      <c r="AF95" s="318"/>
      <c r="AM95" s="317"/>
      <c r="AN95" s="317"/>
      <c r="AO95" s="317"/>
      <c r="AP95" s="317"/>
      <c r="AQ95" s="317"/>
      <c r="AR95" s="317"/>
      <c r="AS95" s="317"/>
      <c r="AT95" s="317"/>
      <c r="AU95" s="317"/>
      <c r="AV95" s="317"/>
    </row>
    <row r="96" spans="3:48" x14ac:dyDescent="0.2">
      <c r="C96" s="317"/>
      <c r="D96" s="317"/>
      <c r="E96" s="317"/>
      <c r="F96" s="317"/>
      <c r="G96" s="317"/>
      <c r="H96" s="317"/>
      <c r="I96" s="317"/>
      <c r="J96" s="317"/>
      <c r="K96" s="317"/>
      <c r="L96" s="317"/>
      <c r="M96" s="317"/>
      <c r="N96" s="317"/>
      <c r="O96" s="317"/>
      <c r="P96" s="317"/>
      <c r="Q96" s="317"/>
      <c r="R96" s="317"/>
      <c r="S96" s="317"/>
      <c r="T96" s="317"/>
      <c r="U96" s="317"/>
      <c r="V96" s="317"/>
      <c r="W96" s="317"/>
      <c r="X96" s="317"/>
      <c r="Y96" s="317"/>
      <c r="Z96" s="317"/>
      <c r="AA96" s="317"/>
      <c r="AB96" s="317"/>
      <c r="AC96" s="317"/>
      <c r="AD96" s="317"/>
      <c r="AE96" s="317"/>
      <c r="AF96" s="318"/>
      <c r="AM96" s="317"/>
      <c r="AN96" s="317"/>
      <c r="AO96" s="317"/>
      <c r="AP96" s="317"/>
      <c r="AQ96" s="317"/>
      <c r="AR96" s="317"/>
      <c r="AS96" s="317"/>
      <c r="AT96" s="317"/>
      <c r="AU96" s="317"/>
      <c r="AV96" s="317"/>
    </row>
    <row r="97" spans="3:48" x14ac:dyDescent="0.2">
      <c r="C97" s="317"/>
      <c r="D97" s="317"/>
      <c r="E97" s="317"/>
      <c r="F97" s="317"/>
      <c r="G97" s="317"/>
      <c r="H97" s="317"/>
      <c r="I97" s="317"/>
      <c r="J97" s="317"/>
      <c r="K97" s="317"/>
      <c r="L97" s="317"/>
      <c r="M97" s="317"/>
      <c r="N97" s="317"/>
      <c r="O97" s="317"/>
      <c r="P97" s="317"/>
      <c r="Q97" s="317"/>
      <c r="R97" s="317"/>
      <c r="S97" s="317"/>
      <c r="T97" s="317"/>
      <c r="U97" s="317"/>
      <c r="V97" s="317"/>
      <c r="W97" s="317"/>
      <c r="X97" s="317"/>
      <c r="Y97" s="317"/>
      <c r="Z97" s="317"/>
      <c r="AA97" s="317"/>
      <c r="AB97" s="317"/>
      <c r="AC97" s="317"/>
      <c r="AD97" s="317"/>
      <c r="AE97" s="317"/>
      <c r="AF97" s="318"/>
      <c r="AM97" s="317"/>
      <c r="AN97" s="317"/>
      <c r="AO97" s="317"/>
      <c r="AP97" s="317"/>
      <c r="AQ97" s="317"/>
      <c r="AR97" s="317"/>
      <c r="AS97" s="317"/>
      <c r="AT97" s="317"/>
      <c r="AU97" s="317"/>
      <c r="AV97" s="317"/>
    </row>
    <row r="98" spans="3:48" x14ac:dyDescent="0.2">
      <c r="C98" s="317"/>
      <c r="D98" s="317"/>
      <c r="E98" s="317"/>
      <c r="F98" s="317"/>
      <c r="G98" s="317"/>
      <c r="H98" s="317"/>
      <c r="I98" s="317"/>
      <c r="J98" s="317"/>
      <c r="K98" s="317"/>
      <c r="L98" s="317"/>
      <c r="M98" s="317"/>
      <c r="N98" s="317"/>
      <c r="O98" s="317"/>
      <c r="P98" s="317"/>
      <c r="Q98" s="317"/>
      <c r="R98" s="317"/>
      <c r="S98" s="317"/>
      <c r="T98" s="317"/>
      <c r="U98" s="317"/>
      <c r="V98" s="317"/>
      <c r="W98" s="317"/>
      <c r="X98" s="317"/>
      <c r="Y98" s="317"/>
      <c r="Z98" s="317"/>
      <c r="AA98" s="317"/>
      <c r="AB98" s="317"/>
      <c r="AC98" s="317"/>
      <c r="AD98" s="317"/>
      <c r="AE98" s="317"/>
      <c r="AF98" s="318"/>
      <c r="AM98" s="317"/>
      <c r="AN98" s="317"/>
      <c r="AO98" s="317"/>
      <c r="AP98" s="317"/>
      <c r="AQ98" s="317"/>
      <c r="AR98" s="317"/>
      <c r="AS98" s="317"/>
      <c r="AT98" s="317"/>
      <c r="AU98" s="317"/>
      <c r="AV98" s="317"/>
    </row>
    <row r="99" spans="3:48" x14ac:dyDescent="0.2">
      <c r="C99" s="317"/>
      <c r="D99" s="317"/>
      <c r="E99" s="317"/>
      <c r="F99" s="317"/>
      <c r="G99" s="317"/>
      <c r="H99" s="317"/>
      <c r="I99" s="317"/>
      <c r="J99" s="317"/>
      <c r="K99" s="317"/>
      <c r="L99" s="317"/>
      <c r="M99" s="317"/>
      <c r="N99" s="317"/>
      <c r="O99" s="317"/>
      <c r="P99" s="317"/>
      <c r="Q99" s="317"/>
      <c r="R99" s="317"/>
      <c r="S99" s="317"/>
      <c r="T99" s="317"/>
      <c r="U99" s="317"/>
      <c r="V99" s="317"/>
      <c r="W99" s="317"/>
      <c r="X99" s="317"/>
      <c r="Y99" s="317"/>
      <c r="Z99" s="317"/>
      <c r="AA99" s="317"/>
      <c r="AB99" s="317"/>
      <c r="AC99" s="317"/>
      <c r="AD99" s="317"/>
      <c r="AE99" s="317"/>
      <c r="AF99" s="318"/>
      <c r="AG99" s="332"/>
      <c r="AK99" s="332"/>
      <c r="AL99" s="318"/>
      <c r="AM99" s="332"/>
      <c r="AN99" s="318"/>
      <c r="AO99" s="332"/>
      <c r="AP99" s="318"/>
      <c r="AQ99" s="332"/>
      <c r="AR99" s="317"/>
      <c r="AS99" s="317"/>
      <c r="AT99" s="317"/>
      <c r="AU99" s="317"/>
      <c r="AV99" s="317"/>
    </row>
    <row r="100" spans="3:48" x14ac:dyDescent="0.2">
      <c r="AE100" s="332"/>
      <c r="AF100" s="318"/>
      <c r="AG100" s="332"/>
      <c r="AK100" s="332"/>
      <c r="AL100" s="318"/>
      <c r="AM100" s="332"/>
      <c r="AN100" s="318"/>
      <c r="AO100" s="332"/>
      <c r="AP100" s="318"/>
      <c r="AQ100" s="332"/>
      <c r="AR100" s="317"/>
      <c r="AS100" s="317"/>
      <c r="AT100" s="317"/>
      <c r="AU100" s="317"/>
      <c r="AV100" s="317"/>
    </row>
    <row r="101" spans="3:48" x14ac:dyDescent="0.2">
      <c r="AE101" s="332"/>
      <c r="AF101" s="318"/>
      <c r="AG101" s="332"/>
      <c r="AK101" s="332"/>
      <c r="AL101" s="318"/>
      <c r="AM101" s="332"/>
      <c r="AN101" s="318"/>
      <c r="AO101" s="332"/>
      <c r="AP101" s="318"/>
      <c r="AQ101" s="332"/>
      <c r="AR101" s="317"/>
      <c r="AS101" s="317"/>
      <c r="AT101" s="317"/>
      <c r="AU101" s="317"/>
      <c r="AV101" s="317"/>
    </row>
    <row r="104" spans="3:48" x14ac:dyDescent="0.2">
      <c r="AH104" s="350"/>
      <c r="AI104" s="350"/>
      <c r="AJ104" s="352"/>
    </row>
    <row r="105" spans="3:48" x14ac:dyDescent="0.2">
      <c r="AH105" s="357"/>
      <c r="AI105" s="356"/>
      <c r="AJ105" s="357"/>
    </row>
    <row r="146" spans="34:36" x14ac:dyDescent="0.2">
      <c r="AH146" s="318"/>
      <c r="AI146" s="332"/>
      <c r="AJ146" s="318"/>
    </row>
    <row r="149" spans="34:36" x14ac:dyDescent="0.2">
      <c r="AH149" s="318"/>
      <c r="AI149" s="332"/>
      <c r="AJ149" s="318"/>
    </row>
    <row r="150" spans="34:36" x14ac:dyDescent="0.2">
      <c r="AH150" s="318"/>
      <c r="AI150" s="332"/>
      <c r="AJ150" s="318"/>
    </row>
    <row r="151" spans="34:36" x14ac:dyDescent="0.2">
      <c r="AH151" s="318"/>
      <c r="AI151" s="332"/>
      <c r="AJ151" s="318"/>
    </row>
    <row r="152" spans="34:36" x14ac:dyDescent="0.2">
      <c r="AH152" s="318"/>
      <c r="AI152" s="332"/>
      <c r="AJ152" s="318"/>
    </row>
  </sheetData>
  <mergeCells count="8">
    <mergeCell ref="U4:U6"/>
    <mergeCell ref="W4:W6"/>
    <mergeCell ref="C3:E3"/>
    <mergeCell ref="F3:H3"/>
    <mergeCell ref="I3:K3"/>
    <mergeCell ref="L3:N3"/>
    <mergeCell ref="O3:Q3"/>
    <mergeCell ref="S4:S6"/>
  </mergeCells>
  <pageMargins left="0.25" right="0.25" top="0.75" bottom="0.75" header="0.3" footer="0.3"/>
  <pageSetup orientation="landscape" r:id="rId1"/>
  <ignoredErrors>
    <ignoredError sqref="B7:B14 B15:B24 B25:B33 B38:B46" numberStoredAsText="1"/>
    <ignoredError sqref="F34:G34 I34:J34 L34:M34 O34:P34 R34"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H45"/>
  <sheetViews>
    <sheetView workbookViewId="0">
      <pane xSplit="1" topLeftCell="B1" activePane="topRight" state="frozen"/>
      <selection pane="topRight" activeCell="O9" sqref="O9:O44"/>
    </sheetView>
  </sheetViews>
  <sheetFormatPr defaultColWidth="10.7109375" defaultRowHeight="12" x14ac:dyDescent="0.2"/>
  <cols>
    <col min="1" max="1" width="32.28515625" style="200" customWidth="1"/>
    <col min="2" max="2" width="10.85546875" style="200" bestFit="1" customWidth="1"/>
    <col min="3" max="3" width="12.5703125" style="200" bestFit="1" customWidth="1"/>
    <col min="4" max="4" width="10.85546875" style="200" bestFit="1" customWidth="1"/>
    <col min="5" max="5" width="12.5703125" style="200" bestFit="1" customWidth="1"/>
    <col min="6" max="6" width="10.85546875" style="200" bestFit="1" customWidth="1"/>
    <col min="7" max="7" width="12.5703125" style="200" bestFit="1" customWidth="1"/>
    <col min="8" max="10" width="10.85546875" style="200" bestFit="1" customWidth="1"/>
    <col min="11" max="11" width="12.5703125" style="200" bestFit="1" customWidth="1"/>
    <col min="12" max="12" width="10.85546875" style="200" bestFit="1" customWidth="1"/>
    <col min="13" max="13" width="12.5703125" style="200" bestFit="1" customWidth="1"/>
    <col min="14" max="14" width="10.85546875" style="200" bestFit="1" customWidth="1"/>
    <col min="15" max="15" width="15.28515625" style="200" bestFit="1" customWidth="1"/>
    <col min="16" max="16" width="10.85546875" style="200" bestFit="1" customWidth="1"/>
    <col min="17" max="17" width="14.28515625" style="200" bestFit="1" customWidth="1"/>
    <col min="18" max="18" width="10.85546875" style="200" bestFit="1" customWidth="1"/>
    <col min="19" max="19" width="14.28515625" style="200" bestFit="1" customWidth="1"/>
    <col min="20" max="24" width="10.85546875" style="200" bestFit="1" customWidth="1"/>
    <col min="25" max="25" width="12.5703125" style="200" bestFit="1" customWidth="1"/>
    <col min="26" max="26" width="10.85546875" style="200" bestFit="1" customWidth="1"/>
    <col min="27" max="27" width="11.5703125" style="200" bestFit="1" customWidth="1"/>
    <col min="28" max="28" width="10.85546875" style="200" bestFit="1" customWidth="1"/>
    <col min="29" max="29" width="12.5703125" style="200" bestFit="1" customWidth="1"/>
    <col min="30" max="30" width="10.85546875" style="200" bestFit="1" customWidth="1"/>
    <col min="31" max="31" width="14.28515625" style="200" bestFit="1" customWidth="1"/>
    <col min="32" max="32" width="10.85546875" style="200" bestFit="1" customWidth="1"/>
    <col min="33" max="33" width="14.28515625" style="200" bestFit="1" customWidth="1"/>
    <col min="34" max="34" width="10.85546875" style="200" bestFit="1" customWidth="1"/>
    <col min="35" max="35" width="12.5703125" style="200" bestFit="1" customWidth="1"/>
    <col min="36" max="36" width="10.85546875" style="200" bestFit="1" customWidth="1"/>
    <col min="37" max="37" width="12.5703125" style="200" bestFit="1" customWidth="1"/>
    <col min="38" max="38" width="10.85546875" style="200" bestFit="1" customWidth="1"/>
    <col min="39" max="39" width="11.5703125" style="200" bestFit="1" customWidth="1"/>
    <col min="40" max="40" width="10.85546875" style="200" bestFit="1" customWidth="1"/>
    <col min="41" max="41" width="12.5703125" style="200" bestFit="1" customWidth="1"/>
    <col min="42" max="42" width="10.85546875" style="200" bestFit="1" customWidth="1"/>
    <col min="43" max="43" width="14.28515625" style="200" bestFit="1" customWidth="1"/>
    <col min="44" max="44" width="10.85546875" style="200" bestFit="1" customWidth="1"/>
    <col min="45" max="45" width="15.28515625" style="200" bestFit="1" customWidth="1"/>
    <col min="46" max="46" width="10.85546875" style="200" bestFit="1" customWidth="1"/>
    <col min="47" max="47" width="11.5703125" style="200" bestFit="1" customWidth="1"/>
    <col min="48" max="48" width="10.85546875" style="200" bestFit="1" customWidth="1"/>
    <col min="49" max="49" width="11.5703125" style="200" bestFit="1" customWidth="1"/>
    <col min="50" max="50" width="10.85546875" style="200" bestFit="1" customWidth="1"/>
    <col min="51" max="51" width="11.5703125" style="200" bestFit="1" customWidth="1"/>
    <col min="52" max="52" width="10.85546875" style="200" bestFit="1" customWidth="1"/>
    <col min="53" max="53" width="11.5703125" style="200" bestFit="1" customWidth="1"/>
    <col min="54" max="54" width="10.85546875" style="200" bestFit="1" customWidth="1"/>
    <col min="55" max="55" width="15.28515625" style="200" bestFit="1" customWidth="1"/>
    <col min="56" max="56" width="10.85546875" style="200" bestFit="1" customWidth="1"/>
    <col min="57" max="57" width="15.28515625" style="200" bestFit="1" customWidth="1"/>
    <col min="58" max="58" width="10.85546875" style="200" bestFit="1" customWidth="1"/>
    <col min="59" max="59" width="11.5703125" style="200" bestFit="1" customWidth="1"/>
    <col min="60" max="60" width="10.85546875" style="200" bestFit="1" customWidth="1"/>
    <col min="61" max="61" width="11.5703125" style="200" bestFit="1" customWidth="1"/>
    <col min="62" max="62" width="10.85546875" style="200" bestFit="1" customWidth="1"/>
    <col min="63" max="63" width="12.5703125" style="200" bestFit="1" customWidth="1"/>
    <col min="64" max="64" width="10.85546875" style="200" bestFit="1" customWidth="1"/>
    <col min="65" max="65" width="15.28515625" style="200" bestFit="1" customWidth="1"/>
    <col min="66" max="66" width="10.85546875" style="200" bestFit="1" customWidth="1"/>
    <col min="67" max="67" width="14.28515625" style="200" bestFit="1" customWidth="1"/>
    <col min="68" max="68" width="10.85546875" style="200" bestFit="1" customWidth="1"/>
    <col min="69" max="69" width="14.28515625" style="200" bestFit="1" customWidth="1"/>
    <col min="70" max="70" width="10.85546875" style="200" bestFit="1" customWidth="1"/>
    <col min="71" max="71" width="12.5703125" style="200" bestFit="1" customWidth="1"/>
    <col min="72" max="72" width="10.85546875" style="200" bestFit="1" customWidth="1"/>
    <col min="73" max="73" width="15.28515625" style="200" bestFit="1" customWidth="1"/>
    <col min="74" max="74" width="10.85546875" style="200" bestFit="1" customWidth="1"/>
    <col min="75" max="75" width="12.5703125" style="200" bestFit="1" customWidth="1"/>
    <col min="76" max="76" width="10.85546875" style="200" bestFit="1" customWidth="1"/>
    <col min="77" max="77" width="12.5703125" style="200" bestFit="1" customWidth="1"/>
    <col min="78" max="78" width="10.85546875" style="200" bestFit="1" customWidth="1"/>
    <col min="79" max="79" width="12.5703125" style="200" bestFit="1" customWidth="1"/>
    <col min="80" max="80" width="10.85546875" style="200" bestFit="1" customWidth="1"/>
    <col min="81" max="81" width="12.5703125" style="200" bestFit="1" customWidth="1"/>
    <col min="82" max="82" width="10.85546875" style="200" bestFit="1" customWidth="1"/>
    <col min="83" max="83" width="12.5703125" style="200" bestFit="1" customWidth="1"/>
    <col min="84" max="84" width="10.85546875" style="200" bestFit="1" customWidth="1"/>
    <col min="85" max="85" width="14.28515625" style="200" bestFit="1" customWidth="1"/>
    <col min="86" max="86" width="10.85546875" style="200" bestFit="1" customWidth="1"/>
    <col min="87" max="87" width="12.5703125" style="200" bestFit="1" customWidth="1"/>
    <col min="88" max="88" width="10.85546875" style="200" bestFit="1" customWidth="1"/>
    <col min="89" max="89" width="12.5703125" style="200" bestFit="1" customWidth="1"/>
    <col min="90" max="90" width="10.85546875" style="200" bestFit="1" customWidth="1"/>
    <col min="91" max="91" width="12.5703125" style="200" bestFit="1" customWidth="1"/>
    <col min="92" max="92" width="10.85546875" style="200" bestFit="1" customWidth="1"/>
    <col min="93" max="93" width="11.5703125" style="200" bestFit="1" customWidth="1"/>
    <col min="94" max="94" width="10.85546875" style="200" bestFit="1" customWidth="1"/>
    <col min="95" max="95" width="12.5703125" style="200" bestFit="1" customWidth="1"/>
    <col min="96" max="96" width="10.85546875" style="200" bestFit="1" customWidth="1"/>
    <col min="97" max="97" width="12.5703125" style="200" bestFit="1" customWidth="1"/>
    <col min="98" max="98" width="10.85546875" style="200" bestFit="1" customWidth="1"/>
    <col min="99" max="99" width="11.5703125" style="200" bestFit="1" customWidth="1"/>
    <col min="100" max="100" width="10.85546875" style="200" bestFit="1" customWidth="1"/>
    <col min="101" max="101" width="12.5703125" style="200" bestFit="1" customWidth="1"/>
    <col min="102" max="102" width="10.85546875" style="200" bestFit="1" customWidth="1"/>
    <col min="103" max="103" width="11.5703125" style="200" bestFit="1" customWidth="1"/>
    <col min="104" max="106" width="10.85546875" style="200" bestFit="1" customWidth="1"/>
    <col min="107" max="107" width="12.5703125" style="200" bestFit="1" customWidth="1"/>
    <col min="108" max="108" width="10.85546875" style="200" bestFit="1" customWidth="1"/>
    <col min="109" max="109" width="12.5703125" style="200" bestFit="1" customWidth="1"/>
    <col min="110" max="110" width="10.85546875" style="200" bestFit="1" customWidth="1"/>
    <col min="111" max="111" width="12.5703125" style="200" bestFit="1" customWidth="1"/>
    <col min="112" max="112" width="10.85546875" style="200" bestFit="1" customWidth="1"/>
    <col min="113" max="113" width="12.5703125" style="200" bestFit="1" customWidth="1"/>
    <col min="114" max="114" width="10.85546875" style="200" bestFit="1" customWidth="1"/>
    <col min="115" max="115" width="14.28515625" style="200" bestFit="1" customWidth="1"/>
    <col min="116" max="116" width="10.85546875" style="200" bestFit="1" customWidth="1"/>
    <col min="117" max="117" width="12.5703125" style="200" bestFit="1" customWidth="1"/>
    <col min="118" max="120" width="10.85546875" style="200" bestFit="1" customWidth="1"/>
    <col min="121" max="121" width="11.5703125" style="200" bestFit="1" customWidth="1"/>
    <col min="122" max="122" width="10.85546875" style="200" bestFit="1" customWidth="1"/>
    <col min="123" max="123" width="12.5703125" style="200" bestFit="1" customWidth="1"/>
    <col min="124" max="124" width="10.85546875" style="200" bestFit="1" customWidth="1"/>
    <col min="125" max="125" width="11.5703125" style="200" bestFit="1" customWidth="1"/>
    <col min="126" max="126" width="10.85546875" style="200" bestFit="1" customWidth="1"/>
    <col min="127" max="127" width="12.5703125" style="200" bestFit="1" customWidth="1"/>
    <col min="128" max="128" width="10.85546875" style="200" bestFit="1" customWidth="1"/>
    <col min="129" max="129" width="14.28515625" style="200" bestFit="1" customWidth="1"/>
    <col min="130" max="130" width="10.85546875" style="200" bestFit="1" customWidth="1"/>
    <col min="131" max="131" width="15.28515625" style="200" bestFit="1" customWidth="1"/>
    <col min="132" max="132" width="10.85546875" style="200" bestFit="1" customWidth="1"/>
    <col min="133" max="133" width="12.5703125" style="200" bestFit="1" customWidth="1"/>
    <col min="134" max="134" width="10.85546875" style="200" bestFit="1" customWidth="1"/>
    <col min="135" max="135" width="11.5703125" style="200" bestFit="1" customWidth="1"/>
    <col min="136" max="136" width="10.85546875" style="200" bestFit="1" customWidth="1"/>
    <col min="137" max="137" width="15.28515625" style="200" bestFit="1" customWidth="1"/>
    <col min="138" max="138" width="10.85546875" style="200" bestFit="1" customWidth="1"/>
    <col min="139" max="139" width="15.28515625" style="200" bestFit="1" customWidth="1"/>
    <col min="140" max="140" width="10.85546875" style="200" bestFit="1" customWidth="1"/>
    <col min="141" max="141" width="13.42578125" style="200" bestFit="1" customWidth="1"/>
    <col min="142" max="142" width="10.85546875" style="200" bestFit="1" customWidth="1"/>
    <col min="143" max="143" width="11.5703125" style="200" bestFit="1" customWidth="1"/>
    <col min="144" max="144" width="10.85546875" style="200" bestFit="1" customWidth="1"/>
    <col min="145" max="145" width="12.5703125" style="200" bestFit="1" customWidth="1"/>
    <col min="146" max="146" width="10.85546875" style="200" bestFit="1" customWidth="1"/>
    <col min="147" max="147" width="11.5703125" style="200" bestFit="1" customWidth="1"/>
    <col min="148" max="148" width="10.85546875" style="200" bestFit="1" customWidth="1"/>
    <col min="149" max="149" width="11.5703125" style="200" bestFit="1" customWidth="1"/>
    <col min="150" max="150" width="10.85546875" style="200" bestFit="1" customWidth="1"/>
    <col min="151" max="151" width="11.5703125" style="200" bestFit="1" customWidth="1"/>
    <col min="152" max="152" width="10.85546875" style="200" bestFit="1" customWidth="1"/>
    <col min="153" max="153" width="12.5703125" style="200" bestFit="1" customWidth="1"/>
    <col min="154" max="154" width="10.85546875" style="200" bestFit="1" customWidth="1"/>
    <col min="155" max="155" width="12.5703125" style="200" bestFit="1" customWidth="1"/>
    <col min="156" max="156" width="10.85546875" style="200" bestFit="1" customWidth="1"/>
    <col min="157" max="157" width="12.5703125" style="200" bestFit="1" customWidth="1"/>
    <col min="158" max="158" width="10.85546875" style="200" bestFit="1" customWidth="1"/>
    <col min="159" max="159" width="14.28515625" style="200" bestFit="1" customWidth="1"/>
    <col min="160" max="160" width="10.85546875" style="200" bestFit="1" customWidth="1"/>
    <col min="161" max="161" width="15" style="200" bestFit="1" customWidth="1"/>
    <col min="162" max="162" width="10.85546875" style="200" bestFit="1" customWidth="1"/>
    <col min="163" max="163" width="14.28515625" style="200" bestFit="1" customWidth="1"/>
    <col min="164" max="164" width="10.85546875" style="200" bestFit="1" customWidth="1"/>
    <col min="165" max="165" width="12.5703125" style="200" bestFit="1" customWidth="1"/>
    <col min="166" max="166" width="10.85546875" style="200" bestFit="1" customWidth="1"/>
    <col min="167" max="167" width="12.5703125" style="200" bestFit="1" customWidth="1"/>
    <col min="168" max="168" width="10.85546875" style="200" bestFit="1" customWidth="1"/>
    <col min="169" max="169" width="14.28515625" style="200" bestFit="1" customWidth="1"/>
    <col min="170" max="170" width="10.85546875" style="200" bestFit="1" customWidth="1"/>
    <col min="171" max="171" width="12.5703125" style="200" bestFit="1" customWidth="1"/>
    <col min="172" max="172" width="10.85546875" style="200" bestFit="1" customWidth="1"/>
    <col min="173" max="173" width="12.5703125" style="200" bestFit="1" customWidth="1"/>
    <col min="174" max="174" width="10.85546875" style="200" bestFit="1" customWidth="1"/>
    <col min="175" max="175" width="12.5703125" style="200" bestFit="1" customWidth="1"/>
    <col min="176" max="176" width="10.85546875" style="200" bestFit="1" customWidth="1"/>
    <col min="177" max="177" width="11.5703125" style="200" bestFit="1" customWidth="1"/>
    <col min="178" max="178" width="10.85546875" style="200" bestFit="1" customWidth="1"/>
    <col min="179" max="179" width="12.5703125" style="200" bestFit="1" customWidth="1"/>
    <col min="180" max="180" width="10.85546875" style="200" bestFit="1" customWidth="1"/>
    <col min="181" max="181" width="12.5703125" style="200" bestFit="1" customWidth="1"/>
    <col min="182" max="182" width="10.85546875" style="200" bestFit="1" customWidth="1"/>
    <col min="183" max="183" width="14.28515625" style="200" bestFit="1" customWidth="1"/>
    <col min="184" max="184" width="10.85546875" style="200" bestFit="1" customWidth="1"/>
    <col min="185" max="185" width="12.5703125" style="200" bestFit="1" customWidth="1"/>
    <col min="186" max="186" width="10.85546875" style="200" bestFit="1" customWidth="1"/>
    <col min="187" max="187" width="14.28515625" style="200" bestFit="1" customWidth="1"/>
    <col min="188" max="188" width="10.85546875" style="200" bestFit="1" customWidth="1"/>
    <col min="189" max="189" width="12.5703125" style="200" bestFit="1" customWidth="1"/>
    <col min="190" max="190" width="10.85546875" style="200" bestFit="1" customWidth="1"/>
    <col min="191" max="191" width="12.5703125" style="200" bestFit="1" customWidth="1"/>
    <col min="192" max="192" width="10.85546875" style="200" bestFit="1" customWidth="1"/>
    <col min="193" max="193" width="14.28515625" style="200" bestFit="1" customWidth="1"/>
    <col min="194" max="194" width="10.85546875" style="200" bestFit="1" customWidth="1"/>
    <col min="195" max="195" width="12.5703125" style="200" bestFit="1" customWidth="1"/>
    <col min="196" max="196" width="10.85546875" style="200" bestFit="1" customWidth="1"/>
    <col min="197" max="197" width="12.5703125" style="200" bestFit="1" customWidth="1"/>
    <col min="198" max="198" width="10.85546875" style="200" bestFit="1" customWidth="1"/>
    <col min="199" max="199" width="12.5703125" style="200" bestFit="1" customWidth="1"/>
    <col min="200" max="200" width="10.85546875" style="200" bestFit="1" customWidth="1"/>
    <col min="201" max="201" width="12.5703125" style="200" bestFit="1" customWidth="1"/>
    <col min="202" max="202" width="10.85546875" style="200" bestFit="1" customWidth="1"/>
    <col min="203" max="203" width="14.28515625" style="200" bestFit="1" customWidth="1"/>
    <col min="204" max="204" width="10.85546875" style="200" bestFit="1" customWidth="1"/>
    <col min="205" max="205" width="14.28515625" style="200" bestFit="1" customWidth="1"/>
    <col min="206" max="206" width="10.85546875" style="200" bestFit="1" customWidth="1"/>
    <col min="207" max="207" width="12.5703125" style="200" bestFit="1" customWidth="1"/>
    <col min="208" max="210" width="10.85546875" style="200" bestFit="1" customWidth="1"/>
    <col min="211" max="211" width="12.5703125" style="200" bestFit="1" customWidth="1"/>
    <col min="212" max="212" width="10.85546875" style="200" bestFit="1" customWidth="1"/>
    <col min="213" max="213" width="15.28515625" style="200" bestFit="1" customWidth="1"/>
    <col min="214" max="214" width="10.85546875" style="200" bestFit="1" customWidth="1"/>
    <col min="215" max="215" width="16.28515625" style="200" bestFit="1" customWidth="1"/>
    <col min="216" max="216" width="10.85546875" style="200" bestFit="1" customWidth="1"/>
    <col min="217" max="16384" width="10.7109375" style="200"/>
  </cols>
  <sheetData>
    <row r="1" spans="1:216" x14ac:dyDescent="0.2">
      <c r="A1" s="198" t="s">
        <v>144</v>
      </c>
      <c r="B1" s="199">
        <v>2016</v>
      </c>
    </row>
    <row r="2" spans="1:216" x14ac:dyDescent="0.2">
      <c r="A2" s="198" t="s">
        <v>145</v>
      </c>
      <c r="B2" s="198" t="s">
        <v>146</v>
      </c>
    </row>
    <row r="4" spans="1:216" x14ac:dyDescent="0.2">
      <c r="A4" s="201"/>
      <c r="B4" s="202"/>
      <c r="C4" s="201" t="s">
        <v>147</v>
      </c>
      <c r="D4" s="202" t="s">
        <v>148</v>
      </c>
      <c r="E4" s="202" t="s">
        <v>149</v>
      </c>
      <c r="F4" s="202" t="s">
        <v>150</v>
      </c>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c r="FN4" s="202"/>
      <c r="FO4" s="202"/>
      <c r="FP4" s="202"/>
      <c r="FQ4" s="202"/>
      <c r="FR4" s="202"/>
      <c r="FS4" s="202"/>
      <c r="FT4" s="202"/>
      <c r="FU4" s="202"/>
      <c r="FV4" s="202"/>
      <c r="FW4" s="202"/>
      <c r="FX4" s="202"/>
      <c r="FY4" s="202"/>
      <c r="FZ4" s="202"/>
      <c r="GA4" s="202"/>
      <c r="GB4" s="202"/>
      <c r="GC4" s="202"/>
      <c r="GD4" s="202"/>
      <c r="GE4" s="202"/>
      <c r="GF4" s="202"/>
      <c r="GG4" s="202"/>
      <c r="GH4" s="202"/>
      <c r="GI4" s="202"/>
      <c r="GJ4" s="202"/>
      <c r="GK4" s="202"/>
      <c r="GL4" s="202"/>
      <c r="GM4" s="202"/>
      <c r="GN4" s="202"/>
      <c r="GO4" s="202"/>
      <c r="GP4" s="202"/>
      <c r="GQ4" s="202"/>
      <c r="GR4" s="202"/>
      <c r="GS4" s="202"/>
      <c r="GT4" s="202"/>
      <c r="GU4" s="202"/>
      <c r="GV4" s="202"/>
      <c r="GW4" s="202"/>
      <c r="GX4" s="202"/>
      <c r="GY4" s="202"/>
      <c r="GZ4" s="202"/>
      <c r="HA4" s="202"/>
      <c r="HB4" s="202"/>
      <c r="HC4" s="202"/>
      <c r="HD4" s="202"/>
      <c r="HE4" s="202"/>
      <c r="HF4" s="202"/>
      <c r="HG4" s="202"/>
      <c r="HH4" s="203"/>
    </row>
    <row r="5" spans="1:216" x14ac:dyDescent="0.2">
      <c r="A5" s="204"/>
      <c r="B5" s="205"/>
      <c r="C5" s="201">
        <v>1</v>
      </c>
      <c r="D5" s="202"/>
      <c r="E5" s="201">
        <v>3</v>
      </c>
      <c r="F5" s="202"/>
      <c r="G5" s="201">
        <v>4</v>
      </c>
      <c r="H5" s="202"/>
      <c r="I5" s="201">
        <v>5</v>
      </c>
      <c r="J5" s="202"/>
      <c r="K5" s="201">
        <v>6</v>
      </c>
      <c r="L5" s="202"/>
      <c r="M5" s="201">
        <v>7</v>
      </c>
      <c r="N5" s="202"/>
      <c r="O5" s="201">
        <v>8</v>
      </c>
      <c r="P5" s="202"/>
      <c r="Q5" s="201">
        <v>9</v>
      </c>
      <c r="R5" s="202"/>
      <c r="S5" s="201">
        <v>11</v>
      </c>
      <c r="T5" s="202"/>
      <c r="U5" s="201">
        <v>26</v>
      </c>
      <c r="V5" s="202"/>
      <c r="W5" s="201">
        <v>28</v>
      </c>
      <c r="X5" s="202"/>
      <c r="Y5" s="201">
        <v>29</v>
      </c>
      <c r="Z5" s="202"/>
      <c r="AA5" s="201">
        <v>30</v>
      </c>
      <c r="AB5" s="202"/>
      <c r="AC5" s="201">
        <v>31</v>
      </c>
      <c r="AD5" s="202"/>
      <c r="AE5" s="201">
        <v>34</v>
      </c>
      <c r="AF5" s="202"/>
      <c r="AG5" s="201">
        <v>35</v>
      </c>
      <c r="AH5" s="202"/>
      <c r="AI5" s="201">
        <v>36</v>
      </c>
      <c r="AJ5" s="202"/>
      <c r="AK5" s="201">
        <v>38</v>
      </c>
      <c r="AL5" s="202"/>
      <c r="AM5" s="201">
        <v>39</v>
      </c>
      <c r="AN5" s="202"/>
      <c r="AO5" s="201">
        <v>41</v>
      </c>
      <c r="AP5" s="202"/>
      <c r="AQ5" s="201">
        <v>42</v>
      </c>
      <c r="AR5" s="202"/>
      <c r="AS5" s="201">
        <v>43</v>
      </c>
      <c r="AT5" s="202"/>
      <c r="AU5" s="201">
        <v>44</v>
      </c>
      <c r="AV5" s="202"/>
      <c r="AW5" s="201">
        <v>48</v>
      </c>
      <c r="AX5" s="202"/>
      <c r="AY5" s="201">
        <v>49</v>
      </c>
      <c r="AZ5" s="202"/>
      <c r="BA5" s="201">
        <v>50</v>
      </c>
      <c r="BB5" s="202"/>
      <c r="BC5" s="201">
        <v>53</v>
      </c>
      <c r="BD5" s="202"/>
      <c r="BE5" s="201">
        <v>101</v>
      </c>
      <c r="BF5" s="202"/>
      <c r="BG5" s="201">
        <v>104</v>
      </c>
      <c r="BH5" s="202"/>
      <c r="BI5" s="201">
        <v>105</v>
      </c>
      <c r="BJ5" s="202"/>
      <c r="BK5" s="201">
        <v>106</v>
      </c>
      <c r="BL5" s="202"/>
      <c r="BM5" s="201">
        <v>108</v>
      </c>
      <c r="BN5" s="202"/>
      <c r="BO5" s="201">
        <v>109</v>
      </c>
      <c r="BP5" s="202"/>
      <c r="BQ5" s="201">
        <v>110</v>
      </c>
      <c r="BR5" s="202"/>
      <c r="BS5" s="201">
        <v>111</v>
      </c>
      <c r="BT5" s="202"/>
      <c r="BU5" s="201">
        <v>112</v>
      </c>
      <c r="BV5" s="202"/>
      <c r="BW5" s="201">
        <v>113</v>
      </c>
      <c r="BX5" s="202"/>
      <c r="BY5" s="202"/>
      <c r="BZ5" s="202"/>
      <c r="CA5" s="201">
        <v>114</v>
      </c>
      <c r="CB5" s="202"/>
      <c r="CC5" s="201">
        <v>115</v>
      </c>
      <c r="CD5" s="202"/>
      <c r="CE5" s="201">
        <v>116</v>
      </c>
      <c r="CF5" s="202"/>
      <c r="CG5" s="201">
        <v>117</v>
      </c>
      <c r="CH5" s="202"/>
      <c r="CI5" s="201">
        <v>118</v>
      </c>
      <c r="CJ5" s="202"/>
      <c r="CK5" s="201">
        <v>119</v>
      </c>
      <c r="CL5" s="202"/>
      <c r="CM5" s="201">
        <v>120</v>
      </c>
      <c r="CN5" s="202"/>
      <c r="CO5" s="201">
        <v>122</v>
      </c>
      <c r="CP5" s="202"/>
      <c r="CQ5" s="201">
        <v>123</v>
      </c>
      <c r="CR5" s="202"/>
      <c r="CS5" s="201">
        <v>124</v>
      </c>
      <c r="CT5" s="202"/>
      <c r="CU5" s="201">
        <v>125</v>
      </c>
      <c r="CV5" s="202"/>
      <c r="CW5" s="201">
        <v>126</v>
      </c>
      <c r="CX5" s="202"/>
      <c r="CY5" s="201">
        <v>127</v>
      </c>
      <c r="CZ5" s="202"/>
      <c r="DA5" s="201">
        <v>128</v>
      </c>
      <c r="DB5" s="202"/>
      <c r="DC5" s="201">
        <v>129</v>
      </c>
      <c r="DD5" s="202"/>
      <c r="DE5" s="201">
        <v>130</v>
      </c>
      <c r="DF5" s="202"/>
      <c r="DG5" s="201">
        <v>133</v>
      </c>
      <c r="DH5" s="202"/>
      <c r="DI5" s="201">
        <v>135</v>
      </c>
      <c r="DJ5" s="202"/>
      <c r="DK5" s="201">
        <v>136</v>
      </c>
      <c r="DL5" s="202"/>
      <c r="DM5" s="201">
        <v>142</v>
      </c>
      <c r="DN5" s="202"/>
      <c r="DO5" s="201">
        <v>143</v>
      </c>
      <c r="DP5" s="202"/>
      <c r="DQ5" s="201">
        <v>144</v>
      </c>
      <c r="DR5" s="202"/>
      <c r="DS5" s="201">
        <v>148</v>
      </c>
      <c r="DT5" s="202"/>
      <c r="DU5" s="201">
        <v>149</v>
      </c>
      <c r="DV5" s="202"/>
      <c r="DW5" s="201">
        <v>151</v>
      </c>
      <c r="DX5" s="202"/>
      <c r="DY5" s="201">
        <v>152</v>
      </c>
      <c r="DZ5" s="202"/>
      <c r="EA5" s="201">
        <v>153</v>
      </c>
      <c r="EB5" s="202"/>
      <c r="EC5" s="201">
        <v>154</v>
      </c>
      <c r="ED5" s="202"/>
      <c r="EE5" s="201">
        <v>155</v>
      </c>
      <c r="EF5" s="202"/>
      <c r="EG5" s="201">
        <v>156</v>
      </c>
      <c r="EH5" s="202"/>
      <c r="EI5" s="201">
        <v>157</v>
      </c>
      <c r="EJ5" s="202"/>
      <c r="EK5" s="201">
        <v>158</v>
      </c>
      <c r="EL5" s="202"/>
      <c r="EM5" s="201">
        <v>160</v>
      </c>
      <c r="EN5" s="202"/>
      <c r="EO5" s="201">
        <v>201</v>
      </c>
      <c r="EP5" s="202"/>
      <c r="EQ5" s="201">
        <v>202</v>
      </c>
      <c r="ER5" s="202"/>
      <c r="ES5" s="201">
        <v>203</v>
      </c>
      <c r="ET5" s="202"/>
      <c r="EU5" s="201">
        <v>205</v>
      </c>
      <c r="EV5" s="202"/>
      <c r="EW5" s="201">
        <v>206</v>
      </c>
      <c r="EX5" s="202"/>
      <c r="EY5" s="201">
        <v>208</v>
      </c>
      <c r="EZ5" s="202"/>
      <c r="FA5" s="201">
        <v>209</v>
      </c>
      <c r="FB5" s="202"/>
      <c r="FC5" s="201">
        <v>210</v>
      </c>
      <c r="FD5" s="202"/>
      <c r="FE5" s="201">
        <v>212</v>
      </c>
      <c r="FF5" s="202"/>
      <c r="FG5" s="201">
        <v>215</v>
      </c>
      <c r="FH5" s="202"/>
      <c r="FI5" s="201">
        <v>216</v>
      </c>
      <c r="FJ5" s="202"/>
      <c r="FK5" s="201">
        <v>217</v>
      </c>
      <c r="FL5" s="202"/>
      <c r="FM5" s="201">
        <v>218</v>
      </c>
      <c r="FN5" s="202"/>
      <c r="FO5" s="201">
        <v>219</v>
      </c>
      <c r="FP5" s="202"/>
      <c r="FQ5" s="201">
        <v>221</v>
      </c>
      <c r="FR5" s="202"/>
      <c r="FS5" s="201">
        <v>222</v>
      </c>
      <c r="FT5" s="202"/>
      <c r="FU5" s="201">
        <v>223</v>
      </c>
      <c r="FV5" s="202"/>
      <c r="FW5" s="201">
        <v>231</v>
      </c>
      <c r="FX5" s="202"/>
      <c r="FY5" s="201">
        <v>235</v>
      </c>
      <c r="FZ5" s="202"/>
      <c r="GA5" s="201">
        <v>236</v>
      </c>
      <c r="GB5" s="202"/>
      <c r="GC5" s="202"/>
      <c r="GD5" s="202"/>
      <c r="GE5" s="201">
        <v>237</v>
      </c>
      <c r="GF5" s="202"/>
      <c r="GG5" s="201">
        <v>238</v>
      </c>
      <c r="GH5" s="202"/>
      <c r="GI5" s="201">
        <v>239</v>
      </c>
      <c r="GJ5" s="202"/>
      <c r="GK5" s="201">
        <v>242</v>
      </c>
      <c r="GL5" s="202"/>
      <c r="GM5" s="201">
        <v>243</v>
      </c>
      <c r="GN5" s="202"/>
      <c r="GO5" s="201">
        <v>244</v>
      </c>
      <c r="GP5" s="202"/>
      <c r="GQ5" s="201">
        <v>245</v>
      </c>
      <c r="GR5" s="202"/>
      <c r="GS5" s="201">
        <v>246</v>
      </c>
      <c r="GT5" s="202"/>
      <c r="GU5" s="201">
        <v>247</v>
      </c>
      <c r="GV5" s="202"/>
      <c r="GW5" s="201">
        <v>248</v>
      </c>
      <c r="GX5" s="202"/>
      <c r="GY5" s="201">
        <v>249</v>
      </c>
      <c r="GZ5" s="202"/>
      <c r="HA5" s="201">
        <v>250</v>
      </c>
      <c r="HB5" s="202"/>
      <c r="HC5" s="201">
        <v>252</v>
      </c>
      <c r="HD5" s="202"/>
      <c r="HE5" s="201">
        <v>253</v>
      </c>
      <c r="HF5" s="202"/>
      <c r="HG5" s="201" t="s">
        <v>151</v>
      </c>
      <c r="HH5" s="206" t="s">
        <v>152</v>
      </c>
    </row>
    <row r="6" spans="1:216" x14ac:dyDescent="0.2">
      <c r="A6" s="204"/>
      <c r="B6" s="205"/>
      <c r="C6" s="201" t="s">
        <v>153</v>
      </c>
      <c r="D6" s="202"/>
      <c r="E6" s="201" t="s">
        <v>154</v>
      </c>
      <c r="F6" s="202"/>
      <c r="G6" s="201" t="s">
        <v>155</v>
      </c>
      <c r="H6" s="202"/>
      <c r="I6" s="201" t="s">
        <v>156</v>
      </c>
      <c r="J6" s="202"/>
      <c r="K6" s="201" t="s">
        <v>157</v>
      </c>
      <c r="L6" s="202"/>
      <c r="M6" s="201" t="s">
        <v>158</v>
      </c>
      <c r="N6" s="202"/>
      <c r="O6" s="201" t="s">
        <v>159</v>
      </c>
      <c r="P6" s="202"/>
      <c r="Q6" s="201" t="s">
        <v>160</v>
      </c>
      <c r="R6" s="202"/>
      <c r="S6" s="201" t="s">
        <v>161</v>
      </c>
      <c r="T6" s="202"/>
      <c r="U6" s="201" t="s">
        <v>162</v>
      </c>
      <c r="V6" s="202"/>
      <c r="W6" s="201" t="s">
        <v>163</v>
      </c>
      <c r="X6" s="202"/>
      <c r="Y6" s="201" t="s">
        <v>164</v>
      </c>
      <c r="Z6" s="202"/>
      <c r="AA6" s="201" t="s">
        <v>165</v>
      </c>
      <c r="AB6" s="202"/>
      <c r="AC6" s="201" t="s">
        <v>166</v>
      </c>
      <c r="AD6" s="202"/>
      <c r="AE6" s="201" t="s">
        <v>167</v>
      </c>
      <c r="AF6" s="202"/>
      <c r="AG6" s="201" t="s">
        <v>168</v>
      </c>
      <c r="AH6" s="202"/>
      <c r="AI6" s="201" t="s">
        <v>169</v>
      </c>
      <c r="AJ6" s="202"/>
      <c r="AK6" s="201" t="s">
        <v>170</v>
      </c>
      <c r="AL6" s="202"/>
      <c r="AM6" s="201" t="s">
        <v>171</v>
      </c>
      <c r="AN6" s="202"/>
      <c r="AO6" s="201" t="s">
        <v>172</v>
      </c>
      <c r="AP6" s="202"/>
      <c r="AQ6" s="201" t="s">
        <v>173</v>
      </c>
      <c r="AR6" s="202"/>
      <c r="AS6" s="201" t="s">
        <v>174</v>
      </c>
      <c r="AT6" s="202"/>
      <c r="AU6" s="201" t="s">
        <v>175</v>
      </c>
      <c r="AV6" s="202"/>
      <c r="AW6" s="201" t="s">
        <v>176</v>
      </c>
      <c r="AX6" s="202"/>
      <c r="AY6" s="201" t="s">
        <v>177</v>
      </c>
      <c r="AZ6" s="202"/>
      <c r="BA6" s="201" t="s">
        <v>178</v>
      </c>
      <c r="BB6" s="202"/>
      <c r="BC6" s="201" t="s">
        <v>179</v>
      </c>
      <c r="BD6" s="202"/>
      <c r="BE6" s="201" t="s">
        <v>180</v>
      </c>
      <c r="BF6" s="202"/>
      <c r="BG6" s="201" t="s">
        <v>181</v>
      </c>
      <c r="BH6" s="202"/>
      <c r="BI6" s="201" t="s">
        <v>182</v>
      </c>
      <c r="BJ6" s="202"/>
      <c r="BK6" s="201" t="s">
        <v>183</v>
      </c>
      <c r="BL6" s="202"/>
      <c r="BM6" s="201" t="s">
        <v>184</v>
      </c>
      <c r="BN6" s="202"/>
      <c r="BO6" s="201" t="s">
        <v>185</v>
      </c>
      <c r="BP6" s="202"/>
      <c r="BQ6" s="201" t="s">
        <v>186</v>
      </c>
      <c r="BR6" s="202"/>
      <c r="BS6" s="201" t="s">
        <v>187</v>
      </c>
      <c r="BT6" s="202"/>
      <c r="BU6" s="201" t="s">
        <v>188</v>
      </c>
      <c r="BV6" s="202"/>
      <c r="BW6" s="201" t="s">
        <v>189</v>
      </c>
      <c r="BX6" s="202"/>
      <c r="BY6" s="202"/>
      <c r="BZ6" s="202"/>
      <c r="CA6" s="201" t="s">
        <v>190</v>
      </c>
      <c r="CB6" s="202"/>
      <c r="CC6" s="201" t="s">
        <v>191</v>
      </c>
      <c r="CD6" s="202"/>
      <c r="CE6" s="201" t="s">
        <v>192</v>
      </c>
      <c r="CF6" s="202"/>
      <c r="CG6" s="201" t="s">
        <v>193</v>
      </c>
      <c r="CH6" s="202"/>
      <c r="CI6" s="201" t="s">
        <v>194</v>
      </c>
      <c r="CJ6" s="202"/>
      <c r="CK6" s="201" t="s">
        <v>195</v>
      </c>
      <c r="CL6" s="202"/>
      <c r="CM6" s="201" t="s">
        <v>196</v>
      </c>
      <c r="CN6" s="202"/>
      <c r="CO6" s="201" t="s">
        <v>197</v>
      </c>
      <c r="CP6" s="202"/>
      <c r="CQ6" s="201" t="s">
        <v>198</v>
      </c>
      <c r="CR6" s="202"/>
      <c r="CS6" s="201" t="s">
        <v>199</v>
      </c>
      <c r="CT6" s="202"/>
      <c r="CU6" s="201" t="s">
        <v>200</v>
      </c>
      <c r="CV6" s="202"/>
      <c r="CW6" s="201" t="s">
        <v>201</v>
      </c>
      <c r="CX6" s="202"/>
      <c r="CY6" s="201" t="s">
        <v>202</v>
      </c>
      <c r="CZ6" s="202"/>
      <c r="DA6" s="201" t="s">
        <v>203</v>
      </c>
      <c r="DB6" s="202"/>
      <c r="DC6" s="201" t="s">
        <v>204</v>
      </c>
      <c r="DD6" s="202"/>
      <c r="DE6" s="201" t="s">
        <v>205</v>
      </c>
      <c r="DF6" s="202"/>
      <c r="DG6" s="201" t="s">
        <v>206</v>
      </c>
      <c r="DH6" s="202"/>
      <c r="DI6" s="201" t="s">
        <v>207</v>
      </c>
      <c r="DJ6" s="202"/>
      <c r="DK6" s="201" t="s">
        <v>208</v>
      </c>
      <c r="DL6" s="202"/>
      <c r="DM6" s="201" t="s">
        <v>209</v>
      </c>
      <c r="DN6" s="202"/>
      <c r="DO6" s="201" t="s">
        <v>210</v>
      </c>
      <c r="DP6" s="202"/>
      <c r="DQ6" s="201" t="s">
        <v>211</v>
      </c>
      <c r="DR6" s="202"/>
      <c r="DS6" s="201" t="s">
        <v>212</v>
      </c>
      <c r="DT6" s="202"/>
      <c r="DU6" s="201" t="s">
        <v>213</v>
      </c>
      <c r="DV6" s="202"/>
      <c r="DW6" s="201" t="s">
        <v>214</v>
      </c>
      <c r="DX6" s="202"/>
      <c r="DY6" s="201" t="s">
        <v>215</v>
      </c>
      <c r="DZ6" s="202"/>
      <c r="EA6" s="201" t="s">
        <v>216</v>
      </c>
      <c r="EB6" s="202"/>
      <c r="EC6" s="201" t="s">
        <v>217</v>
      </c>
      <c r="ED6" s="202"/>
      <c r="EE6" s="201" t="s">
        <v>218</v>
      </c>
      <c r="EF6" s="202"/>
      <c r="EG6" s="201" t="s">
        <v>219</v>
      </c>
      <c r="EH6" s="202"/>
      <c r="EI6" s="201" t="s">
        <v>220</v>
      </c>
      <c r="EJ6" s="202"/>
      <c r="EK6" s="201" t="s">
        <v>221</v>
      </c>
      <c r="EL6" s="202"/>
      <c r="EM6" s="201" t="s">
        <v>222</v>
      </c>
      <c r="EN6" s="202"/>
      <c r="EO6" s="201" t="s">
        <v>223</v>
      </c>
      <c r="EP6" s="202"/>
      <c r="EQ6" s="201" t="s">
        <v>224</v>
      </c>
      <c r="ER6" s="202"/>
      <c r="ES6" s="201" t="s">
        <v>225</v>
      </c>
      <c r="ET6" s="202"/>
      <c r="EU6" s="201" t="s">
        <v>226</v>
      </c>
      <c r="EV6" s="202"/>
      <c r="EW6" s="201" t="s">
        <v>227</v>
      </c>
      <c r="EX6" s="202"/>
      <c r="EY6" s="201" t="s">
        <v>228</v>
      </c>
      <c r="EZ6" s="202"/>
      <c r="FA6" s="201" t="s">
        <v>229</v>
      </c>
      <c r="FB6" s="202"/>
      <c r="FC6" s="201" t="s">
        <v>230</v>
      </c>
      <c r="FD6" s="202"/>
      <c r="FE6" s="201" t="s">
        <v>231</v>
      </c>
      <c r="FF6" s="202"/>
      <c r="FG6" s="201" t="s">
        <v>232</v>
      </c>
      <c r="FH6" s="202"/>
      <c r="FI6" s="201" t="s">
        <v>233</v>
      </c>
      <c r="FJ6" s="202"/>
      <c r="FK6" s="201" t="s">
        <v>234</v>
      </c>
      <c r="FL6" s="202"/>
      <c r="FM6" s="201" t="s">
        <v>235</v>
      </c>
      <c r="FN6" s="202"/>
      <c r="FO6" s="201" t="s">
        <v>236</v>
      </c>
      <c r="FP6" s="202"/>
      <c r="FQ6" s="201" t="s">
        <v>237</v>
      </c>
      <c r="FR6" s="202"/>
      <c r="FS6" s="201" t="s">
        <v>238</v>
      </c>
      <c r="FT6" s="202"/>
      <c r="FU6" s="201" t="s">
        <v>239</v>
      </c>
      <c r="FV6" s="202"/>
      <c r="FW6" s="201" t="s">
        <v>240</v>
      </c>
      <c r="FX6" s="202"/>
      <c r="FY6" s="201" t="s">
        <v>241</v>
      </c>
      <c r="FZ6" s="202"/>
      <c r="GA6" s="201" t="s">
        <v>242</v>
      </c>
      <c r="GB6" s="202"/>
      <c r="GC6" s="202"/>
      <c r="GD6" s="202"/>
      <c r="GE6" s="201" t="s">
        <v>243</v>
      </c>
      <c r="GF6" s="202"/>
      <c r="GG6" s="201" t="s">
        <v>244</v>
      </c>
      <c r="GH6" s="202"/>
      <c r="GI6" s="201" t="s">
        <v>245</v>
      </c>
      <c r="GJ6" s="202"/>
      <c r="GK6" s="201" t="s">
        <v>246</v>
      </c>
      <c r="GL6" s="202"/>
      <c r="GM6" s="201" t="s">
        <v>247</v>
      </c>
      <c r="GN6" s="202"/>
      <c r="GO6" s="201" t="s">
        <v>248</v>
      </c>
      <c r="GP6" s="202"/>
      <c r="GQ6" s="201" t="s">
        <v>249</v>
      </c>
      <c r="GR6" s="202"/>
      <c r="GS6" s="201" t="s">
        <v>250</v>
      </c>
      <c r="GT6" s="202"/>
      <c r="GU6" s="201" t="s">
        <v>251</v>
      </c>
      <c r="GV6" s="202"/>
      <c r="GW6" s="201" t="s">
        <v>252</v>
      </c>
      <c r="GX6" s="202"/>
      <c r="GY6" s="201" t="s">
        <v>253</v>
      </c>
      <c r="GZ6" s="202"/>
      <c r="HA6" s="201" t="s">
        <v>254</v>
      </c>
      <c r="HB6" s="202"/>
      <c r="HC6" s="201" t="s">
        <v>255</v>
      </c>
      <c r="HD6" s="202"/>
      <c r="HE6" s="201" t="s">
        <v>256</v>
      </c>
      <c r="HF6" s="202"/>
      <c r="HG6" s="204"/>
      <c r="HH6" s="207"/>
    </row>
    <row r="7" spans="1:216" x14ac:dyDescent="0.2">
      <c r="A7" s="204"/>
      <c r="B7" s="205"/>
      <c r="C7" s="201" t="s">
        <v>257</v>
      </c>
      <c r="D7" s="202"/>
      <c r="E7" s="201" t="s">
        <v>258</v>
      </c>
      <c r="F7" s="202"/>
      <c r="G7" s="201" t="s">
        <v>259</v>
      </c>
      <c r="H7" s="202"/>
      <c r="I7" s="201" t="s">
        <v>260</v>
      </c>
      <c r="J7" s="202"/>
      <c r="K7" s="201" t="s">
        <v>261</v>
      </c>
      <c r="L7" s="202"/>
      <c r="M7" s="201" t="s">
        <v>262</v>
      </c>
      <c r="N7" s="202"/>
      <c r="O7" s="201" t="s">
        <v>263</v>
      </c>
      <c r="P7" s="202"/>
      <c r="Q7" s="201" t="s">
        <v>264</v>
      </c>
      <c r="R7" s="202"/>
      <c r="S7" s="201" t="s">
        <v>265</v>
      </c>
      <c r="T7" s="202"/>
      <c r="U7" s="201" t="s">
        <v>266</v>
      </c>
      <c r="V7" s="202"/>
      <c r="W7" s="201" t="s">
        <v>267</v>
      </c>
      <c r="X7" s="202"/>
      <c r="Y7" s="201" t="s">
        <v>268</v>
      </c>
      <c r="Z7" s="202"/>
      <c r="AA7" s="201" t="s">
        <v>269</v>
      </c>
      <c r="AB7" s="202"/>
      <c r="AC7" s="201" t="s">
        <v>270</v>
      </c>
      <c r="AD7" s="202"/>
      <c r="AE7" s="201" t="s">
        <v>271</v>
      </c>
      <c r="AF7" s="202"/>
      <c r="AG7" s="201" t="s">
        <v>272</v>
      </c>
      <c r="AH7" s="202"/>
      <c r="AI7" s="201" t="s">
        <v>273</v>
      </c>
      <c r="AJ7" s="202"/>
      <c r="AK7" s="201" t="s">
        <v>274</v>
      </c>
      <c r="AL7" s="202"/>
      <c r="AM7" s="201" t="s">
        <v>275</v>
      </c>
      <c r="AN7" s="202"/>
      <c r="AO7" s="201" t="s">
        <v>276</v>
      </c>
      <c r="AP7" s="202"/>
      <c r="AQ7" s="201" t="s">
        <v>277</v>
      </c>
      <c r="AR7" s="202"/>
      <c r="AS7" s="201" t="s">
        <v>278</v>
      </c>
      <c r="AT7" s="202"/>
      <c r="AU7" s="201" t="s">
        <v>279</v>
      </c>
      <c r="AV7" s="202"/>
      <c r="AW7" s="201" t="s">
        <v>280</v>
      </c>
      <c r="AX7" s="202"/>
      <c r="AY7" s="201" t="s">
        <v>281</v>
      </c>
      <c r="AZ7" s="202"/>
      <c r="BA7" s="201" t="s">
        <v>282</v>
      </c>
      <c r="BB7" s="202"/>
      <c r="BC7" s="201" t="s">
        <v>283</v>
      </c>
      <c r="BD7" s="202"/>
      <c r="BE7" s="201" t="s">
        <v>284</v>
      </c>
      <c r="BF7" s="202"/>
      <c r="BG7" s="201" t="s">
        <v>285</v>
      </c>
      <c r="BH7" s="202"/>
      <c r="BI7" s="201" t="s">
        <v>286</v>
      </c>
      <c r="BJ7" s="202"/>
      <c r="BK7" s="201" t="s">
        <v>287</v>
      </c>
      <c r="BL7" s="202"/>
      <c r="BM7" s="201" t="s">
        <v>288</v>
      </c>
      <c r="BN7" s="202"/>
      <c r="BO7" s="201" t="s">
        <v>289</v>
      </c>
      <c r="BP7" s="202"/>
      <c r="BQ7" s="201" t="s">
        <v>290</v>
      </c>
      <c r="BR7" s="202"/>
      <c r="BS7" s="201" t="s">
        <v>291</v>
      </c>
      <c r="BT7" s="202"/>
      <c r="BU7" s="201" t="s">
        <v>292</v>
      </c>
      <c r="BV7" s="202"/>
      <c r="BW7" s="201" t="s">
        <v>293</v>
      </c>
      <c r="BX7" s="202"/>
      <c r="BY7" s="201" t="s">
        <v>294</v>
      </c>
      <c r="BZ7" s="202"/>
      <c r="CA7" s="201" t="s">
        <v>295</v>
      </c>
      <c r="CB7" s="202"/>
      <c r="CC7" s="201" t="s">
        <v>296</v>
      </c>
      <c r="CD7" s="202"/>
      <c r="CE7" s="201" t="s">
        <v>297</v>
      </c>
      <c r="CF7" s="202"/>
      <c r="CG7" s="201" t="s">
        <v>298</v>
      </c>
      <c r="CH7" s="202"/>
      <c r="CI7" s="201" t="s">
        <v>299</v>
      </c>
      <c r="CJ7" s="202"/>
      <c r="CK7" s="201" t="s">
        <v>300</v>
      </c>
      <c r="CL7" s="202"/>
      <c r="CM7" s="201" t="s">
        <v>301</v>
      </c>
      <c r="CN7" s="202"/>
      <c r="CO7" s="201" t="s">
        <v>302</v>
      </c>
      <c r="CP7" s="202"/>
      <c r="CQ7" s="201" t="s">
        <v>303</v>
      </c>
      <c r="CR7" s="202"/>
      <c r="CS7" s="201" t="s">
        <v>304</v>
      </c>
      <c r="CT7" s="202"/>
      <c r="CU7" s="201" t="s">
        <v>305</v>
      </c>
      <c r="CV7" s="202"/>
      <c r="CW7" s="201" t="s">
        <v>306</v>
      </c>
      <c r="CX7" s="202"/>
      <c r="CY7" s="201" t="s">
        <v>307</v>
      </c>
      <c r="CZ7" s="202"/>
      <c r="DA7" s="201" t="s">
        <v>308</v>
      </c>
      <c r="DB7" s="202"/>
      <c r="DC7" s="201" t="s">
        <v>309</v>
      </c>
      <c r="DD7" s="202"/>
      <c r="DE7" s="201" t="s">
        <v>310</v>
      </c>
      <c r="DF7" s="202"/>
      <c r="DG7" s="201" t="s">
        <v>311</v>
      </c>
      <c r="DH7" s="202"/>
      <c r="DI7" s="201" t="s">
        <v>312</v>
      </c>
      <c r="DJ7" s="202"/>
      <c r="DK7" s="201" t="s">
        <v>313</v>
      </c>
      <c r="DL7" s="202"/>
      <c r="DM7" s="201" t="s">
        <v>314</v>
      </c>
      <c r="DN7" s="202"/>
      <c r="DO7" s="201" t="s">
        <v>315</v>
      </c>
      <c r="DP7" s="202"/>
      <c r="DQ7" s="201" t="s">
        <v>316</v>
      </c>
      <c r="DR7" s="202"/>
      <c r="DS7" s="201" t="s">
        <v>317</v>
      </c>
      <c r="DT7" s="202"/>
      <c r="DU7" s="201" t="s">
        <v>318</v>
      </c>
      <c r="DV7" s="202"/>
      <c r="DW7" s="201" t="s">
        <v>319</v>
      </c>
      <c r="DX7" s="202"/>
      <c r="DY7" s="201" t="s">
        <v>320</v>
      </c>
      <c r="DZ7" s="202"/>
      <c r="EA7" s="201" t="s">
        <v>321</v>
      </c>
      <c r="EB7" s="202"/>
      <c r="EC7" s="201" t="s">
        <v>322</v>
      </c>
      <c r="ED7" s="202"/>
      <c r="EE7" s="201" t="s">
        <v>323</v>
      </c>
      <c r="EF7" s="202"/>
      <c r="EG7" s="201" t="s">
        <v>324</v>
      </c>
      <c r="EH7" s="202"/>
      <c r="EI7" s="201" t="s">
        <v>325</v>
      </c>
      <c r="EJ7" s="202"/>
      <c r="EK7" s="201" t="s">
        <v>326</v>
      </c>
      <c r="EL7" s="202"/>
      <c r="EM7" s="201" t="s">
        <v>327</v>
      </c>
      <c r="EN7" s="202"/>
      <c r="EO7" s="201" t="s">
        <v>328</v>
      </c>
      <c r="EP7" s="202"/>
      <c r="EQ7" s="201" t="s">
        <v>329</v>
      </c>
      <c r="ER7" s="202"/>
      <c r="ES7" s="201" t="s">
        <v>330</v>
      </c>
      <c r="ET7" s="202"/>
      <c r="EU7" s="201" t="s">
        <v>331</v>
      </c>
      <c r="EV7" s="202"/>
      <c r="EW7" s="201" t="s">
        <v>332</v>
      </c>
      <c r="EX7" s="202"/>
      <c r="EY7" s="201" t="s">
        <v>333</v>
      </c>
      <c r="EZ7" s="202"/>
      <c r="FA7" s="201" t="s">
        <v>334</v>
      </c>
      <c r="FB7" s="202"/>
      <c r="FC7" s="201" t="s">
        <v>335</v>
      </c>
      <c r="FD7" s="202"/>
      <c r="FE7" s="201" t="s">
        <v>336</v>
      </c>
      <c r="FF7" s="202"/>
      <c r="FG7" s="201" t="s">
        <v>337</v>
      </c>
      <c r="FH7" s="202"/>
      <c r="FI7" s="201" t="s">
        <v>338</v>
      </c>
      <c r="FJ7" s="202"/>
      <c r="FK7" s="201" t="s">
        <v>339</v>
      </c>
      <c r="FL7" s="202"/>
      <c r="FM7" s="201" t="s">
        <v>340</v>
      </c>
      <c r="FN7" s="202"/>
      <c r="FO7" s="201" t="s">
        <v>341</v>
      </c>
      <c r="FP7" s="202"/>
      <c r="FQ7" s="201" t="s">
        <v>342</v>
      </c>
      <c r="FR7" s="202"/>
      <c r="FS7" s="201" t="s">
        <v>343</v>
      </c>
      <c r="FT7" s="202"/>
      <c r="FU7" s="201" t="s">
        <v>344</v>
      </c>
      <c r="FV7" s="202"/>
      <c r="FW7" s="201" t="s">
        <v>345</v>
      </c>
      <c r="FX7" s="202"/>
      <c r="FY7" s="201" t="s">
        <v>346</v>
      </c>
      <c r="FZ7" s="202"/>
      <c r="GA7" s="201" t="s">
        <v>347</v>
      </c>
      <c r="GB7" s="202"/>
      <c r="GC7" s="201" t="s">
        <v>348</v>
      </c>
      <c r="GD7" s="202"/>
      <c r="GE7" s="201" t="s">
        <v>349</v>
      </c>
      <c r="GF7" s="202"/>
      <c r="GG7" s="201" t="s">
        <v>350</v>
      </c>
      <c r="GH7" s="202"/>
      <c r="GI7" s="201" t="s">
        <v>351</v>
      </c>
      <c r="GJ7" s="202"/>
      <c r="GK7" s="201" t="s">
        <v>352</v>
      </c>
      <c r="GL7" s="202"/>
      <c r="GM7" s="201" t="s">
        <v>353</v>
      </c>
      <c r="GN7" s="202"/>
      <c r="GO7" s="201" t="s">
        <v>354</v>
      </c>
      <c r="GP7" s="202"/>
      <c r="GQ7" s="201" t="s">
        <v>355</v>
      </c>
      <c r="GR7" s="202"/>
      <c r="GS7" s="201" t="s">
        <v>356</v>
      </c>
      <c r="GT7" s="202"/>
      <c r="GU7" s="201" t="s">
        <v>357</v>
      </c>
      <c r="GV7" s="202"/>
      <c r="GW7" s="201" t="s">
        <v>358</v>
      </c>
      <c r="GX7" s="202"/>
      <c r="GY7" s="201" t="s">
        <v>359</v>
      </c>
      <c r="GZ7" s="202"/>
      <c r="HA7" s="201" t="s">
        <v>360</v>
      </c>
      <c r="HB7" s="202"/>
      <c r="HC7" s="201" t="s">
        <v>361</v>
      </c>
      <c r="HD7" s="202"/>
      <c r="HE7" s="201" t="s">
        <v>362</v>
      </c>
      <c r="HF7" s="202"/>
      <c r="HG7" s="204"/>
      <c r="HH7" s="207"/>
    </row>
    <row r="8" spans="1:216" x14ac:dyDescent="0.2">
      <c r="A8" s="201" t="s">
        <v>363</v>
      </c>
      <c r="B8" s="201" t="s">
        <v>364</v>
      </c>
      <c r="C8" s="201" t="s">
        <v>365</v>
      </c>
      <c r="D8" s="208" t="s">
        <v>366</v>
      </c>
      <c r="E8" s="201" t="s">
        <v>365</v>
      </c>
      <c r="F8" s="208" t="s">
        <v>366</v>
      </c>
      <c r="G8" s="201" t="s">
        <v>365</v>
      </c>
      <c r="H8" s="208" t="s">
        <v>366</v>
      </c>
      <c r="I8" s="201" t="s">
        <v>365</v>
      </c>
      <c r="J8" s="208" t="s">
        <v>366</v>
      </c>
      <c r="K8" s="201" t="s">
        <v>365</v>
      </c>
      <c r="L8" s="208" t="s">
        <v>366</v>
      </c>
      <c r="M8" s="201" t="s">
        <v>365</v>
      </c>
      <c r="N8" s="208" t="s">
        <v>366</v>
      </c>
      <c r="O8" s="201" t="s">
        <v>365</v>
      </c>
      <c r="P8" s="208" t="s">
        <v>366</v>
      </c>
      <c r="Q8" s="201" t="s">
        <v>365</v>
      </c>
      <c r="R8" s="208" t="s">
        <v>366</v>
      </c>
      <c r="S8" s="201" t="s">
        <v>365</v>
      </c>
      <c r="T8" s="208" t="s">
        <v>366</v>
      </c>
      <c r="U8" s="201" t="s">
        <v>365</v>
      </c>
      <c r="V8" s="208" t="s">
        <v>366</v>
      </c>
      <c r="W8" s="201" t="s">
        <v>365</v>
      </c>
      <c r="X8" s="208" t="s">
        <v>366</v>
      </c>
      <c r="Y8" s="201" t="s">
        <v>365</v>
      </c>
      <c r="Z8" s="208" t="s">
        <v>366</v>
      </c>
      <c r="AA8" s="201" t="s">
        <v>365</v>
      </c>
      <c r="AB8" s="208" t="s">
        <v>366</v>
      </c>
      <c r="AC8" s="201" t="s">
        <v>365</v>
      </c>
      <c r="AD8" s="208" t="s">
        <v>366</v>
      </c>
      <c r="AE8" s="201" t="s">
        <v>365</v>
      </c>
      <c r="AF8" s="208" t="s">
        <v>366</v>
      </c>
      <c r="AG8" s="201" t="s">
        <v>365</v>
      </c>
      <c r="AH8" s="208" t="s">
        <v>366</v>
      </c>
      <c r="AI8" s="201" t="s">
        <v>365</v>
      </c>
      <c r="AJ8" s="208" t="s">
        <v>366</v>
      </c>
      <c r="AK8" s="201" t="s">
        <v>365</v>
      </c>
      <c r="AL8" s="208" t="s">
        <v>366</v>
      </c>
      <c r="AM8" s="201" t="s">
        <v>365</v>
      </c>
      <c r="AN8" s="208" t="s">
        <v>366</v>
      </c>
      <c r="AO8" s="201" t="s">
        <v>365</v>
      </c>
      <c r="AP8" s="208" t="s">
        <v>366</v>
      </c>
      <c r="AQ8" s="201" t="s">
        <v>365</v>
      </c>
      <c r="AR8" s="208" t="s">
        <v>366</v>
      </c>
      <c r="AS8" s="201" t="s">
        <v>365</v>
      </c>
      <c r="AT8" s="208" t="s">
        <v>366</v>
      </c>
      <c r="AU8" s="201" t="s">
        <v>365</v>
      </c>
      <c r="AV8" s="208" t="s">
        <v>366</v>
      </c>
      <c r="AW8" s="201" t="s">
        <v>365</v>
      </c>
      <c r="AX8" s="208" t="s">
        <v>366</v>
      </c>
      <c r="AY8" s="201" t="s">
        <v>365</v>
      </c>
      <c r="AZ8" s="208" t="s">
        <v>366</v>
      </c>
      <c r="BA8" s="201" t="s">
        <v>365</v>
      </c>
      <c r="BB8" s="208" t="s">
        <v>366</v>
      </c>
      <c r="BC8" s="201" t="s">
        <v>365</v>
      </c>
      <c r="BD8" s="208" t="s">
        <v>366</v>
      </c>
      <c r="BE8" s="201" t="s">
        <v>365</v>
      </c>
      <c r="BF8" s="208" t="s">
        <v>366</v>
      </c>
      <c r="BG8" s="201" t="s">
        <v>365</v>
      </c>
      <c r="BH8" s="208" t="s">
        <v>366</v>
      </c>
      <c r="BI8" s="201" t="s">
        <v>365</v>
      </c>
      <c r="BJ8" s="208" t="s">
        <v>366</v>
      </c>
      <c r="BK8" s="201" t="s">
        <v>365</v>
      </c>
      <c r="BL8" s="208" t="s">
        <v>366</v>
      </c>
      <c r="BM8" s="201" t="s">
        <v>365</v>
      </c>
      <c r="BN8" s="208" t="s">
        <v>366</v>
      </c>
      <c r="BO8" s="201" t="s">
        <v>365</v>
      </c>
      <c r="BP8" s="208" t="s">
        <v>366</v>
      </c>
      <c r="BQ8" s="201" t="s">
        <v>365</v>
      </c>
      <c r="BR8" s="208" t="s">
        <v>366</v>
      </c>
      <c r="BS8" s="201" t="s">
        <v>365</v>
      </c>
      <c r="BT8" s="208" t="s">
        <v>366</v>
      </c>
      <c r="BU8" s="201" t="s">
        <v>365</v>
      </c>
      <c r="BV8" s="208" t="s">
        <v>366</v>
      </c>
      <c r="BW8" s="201" t="s">
        <v>365</v>
      </c>
      <c r="BX8" s="208" t="s">
        <v>366</v>
      </c>
      <c r="BY8" s="201" t="s">
        <v>365</v>
      </c>
      <c r="BZ8" s="208" t="s">
        <v>366</v>
      </c>
      <c r="CA8" s="201" t="s">
        <v>365</v>
      </c>
      <c r="CB8" s="208" t="s">
        <v>366</v>
      </c>
      <c r="CC8" s="201" t="s">
        <v>365</v>
      </c>
      <c r="CD8" s="208" t="s">
        <v>366</v>
      </c>
      <c r="CE8" s="201" t="s">
        <v>365</v>
      </c>
      <c r="CF8" s="208" t="s">
        <v>366</v>
      </c>
      <c r="CG8" s="201" t="s">
        <v>365</v>
      </c>
      <c r="CH8" s="208" t="s">
        <v>366</v>
      </c>
      <c r="CI8" s="201" t="s">
        <v>365</v>
      </c>
      <c r="CJ8" s="208" t="s">
        <v>366</v>
      </c>
      <c r="CK8" s="201" t="s">
        <v>365</v>
      </c>
      <c r="CL8" s="208" t="s">
        <v>366</v>
      </c>
      <c r="CM8" s="201" t="s">
        <v>365</v>
      </c>
      <c r="CN8" s="208" t="s">
        <v>366</v>
      </c>
      <c r="CO8" s="201" t="s">
        <v>365</v>
      </c>
      <c r="CP8" s="208" t="s">
        <v>366</v>
      </c>
      <c r="CQ8" s="201" t="s">
        <v>365</v>
      </c>
      <c r="CR8" s="208" t="s">
        <v>366</v>
      </c>
      <c r="CS8" s="201" t="s">
        <v>365</v>
      </c>
      <c r="CT8" s="208" t="s">
        <v>366</v>
      </c>
      <c r="CU8" s="201" t="s">
        <v>365</v>
      </c>
      <c r="CV8" s="208" t="s">
        <v>366</v>
      </c>
      <c r="CW8" s="201" t="s">
        <v>365</v>
      </c>
      <c r="CX8" s="208" t="s">
        <v>366</v>
      </c>
      <c r="CY8" s="201" t="s">
        <v>365</v>
      </c>
      <c r="CZ8" s="208" t="s">
        <v>366</v>
      </c>
      <c r="DA8" s="201" t="s">
        <v>365</v>
      </c>
      <c r="DB8" s="208" t="s">
        <v>366</v>
      </c>
      <c r="DC8" s="201" t="s">
        <v>365</v>
      </c>
      <c r="DD8" s="208" t="s">
        <v>366</v>
      </c>
      <c r="DE8" s="201" t="s">
        <v>365</v>
      </c>
      <c r="DF8" s="208" t="s">
        <v>366</v>
      </c>
      <c r="DG8" s="201" t="s">
        <v>365</v>
      </c>
      <c r="DH8" s="208" t="s">
        <v>366</v>
      </c>
      <c r="DI8" s="201" t="s">
        <v>365</v>
      </c>
      <c r="DJ8" s="208" t="s">
        <v>366</v>
      </c>
      <c r="DK8" s="201" t="s">
        <v>365</v>
      </c>
      <c r="DL8" s="208" t="s">
        <v>366</v>
      </c>
      <c r="DM8" s="201" t="s">
        <v>365</v>
      </c>
      <c r="DN8" s="208" t="s">
        <v>366</v>
      </c>
      <c r="DO8" s="201" t="s">
        <v>365</v>
      </c>
      <c r="DP8" s="208" t="s">
        <v>366</v>
      </c>
      <c r="DQ8" s="201" t="s">
        <v>365</v>
      </c>
      <c r="DR8" s="208" t="s">
        <v>366</v>
      </c>
      <c r="DS8" s="201" t="s">
        <v>365</v>
      </c>
      <c r="DT8" s="208" t="s">
        <v>366</v>
      </c>
      <c r="DU8" s="201" t="s">
        <v>365</v>
      </c>
      <c r="DV8" s="208" t="s">
        <v>366</v>
      </c>
      <c r="DW8" s="201" t="s">
        <v>365</v>
      </c>
      <c r="DX8" s="208" t="s">
        <v>366</v>
      </c>
      <c r="DY8" s="201" t="s">
        <v>365</v>
      </c>
      <c r="DZ8" s="208" t="s">
        <v>366</v>
      </c>
      <c r="EA8" s="201" t="s">
        <v>365</v>
      </c>
      <c r="EB8" s="208" t="s">
        <v>366</v>
      </c>
      <c r="EC8" s="201" t="s">
        <v>365</v>
      </c>
      <c r="ED8" s="208" t="s">
        <v>366</v>
      </c>
      <c r="EE8" s="201" t="s">
        <v>365</v>
      </c>
      <c r="EF8" s="208" t="s">
        <v>366</v>
      </c>
      <c r="EG8" s="201" t="s">
        <v>365</v>
      </c>
      <c r="EH8" s="208" t="s">
        <v>366</v>
      </c>
      <c r="EI8" s="201" t="s">
        <v>365</v>
      </c>
      <c r="EJ8" s="208" t="s">
        <v>366</v>
      </c>
      <c r="EK8" s="201" t="s">
        <v>365</v>
      </c>
      <c r="EL8" s="208" t="s">
        <v>366</v>
      </c>
      <c r="EM8" s="201" t="s">
        <v>365</v>
      </c>
      <c r="EN8" s="208" t="s">
        <v>366</v>
      </c>
      <c r="EO8" s="201" t="s">
        <v>365</v>
      </c>
      <c r="EP8" s="208" t="s">
        <v>366</v>
      </c>
      <c r="EQ8" s="201" t="s">
        <v>365</v>
      </c>
      <c r="ER8" s="208" t="s">
        <v>366</v>
      </c>
      <c r="ES8" s="201" t="s">
        <v>365</v>
      </c>
      <c r="ET8" s="208" t="s">
        <v>366</v>
      </c>
      <c r="EU8" s="201" t="s">
        <v>365</v>
      </c>
      <c r="EV8" s="208" t="s">
        <v>366</v>
      </c>
      <c r="EW8" s="201" t="s">
        <v>365</v>
      </c>
      <c r="EX8" s="208" t="s">
        <v>366</v>
      </c>
      <c r="EY8" s="201" t="s">
        <v>365</v>
      </c>
      <c r="EZ8" s="208" t="s">
        <v>366</v>
      </c>
      <c r="FA8" s="201" t="s">
        <v>365</v>
      </c>
      <c r="FB8" s="208" t="s">
        <v>366</v>
      </c>
      <c r="FC8" s="201" t="s">
        <v>365</v>
      </c>
      <c r="FD8" s="208" t="s">
        <v>366</v>
      </c>
      <c r="FE8" s="201" t="s">
        <v>365</v>
      </c>
      <c r="FF8" s="208" t="s">
        <v>366</v>
      </c>
      <c r="FG8" s="201" t="s">
        <v>365</v>
      </c>
      <c r="FH8" s="208" t="s">
        <v>366</v>
      </c>
      <c r="FI8" s="201" t="s">
        <v>365</v>
      </c>
      <c r="FJ8" s="208" t="s">
        <v>366</v>
      </c>
      <c r="FK8" s="201" t="s">
        <v>365</v>
      </c>
      <c r="FL8" s="208" t="s">
        <v>366</v>
      </c>
      <c r="FM8" s="201" t="s">
        <v>365</v>
      </c>
      <c r="FN8" s="208" t="s">
        <v>366</v>
      </c>
      <c r="FO8" s="201" t="s">
        <v>365</v>
      </c>
      <c r="FP8" s="208" t="s">
        <v>366</v>
      </c>
      <c r="FQ8" s="201" t="s">
        <v>365</v>
      </c>
      <c r="FR8" s="208" t="s">
        <v>366</v>
      </c>
      <c r="FS8" s="201" t="s">
        <v>365</v>
      </c>
      <c r="FT8" s="208" t="s">
        <v>366</v>
      </c>
      <c r="FU8" s="201" t="s">
        <v>365</v>
      </c>
      <c r="FV8" s="208" t="s">
        <v>366</v>
      </c>
      <c r="FW8" s="201" t="s">
        <v>365</v>
      </c>
      <c r="FX8" s="208" t="s">
        <v>366</v>
      </c>
      <c r="FY8" s="201" t="s">
        <v>365</v>
      </c>
      <c r="FZ8" s="208" t="s">
        <v>366</v>
      </c>
      <c r="GA8" s="201" t="s">
        <v>365</v>
      </c>
      <c r="GB8" s="208" t="s">
        <v>366</v>
      </c>
      <c r="GC8" s="201" t="s">
        <v>365</v>
      </c>
      <c r="GD8" s="208" t="s">
        <v>366</v>
      </c>
      <c r="GE8" s="201" t="s">
        <v>365</v>
      </c>
      <c r="GF8" s="208" t="s">
        <v>366</v>
      </c>
      <c r="GG8" s="201" t="s">
        <v>365</v>
      </c>
      <c r="GH8" s="208" t="s">
        <v>366</v>
      </c>
      <c r="GI8" s="201" t="s">
        <v>365</v>
      </c>
      <c r="GJ8" s="208" t="s">
        <v>366</v>
      </c>
      <c r="GK8" s="201" t="s">
        <v>365</v>
      </c>
      <c r="GL8" s="208" t="s">
        <v>366</v>
      </c>
      <c r="GM8" s="201" t="s">
        <v>365</v>
      </c>
      <c r="GN8" s="208" t="s">
        <v>366</v>
      </c>
      <c r="GO8" s="201" t="s">
        <v>365</v>
      </c>
      <c r="GP8" s="208" t="s">
        <v>366</v>
      </c>
      <c r="GQ8" s="201" t="s">
        <v>365</v>
      </c>
      <c r="GR8" s="208" t="s">
        <v>366</v>
      </c>
      <c r="GS8" s="201" t="s">
        <v>365</v>
      </c>
      <c r="GT8" s="208" t="s">
        <v>366</v>
      </c>
      <c r="GU8" s="201" t="s">
        <v>365</v>
      </c>
      <c r="GV8" s="208" t="s">
        <v>366</v>
      </c>
      <c r="GW8" s="201" t="s">
        <v>365</v>
      </c>
      <c r="GX8" s="208" t="s">
        <v>366</v>
      </c>
      <c r="GY8" s="201" t="s">
        <v>365</v>
      </c>
      <c r="GZ8" s="208" t="s">
        <v>366</v>
      </c>
      <c r="HA8" s="201" t="s">
        <v>365</v>
      </c>
      <c r="HB8" s="208" t="s">
        <v>366</v>
      </c>
      <c r="HC8" s="201" t="s">
        <v>365</v>
      </c>
      <c r="HD8" s="208" t="s">
        <v>366</v>
      </c>
      <c r="HE8" s="201" t="s">
        <v>365</v>
      </c>
      <c r="HF8" s="208" t="s">
        <v>366</v>
      </c>
      <c r="HG8" s="204"/>
      <c r="HH8" s="207"/>
    </row>
    <row r="9" spans="1:216" x14ac:dyDescent="0.2">
      <c r="A9" s="201" t="s">
        <v>367</v>
      </c>
      <c r="B9" s="201" t="s">
        <v>368</v>
      </c>
      <c r="C9" s="209"/>
      <c r="D9" s="208"/>
      <c r="E9" s="209">
        <v>6162</v>
      </c>
      <c r="F9" s="208">
        <v>0</v>
      </c>
      <c r="G9" s="209">
        <v>6162</v>
      </c>
      <c r="H9" s="208">
        <v>0</v>
      </c>
      <c r="I9" s="209"/>
      <c r="J9" s="208"/>
      <c r="K9" s="209"/>
      <c r="L9" s="208"/>
      <c r="M9" s="209"/>
      <c r="N9" s="208"/>
      <c r="O9" s="209">
        <v>679881</v>
      </c>
      <c r="P9" s="208">
        <v>0</v>
      </c>
      <c r="Q9" s="209"/>
      <c r="R9" s="208"/>
      <c r="S9" s="209"/>
      <c r="T9" s="208"/>
      <c r="U9" s="209"/>
      <c r="V9" s="208"/>
      <c r="W9" s="209"/>
      <c r="X9" s="208"/>
      <c r="Y9" s="209">
        <v>12469</v>
      </c>
      <c r="Z9" s="208">
        <v>0</v>
      </c>
      <c r="AA9" s="209"/>
      <c r="AB9" s="208"/>
      <c r="AC9" s="209"/>
      <c r="AD9" s="208"/>
      <c r="AE9" s="209"/>
      <c r="AF9" s="208"/>
      <c r="AG9" s="209"/>
      <c r="AH9" s="208"/>
      <c r="AI9" s="209"/>
      <c r="AJ9" s="208"/>
      <c r="AK9" s="209"/>
      <c r="AL9" s="208"/>
      <c r="AM9" s="209"/>
      <c r="AN9" s="208"/>
      <c r="AO9" s="209"/>
      <c r="AP9" s="208"/>
      <c r="AQ9" s="209"/>
      <c r="AR9" s="208"/>
      <c r="AS9" s="209">
        <v>692350</v>
      </c>
      <c r="AT9" s="208">
        <v>0</v>
      </c>
      <c r="AU9" s="209"/>
      <c r="AV9" s="208"/>
      <c r="AW9" s="209"/>
      <c r="AX9" s="208"/>
      <c r="AY9" s="209"/>
      <c r="AZ9" s="208"/>
      <c r="BA9" s="209"/>
      <c r="BB9" s="208"/>
      <c r="BC9" s="209">
        <v>698512</v>
      </c>
      <c r="BD9" s="208">
        <v>0</v>
      </c>
      <c r="BE9" s="209">
        <v>319359</v>
      </c>
      <c r="BF9" s="208">
        <v>0</v>
      </c>
      <c r="BG9" s="209"/>
      <c r="BH9" s="208"/>
      <c r="BI9" s="209"/>
      <c r="BJ9" s="208"/>
      <c r="BK9" s="209"/>
      <c r="BL9" s="208"/>
      <c r="BM9" s="209">
        <v>319359</v>
      </c>
      <c r="BN9" s="208">
        <v>0</v>
      </c>
      <c r="BO9" s="209">
        <v>28785</v>
      </c>
      <c r="BP9" s="208">
        <v>0</v>
      </c>
      <c r="BQ9" s="209">
        <v>30968</v>
      </c>
      <c r="BR9" s="208">
        <v>0</v>
      </c>
      <c r="BS9" s="209">
        <v>1345</v>
      </c>
      <c r="BT9" s="208">
        <v>0</v>
      </c>
      <c r="BU9" s="209">
        <v>380457</v>
      </c>
      <c r="BV9" s="208">
        <v>0</v>
      </c>
      <c r="BW9" s="209"/>
      <c r="BX9" s="208"/>
      <c r="BY9" s="209">
        <v>6223</v>
      </c>
      <c r="BZ9" s="208">
        <v>0</v>
      </c>
      <c r="CA9" s="209">
        <v>1649</v>
      </c>
      <c r="CB9" s="208">
        <v>0</v>
      </c>
      <c r="CC9" s="209">
        <v>2626</v>
      </c>
      <c r="CD9" s="208">
        <v>0</v>
      </c>
      <c r="CE9" s="209">
        <v>1035</v>
      </c>
      <c r="CF9" s="208">
        <v>0</v>
      </c>
      <c r="CG9" s="209">
        <v>11533</v>
      </c>
      <c r="CH9" s="208">
        <v>0</v>
      </c>
      <c r="CI9" s="209">
        <v>1006</v>
      </c>
      <c r="CJ9" s="208">
        <v>0</v>
      </c>
      <c r="CK9" s="209"/>
      <c r="CL9" s="208"/>
      <c r="CM9" s="209"/>
      <c r="CN9" s="208"/>
      <c r="CO9" s="209">
        <v>6</v>
      </c>
      <c r="CP9" s="208">
        <v>0</v>
      </c>
      <c r="CQ9" s="209">
        <v>14463</v>
      </c>
      <c r="CR9" s="208">
        <v>0</v>
      </c>
      <c r="CS9" s="209">
        <v>5867</v>
      </c>
      <c r="CT9" s="208">
        <v>0</v>
      </c>
      <c r="CU9" s="209"/>
      <c r="CV9" s="208"/>
      <c r="CW9" s="209">
        <v>721</v>
      </c>
      <c r="CX9" s="208">
        <v>0</v>
      </c>
      <c r="CY9" s="209"/>
      <c r="CZ9" s="208"/>
      <c r="DA9" s="209"/>
      <c r="DB9" s="208"/>
      <c r="DC9" s="209"/>
      <c r="DD9" s="208"/>
      <c r="DE9" s="209">
        <v>136517</v>
      </c>
      <c r="DF9" s="208">
        <v>0</v>
      </c>
      <c r="DG9" s="209">
        <v>2215</v>
      </c>
      <c r="DH9" s="208">
        <v>0</v>
      </c>
      <c r="DI9" s="209"/>
      <c r="DJ9" s="208"/>
      <c r="DK9" s="209">
        <v>160795</v>
      </c>
      <c r="DL9" s="208">
        <v>0</v>
      </c>
      <c r="DM9" s="209"/>
      <c r="DN9" s="208"/>
      <c r="DO9" s="209">
        <v>272</v>
      </c>
      <c r="DP9" s="208">
        <v>0</v>
      </c>
      <c r="DQ9" s="209">
        <v>1148</v>
      </c>
      <c r="DR9" s="208">
        <v>0</v>
      </c>
      <c r="DS9" s="209">
        <v>10195</v>
      </c>
      <c r="DT9" s="208">
        <v>0</v>
      </c>
      <c r="DU9" s="209">
        <v>1330</v>
      </c>
      <c r="DV9" s="208">
        <v>0</v>
      </c>
      <c r="DW9" s="209">
        <v>12945</v>
      </c>
      <c r="DX9" s="208">
        <v>0</v>
      </c>
      <c r="DY9" s="209">
        <v>60942.284299999999</v>
      </c>
      <c r="DZ9" s="208">
        <v>0</v>
      </c>
      <c r="EA9" s="209">
        <v>626672.28430000006</v>
      </c>
      <c r="EB9" s="208">
        <v>0</v>
      </c>
      <c r="EC9" s="209">
        <v>6162</v>
      </c>
      <c r="ED9" s="208">
        <v>0</v>
      </c>
      <c r="EE9" s="209"/>
      <c r="EF9" s="208"/>
      <c r="EG9" s="209">
        <v>632834.28430000006</v>
      </c>
      <c r="EH9" s="208">
        <v>0</v>
      </c>
      <c r="EI9" s="209">
        <v>698512</v>
      </c>
      <c r="EJ9" s="208">
        <v>0</v>
      </c>
      <c r="EK9" s="209">
        <v>65677.715700000001</v>
      </c>
      <c r="EL9" s="208">
        <v>0</v>
      </c>
      <c r="EM9" s="209"/>
      <c r="EN9" s="208"/>
      <c r="EO9" s="209"/>
      <c r="EP9" s="208"/>
      <c r="EQ9" s="209">
        <v>6162</v>
      </c>
      <c r="ER9" s="208">
        <v>0</v>
      </c>
      <c r="ES9" s="209"/>
      <c r="ET9" s="208"/>
      <c r="EU9" s="209"/>
      <c r="EV9" s="208"/>
      <c r="EW9" s="209"/>
      <c r="EX9" s="208"/>
      <c r="EY9" s="209">
        <v>6162</v>
      </c>
      <c r="EZ9" s="208">
        <v>0</v>
      </c>
      <c r="FA9" s="209">
        <v>6162</v>
      </c>
      <c r="FB9" s="208">
        <v>0</v>
      </c>
      <c r="FC9" s="209">
        <v>6162</v>
      </c>
      <c r="FD9" s="208">
        <v>0</v>
      </c>
      <c r="FE9" s="209"/>
      <c r="FF9" s="208"/>
      <c r="FG9" s="209">
        <v>47331</v>
      </c>
      <c r="FH9" s="208">
        <v>0.67</v>
      </c>
      <c r="FI9" s="209">
        <v>9409</v>
      </c>
      <c r="FJ9" s="208">
        <v>0.11</v>
      </c>
      <c r="FK9" s="209"/>
      <c r="FL9" s="208"/>
      <c r="FM9" s="209">
        <v>2528</v>
      </c>
      <c r="FN9" s="208">
        <v>0.06</v>
      </c>
      <c r="FO9" s="209"/>
      <c r="FP9" s="208"/>
      <c r="FQ9" s="209"/>
      <c r="FR9" s="208"/>
      <c r="FS9" s="209"/>
      <c r="FT9" s="208"/>
      <c r="FU9" s="209"/>
      <c r="FV9" s="208"/>
      <c r="FW9" s="209"/>
      <c r="FX9" s="208"/>
      <c r="FY9" s="209"/>
      <c r="FZ9" s="208"/>
      <c r="GA9" s="209"/>
      <c r="GB9" s="208"/>
      <c r="GC9" s="209">
        <v>83430</v>
      </c>
      <c r="GD9" s="208">
        <v>1.92</v>
      </c>
      <c r="GE9" s="209"/>
      <c r="GF9" s="208"/>
      <c r="GG9" s="209"/>
      <c r="GH9" s="208"/>
      <c r="GI9" s="209">
        <v>44881</v>
      </c>
      <c r="GJ9" s="208">
        <v>0.97</v>
      </c>
      <c r="GK9" s="209">
        <v>94146</v>
      </c>
      <c r="GL9" s="208">
        <v>2.93</v>
      </c>
      <c r="GM9" s="209"/>
      <c r="GN9" s="208"/>
      <c r="GO9" s="209">
        <v>29913</v>
      </c>
      <c r="GP9" s="208">
        <v>0.66</v>
      </c>
      <c r="GQ9" s="209"/>
      <c r="GR9" s="208"/>
      <c r="GS9" s="209"/>
      <c r="GT9" s="208"/>
      <c r="GU9" s="209"/>
      <c r="GV9" s="208"/>
      <c r="GW9" s="209"/>
      <c r="GX9" s="208"/>
      <c r="GY9" s="209">
        <v>7721</v>
      </c>
      <c r="GZ9" s="208">
        <v>0.2</v>
      </c>
      <c r="HA9" s="209"/>
      <c r="HB9" s="208"/>
      <c r="HC9" s="209"/>
      <c r="HD9" s="208"/>
      <c r="HE9" s="209">
        <v>319359</v>
      </c>
      <c r="HF9" s="208">
        <v>7.52</v>
      </c>
      <c r="HG9" s="209">
        <v>6300521.5685999999</v>
      </c>
      <c r="HH9" s="206">
        <v>15.04</v>
      </c>
    </row>
    <row r="10" spans="1:216" x14ac:dyDescent="0.2">
      <c r="A10" s="201" t="s">
        <v>369</v>
      </c>
      <c r="B10" s="201" t="s">
        <v>370</v>
      </c>
      <c r="C10" s="209"/>
      <c r="D10" s="208"/>
      <c r="E10" s="209"/>
      <c r="F10" s="208"/>
      <c r="G10" s="209"/>
      <c r="H10" s="208"/>
      <c r="I10" s="209"/>
      <c r="J10" s="208"/>
      <c r="K10" s="209"/>
      <c r="L10" s="208"/>
      <c r="M10" s="209"/>
      <c r="N10" s="208"/>
      <c r="O10" s="209">
        <v>171143</v>
      </c>
      <c r="P10" s="208">
        <v>0</v>
      </c>
      <c r="Q10" s="209"/>
      <c r="R10" s="208"/>
      <c r="S10" s="209"/>
      <c r="T10" s="208"/>
      <c r="U10" s="209"/>
      <c r="V10" s="208"/>
      <c r="W10" s="209"/>
      <c r="X10" s="208"/>
      <c r="Y10" s="209"/>
      <c r="Z10" s="208"/>
      <c r="AA10" s="209"/>
      <c r="AB10" s="208"/>
      <c r="AC10" s="209"/>
      <c r="AD10" s="208"/>
      <c r="AE10" s="209"/>
      <c r="AF10" s="208"/>
      <c r="AG10" s="209"/>
      <c r="AH10" s="208"/>
      <c r="AI10" s="209"/>
      <c r="AJ10" s="208"/>
      <c r="AK10" s="209"/>
      <c r="AL10" s="208"/>
      <c r="AM10" s="209"/>
      <c r="AN10" s="208"/>
      <c r="AO10" s="209"/>
      <c r="AP10" s="208"/>
      <c r="AQ10" s="209"/>
      <c r="AR10" s="208"/>
      <c r="AS10" s="209">
        <v>171143</v>
      </c>
      <c r="AT10" s="208">
        <v>0</v>
      </c>
      <c r="AU10" s="209"/>
      <c r="AV10" s="208"/>
      <c r="AW10" s="209"/>
      <c r="AX10" s="208"/>
      <c r="AY10" s="209">
        <v>99</v>
      </c>
      <c r="AZ10" s="208">
        <v>0</v>
      </c>
      <c r="BA10" s="209"/>
      <c r="BB10" s="208"/>
      <c r="BC10" s="209">
        <v>171242</v>
      </c>
      <c r="BD10" s="208">
        <v>0</v>
      </c>
      <c r="BE10" s="209">
        <v>50631</v>
      </c>
      <c r="BF10" s="208">
        <v>0</v>
      </c>
      <c r="BG10" s="209"/>
      <c r="BH10" s="208"/>
      <c r="BI10" s="209"/>
      <c r="BJ10" s="208"/>
      <c r="BK10" s="209"/>
      <c r="BL10" s="208"/>
      <c r="BM10" s="209">
        <v>50631</v>
      </c>
      <c r="BN10" s="208">
        <v>0</v>
      </c>
      <c r="BO10" s="209">
        <v>4132</v>
      </c>
      <c r="BP10" s="208">
        <v>0</v>
      </c>
      <c r="BQ10" s="209">
        <v>5036</v>
      </c>
      <c r="BR10" s="208">
        <v>0</v>
      </c>
      <c r="BS10" s="209">
        <v>1944</v>
      </c>
      <c r="BT10" s="208">
        <v>0</v>
      </c>
      <c r="BU10" s="209">
        <v>61743</v>
      </c>
      <c r="BV10" s="208">
        <v>0</v>
      </c>
      <c r="BW10" s="209">
        <v>1746</v>
      </c>
      <c r="BX10" s="208">
        <v>0</v>
      </c>
      <c r="BY10" s="209"/>
      <c r="BZ10" s="208"/>
      <c r="CA10" s="209">
        <v>-77</v>
      </c>
      <c r="CB10" s="208">
        <v>0</v>
      </c>
      <c r="CC10" s="209">
        <v>1076</v>
      </c>
      <c r="CD10" s="208">
        <v>0</v>
      </c>
      <c r="CE10" s="209">
        <v>53</v>
      </c>
      <c r="CF10" s="208">
        <v>0</v>
      </c>
      <c r="CG10" s="209">
        <v>2798</v>
      </c>
      <c r="CH10" s="208">
        <v>0</v>
      </c>
      <c r="CI10" s="209"/>
      <c r="CJ10" s="208"/>
      <c r="CK10" s="209"/>
      <c r="CL10" s="208"/>
      <c r="CM10" s="209"/>
      <c r="CN10" s="208"/>
      <c r="CO10" s="209"/>
      <c r="CP10" s="208"/>
      <c r="CQ10" s="209">
        <v>1136</v>
      </c>
      <c r="CR10" s="208">
        <v>0</v>
      </c>
      <c r="CS10" s="209"/>
      <c r="CT10" s="208"/>
      <c r="CU10" s="209"/>
      <c r="CV10" s="208"/>
      <c r="CW10" s="209"/>
      <c r="CX10" s="208"/>
      <c r="CY10" s="209"/>
      <c r="CZ10" s="208"/>
      <c r="DA10" s="209"/>
      <c r="DB10" s="208"/>
      <c r="DC10" s="209"/>
      <c r="DD10" s="208"/>
      <c r="DE10" s="209">
        <v>1307</v>
      </c>
      <c r="DF10" s="208">
        <v>0</v>
      </c>
      <c r="DG10" s="209"/>
      <c r="DH10" s="208"/>
      <c r="DI10" s="209"/>
      <c r="DJ10" s="208"/>
      <c r="DK10" s="209">
        <v>2443</v>
      </c>
      <c r="DL10" s="208">
        <v>0</v>
      </c>
      <c r="DM10" s="209"/>
      <c r="DN10" s="208"/>
      <c r="DO10" s="209"/>
      <c r="DP10" s="208"/>
      <c r="DQ10" s="209">
        <v>132</v>
      </c>
      <c r="DR10" s="208">
        <v>0</v>
      </c>
      <c r="DS10" s="209">
        <v>1233</v>
      </c>
      <c r="DT10" s="208">
        <v>0</v>
      </c>
      <c r="DU10" s="209">
        <v>172</v>
      </c>
      <c r="DV10" s="208">
        <v>0</v>
      </c>
      <c r="DW10" s="209">
        <v>1537</v>
      </c>
      <c r="DX10" s="208">
        <v>0</v>
      </c>
      <c r="DY10" s="209">
        <v>7406.2509</v>
      </c>
      <c r="DZ10" s="208">
        <v>0</v>
      </c>
      <c r="EA10" s="209">
        <v>75927.250899999999</v>
      </c>
      <c r="EB10" s="208">
        <v>0</v>
      </c>
      <c r="EC10" s="209">
        <v>99</v>
      </c>
      <c r="ED10" s="208">
        <v>0</v>
      </c>
      <c r="EE10" s="209"/>
      <c r="EF10" s="208"/>
      <c r="EG10" s="209">
        <v>76026.250899999999</v>
      </c>
      <c r="EH10" s="208">
        <v>0</v>
      </c>
      <c r="EI10" s="209">
        <v>171242</v>
      </c>
      <c r="EJ10" s="208">
        <v>0</v>
      </c>
      <c r="EK10" s="209">
        <v>95215.749100000001</v>
      </c>
      <c r="EL10" s="208">
        <v>0</v>
      </c>
      <c r="EM10" s="209"/>
      <c r="EN10" s="208"/>
      <c r="EO10" s="209"/>
      <c r="EP10" s="208"/>
      <c r="EQ10" s="209"/>
      <c r="ER10" s="208"/>
      <c r="ES10" s="209">
        <v>99</v>
      </c>
      <c r="ET10" s="208">
        <v>0</v>
      </c>
      <c r="EU10" s="209"/>
      <c r="EV10" s="208"/>
      <c r="EW10" s="209"/>
      <c r="EX10" s="208"/>
      <c r="EY10" s="209">
        <v>99</v>
      </c>
      <c r="EZ10" s="208">
        <v>0</v>
      </c>
      <c r="FA10" s="209">
        <v>99</v>
      </c>
      <c r="FB10" s="208">
        <v>0</v>
      </c>
      <c r="FC10" s="209">
        <v>99</v>
      </c>
      <c r="FD10" s="208">
        <v>0</v>
      </c>
      <c r="FE10" s="209"/>
      <c r="FF10" s="208"/>
      <c r="FG10" s="209">
        <v>8762</v>
      </c>
      <c r="FH10" s="208">
        <v>0.13</v>
      </c>
      <c r="FI10" s="209"/>
      <c r="FJ10" s="208"/>
      <c r="FK10" s="209"/>
      <c r="FL10" s="208"/>
      <c r="FM10" s="209">
        <v>14072</v>
      </c>
      <c r="FN10" s="208">
        <v>0.23</v>
      </c>
      <c r="FO10" s="209"/>
      <c r="FP10" s="208"/>
      <c r="FQ10" s="209"/>
      <c r="FR10" s="208"/>
      <c r="FS10" s="209"/>
      <c r="FT10" s="208"/>
      <c r="FU10" s="209"/>
      <c r="FV10" s="208"/>
      <c r="FW10" s="209"/>
      <c r="FX10" s="208"/>
      <c r="FY10" s="209"/>
      <c r="FZ10" s="208"/>
      <c r="GA10" s="209"/>
      <c r="GB10" s="208"/>
      <c r="GC10" s="209"/>
      <c r="GD10" s="208"/>
      <c r="GE10" s="209"/>
      <c r="GF10" s="208"/>
      <c r="GG10" s="209"/>
      <c r="GH10" s="208"/>
      <c r="GI10" s="209"/>
      <c r="GJ10" s="208"/>
      <c r="GK10" s="209"/>
      <c r="GL10" s="208"/>
      <c r="GM10" s="209"/>
      <c r="GN10" s="208"/>
      <c r="GO10" s="209">
        <v>3944</v>
      </c>
      <c r="GP10" s="208">
        <v>0.11</v>
      </c>
      <c r="GQ10" s="209">
        <v>511</v>
      </c>
      <c r="GR10" s="208">
        <v>0.01</v>
      </c>
      <c r="GS10" s="209">
        <v>7297</v>
      </c>
      <c r="GT10" s="208">
        <v>0.17</v>
      </c>
      <c r="GU10" s="209">
        <v>12120</v>
      </c>
      <c r="GV10" s="208">
        <v>0.4</v>
      </c>
      <c r="GW10" s="209">
        <v>3694</v>
      </c>
      <c r="GX10" s="208">
        <v>0.08</v>
      </c>
      <c r="GY10" s="209"/>
      <c r="GZ10" s="208"/>
      <c r="HA10" s="209"/>
      <c r="HB10" s="208"/>
      <c r="HC10" s="209">
        <v>231</v>
      </c>
      <c r="HD10" s="208">
        <v>0</v>
      </c>
      <c r="HE10" s="209">
        <v>50631</v>
      </c>
      <c r="HF10" s="208">
        <v>1.1299999999999999</v>
      </c>
      <c r="HG10" s="209">
        <v>1228874.5018</v>
      </c>
      <c r="HH10" s="206">
        <v>2.2599999999999998</v>
      </c>
    </row>
    <row r="11" spans="1:216" x14ac:dyDescent="0.2">
      <c r="A11" s="201" t="s">
        <v>371</v>
      </c>
      <c r="B11" s="201" t="s">
        <v>372</v>
      </c>
      <c r="C11" s="209"/>
      <c r="D11" s="208"/>
      <c r="E11" s="209"/>
      <c r="F11" s="208"/>
      <c r="G11" s="209"/>
      <c r="H11" s="208"/>
      <c r="I11" s="209"/>
      <c r="J11" s="208"/>
      <c r="K11" s="209"/>
      <c r="L11" s="208"/>
      <c r="M11" s="209"/>
      <c r="N11" s="208"/>
      <c r="O11" s="209">
        <v>384772.99</v>
      </c>
      <c r="P11" s="208">
        <v>0</v>
      </c>
      <c r="Q11" s="209"/>
      <c r="R11" s="208"/>
      <c r="S11" s="209"/>
      <c r="T11" s="208"/>
      <c r="U11" s="209"/>
      <c r="V11" s="208"/>
      <c r="W11" s="209"/>
      <c r="X11" s="208"/>
      <c r="Y11" s="209">
        <v>6466</v>
      </c>
      <c r="Z11" s="208">
        <v>0</v>
      </c>
      <c r="AA11" s="209"/>
      <c r="AB11" s="208"/>
      <c r="AC11" s="209"/>
      <c r="AD11" s="208"/>
      <c r="AE11" s="209"/>
      <c r="AF11" s="208"/>
      <c r="AG11" s="209"/>
      <c r="AH11" s="208"/>
      <c r="AI11" s="209"/>
      <c r="AJ11" s="208"/>
      <c r="AK11" s="209"/>
      <c r="AL11" s="208"/>
      <c r="AM11" s="209"/>
      <c r="AN11" s="208"/>
      <c r="AO11" s="209"/>
      <c r="AP11" s="208"/>
      <c r="AQ11" s="209"/>
      <c r="AR11" s="208"/>
      <c r="AS11" s="209">
        <v>391238.99</v>
      </c>
      <c r="AT11" s="208">
        <v>0</v>
      </c>
      <c r="AU11" s="209"/>
      <c r="AV11" s="208"/>
      <c r="AW11" s="209"/>
      <c r="AX11" s="208"/>
      <c r="AY11" s="209">
        <v>998.58</v>
      </c>
      <c r="AZ11" s="208">
        <v>0</v>
      </c>
      <c r="BA11" s="209"/>
      <c r="BB11" s="208"/>
      <c r="BC11" s="209">
        <v>392237.57</v>
      </c>
      <c r="BD11" s="208">
        <v>0</v>
      </c>
      <c r="BE11" s="209">
        <v>154716.01</v>
      </c>
      <c r="BF11" s="208">
        <v>0</v>
      </c>
      <c r="BG11" s="209"/>
      <c r="BH11" s="208"/>
      <c r="BI11" s="209"/>
      <c r="BJ11" s="208"/>
      <c r="BK11" s="209"/>
      <c r="BL11" s="208"/>
      <c r="BM11" s="209">
        <v>154716.01</v>
      </c>
      <c r="BN11" s="208">
        <v>0</v>
      </c>
      <c r="BO11" s="209">
        <v>15068.69</v>
      </c>
      <c r="BP11" s="208">
        <v>0</v>
      </c>
      <c r="BQ11" s="209">
        <v>8647.2900000000009</v>
      </c>
      <c r="BR11" s="208">
        <v>0</v>
      </c>
      <c r="BS11" s="209">
        <v>3243.99</v>
      </c>
      <c r="BT11" s="208">
        <v>0</v>
      </c>
      <c r="BU11" s="209">
        <v>181675.98</v>
      </c>
      <c r="BV11" s="208">
        <v>0</v>
      </c>
      <c r="BW11" s="209">
        <v>4015.49</v>
      </c>
      <c r="BX11" s="208">
        <v>0</v>
      </c>
      <c r="BY11" s="209"/>
      <c r="BZ11" s="208"/>
      <c r="CA11" s="209"/>
      <c r="CB11" s="208"/>
      <c r="CC11" s="209">
        <v>902.88</v>
      </c>
      <c r="CD11" s="208">
        <v>0</v>
      </c>
      <c r="CE11" s="209">
        <v>768.66</v>
      </c>
      <c r="CF11" s="208">
        <v>0</v>
      </c>
      <c r="CG11" s="209">
        <v>5687.03</v>
      </c>
      <c r="CH11" s="208">
        <v>0</v>
      </c>
      <c r="CI11" s="209">
        <v>2500</v>
      </c>
      <c r="CJ11" s="208">
        <v>0</v>
      </c>
      <c r="CK11" s="209"/>
      <c r="CL11" s="208"/>
      <c r="CM11" s="209"/>
      <c r="CN11" s="208"/>
      <c r="CO11" s="209">
        <v>2219.17</v>
      </c>
      <c r="CP11" s="208">
        <v>0</v>
      </c>
      <c r="CQ11" s="209">
        <v>1417.71</v>
      </c>
      <c r="CR11" s="208">
        <v>0</v>
      </c>
      <c r="CS11" s="209"/>
      <c r="CT11" s="208"/>
      <c r="CU11" s="209"/>
      <c r="CV11" s="208"/>
      <c r="CW11" s="209"/>
      <c r="CX11" s="208"/>
      <c r="CY11" s="209"/>
      <c r="CZ11" s="208"/>
      <c r="DA11" s="209"/>
      <c r="DB11" s="208"/>
      <c r="DC11" s="209"/>
      <c r="DD11" s="208"/>
      <c r="DE11" s="209">
        <v>97403</v>
      </c>
      <c r="DF11" s="208">
        <v>0</v>
      </c>
      <c r="DG11" s="209">
        <v>636.16</v>
      </c>
      <c r="DH11" s="208">
        <v>0</v>
      </c>
      <c r="DI11" s="209">
        <v>2312.5</v>
      </c>
      <c r="DJ11" s="208">
        <v>0</v>
      </c>
      <c r="DK11" s="209">
        <v>106488.54</v>
      </c>
      <c r="DL11" s="208">
        <v>0</v>
      </c>
      <c r="DM11" s="209">
        <v>2936.59</v>
      </c>
      <c r="DN11" s="208">
        <v>0</v>
      </c>
      <c r="DO11" s="209"/>
      <c r="DP11" s="208"/>
      <c r="DQ11" s="209"/>
      <c r="DR11" s="208"/>
      <c r="DS11" s="209"/>
      <c r="DT11" s="208"/>
      <c r="DU11" s="209"/>
      <c r="DV11" s="208"/>
      <c r="DW11" s="209">
        <v>2936.59</v>
      </c>
      <c r="DX11" s="208">
        <v>0</v>
      </c>
      <c r="DY11" s="209">
        <v>22483.9853</v>
      </c>
      <c r="DZ11" s="208">
        <v>0</v>
      </c>
      <c r="EA11" s="209">
        <v>319272.12530000001</v>
      </c>
      <c r="EB11" s="208">
        <v>0</v>
      </c>
      <c r="EC11" s="209">
        <v>8.58</v>
      </c>
      <c r="ED11" s="208">
        <v>0</v>
      </c>
      <c r="EE11" s="209">
        <v>990</v>
      </c>
      <c r="EF11" s="208">
        <v>0</v>
      </c>
      <c r="EG11" s="209">
        <v>320270.70529999997</v>
      </c>
      <c r="EH11" s="208">
        <v>0</v>
      </c>
      <c r="EI11" s="209">
        <v>392237.57</v>
      </c>
      <c r="EJ11" s="208">
        <v>0</v>
      </c>
      <c r="EK11" s="209">
        <v>71966.864700000006</v>
      </c>
      <c r="EL11" s="208">
        <v>0</v>
      </c>
      <c r="EM11" s="209"/>
      <c r="EN11" s="208"/>
      <c r="EO11" s="209"/>
      <c r="EP11" s="208"/>
      <c r="EQ11" s="209"/>
      <c r="ER11" s="208"/>
      <c r="ES11" s="209"/>
      <c r="ET11" s="208"/>
      <c r="EU11" s="209"/>
      <c r="EV11" s="208"/>
      <c r="EW11" s="209">
        <v>8.58</v>
      </c>
      <c r="EX11" s="208">
        <v>0</v>
      </c>
      <c r="EY11" s="209">
        <v>8.58</v>
      </c>
      <c r="EZ11" s="208">
        <v>0</v>
      </c>
      <c r="FA11" s="209">
        <v>998.58</v>
      </c>
      <c r="FB11" s="208">
        <v>0</v>
      </c>
      <c r="FC11" s="209">
        <v>998.58</v>
      </c>
      <c r="FD11" s="208">
        <v>0</v>
      </c>
      <c r="FE11" s="209"/>
      <c r="FF11" s="208"/>
      <c r="FG11" s="209">
        <v>52999.199999999997</v>
      </c>
      <c r="FH11" s="208">
        <v>0.892971153846154</v>
      </c>
      <c r="FI11" s="209">
        <v>168.68</v>
      </c>
      <c r="FJ11" s="208">
        <v>1.9230769230769199E-3</v>
      </c>
      <c r="FK11" s="209"/>
      <c r="FL11" s="208"/>
      <c r="FM11" s="209">
        <v>7618.08</v>
      </c>
      <c r="FN11" s="208">
        <v>9.9278846153846204E-2</v>
      </c>
      <c r="FO11" s="209"/>
      <c r="FP11" s="208"/>
      <c r="FQ11" s="209"/>
      <c r="FR11" s="208"/>
      <c r="FS11" s="209"/>
      <c r="FT11" s="208"/>
      <c r="FU11" s="209"/>
      <c r="FV11" s="208"/>
      <c r="FW11" s="209"/>
      <c r="FX11" s="208"/>
      <c r="FY11" s="209"/>
      <c r="FZ11" s="208"/>
      <c r="GA11" s="209">
        <v>10876</v>
      </c>
      <c r="GB11" s="208">
        <v>2.9447115384615401E-2</v>
      </c>
      <c r="GC11" s="209"/>
      <c r="GD11" s="208"/>
      <c r="GE11" s="209">
        <v>10557</v>
      </c>
      <c r="GF11" s="208">
        <v>0.18209134615384601</v>
      </c>
      <c r="GG11" s="209">
        <v>297</v>
      </c>
      <c r="GH11" s="208">
        <v>0</v>
      </c>
      <c r="GI11" s="209"/>
      <c r="GJ11" s="208"/>
      <c r="GK11" s="209">
        <v>28051.599999999999</v>
      </c>
      <c r="GL11" s="208">
        <v>0.42329326923076899</v>
      </c>
      <c r="GM11" s="209"/>
      <c r="GN11" s="208"/>
      <c r="GO11" s="209">
        <v>8656.58</v>
      </c>
      <c r="GP11" s="208">
        <v>0.221913461538462</v>
      </c>
      <c r="GQ11" s="209">
        <v>3451.2</v>
      </c>
      <c r="GR11" s="208">
        <v>5.7692307692307702E-2</v>
      </c>
      <c r="GS11" s="209"/>
      <c r="GT11" s="208"/>
      <c r="GU11" s="209">
        <v>4365.8900000000003</v>
      </c>
      <c r="GV11" s="208">
        <v>9.6153846153846203E-4</v>
      </c>
      <c r="GW11" s="209">
        <v>10026.379999999999</v>
      </c>
      <c r="GX11" s="208">
        <v>0.27415865384615401</v>
      </c>
      <c r="GY11" s="209">
        <v>17648.400000000001</v>
      </c>
      <c r="GZ11" s="208">
        <v>0.60072115384615399</v>
      </c>
      <c r="HA11" s="209"/>
      <c r="HB11" s="208"/>
      <c r="HC11" s="209"/>
      <c r="HD11" s="208"/>
      <c r="HE11" s="209">
        <v>154716.01</v>
      </c>
      <c r="HF11" s="208">
        <v>2.78445192307692</v>
      </c>
      <c r="HG11" s="209">
        <v>3362682.5906000007</v>
      </c>
      <c r="HH11" s="206">
        <v>5.5689038461538436</v>
      </c>
    </row>
    <row r="12" spans="1:216" x14ac:dyDescent="0.2">
      <c r="A12" s="201" t="s">
        <v>373</v>
      </c>
      <c r="B12" s="201" t="s">
        <v>374</v>
      </c>
      <c r="C12" s="209"/>
      <c r="D12" s="208"/>
      <c r="E12" s="209">
        <v>153793</v>
      </c>
      <c r="F12" s="208">
        <v>0</v>
      </c>
      <c r="G12" s="209">
        <v>153793</v>
      </c>
      <c r="H12" s="208">
        <v>0</v>
      </c>
      <c r="I12" s="209"/>
      <c r="J12" s="208"/>
      <c r="K12" s="209">
        <v>810555</v>
      </c>
      <c r="L12" s="208">
        <v>0</v>
      </c>
      <c r="M12" s="209">
        <v>810555</v>
      </c>
      <c r="N12" s="208">
        <v>0</v>
      </c>
      <c r="O12" s="209">
        <v>348972</v>
      </c>
      <c r="P12" s="208">
        <v>0</v>
      </c>
      <c r="Q12" s="209"/>
      <c r="R12" s="208"/>
      <c r="S12" s="209"/>
      <c r="T12" s="208"/>
      <c r="U12" s="209"/>
      <c r="V12" s="208"/>
      <c r="W12" s="209"/>
      <c r="X12" s="208"/>
      <c r="Y12" s="209"/>
      <c r="Z12" s="208"/>
      <c r="AA12" s="209"/>
      <c r="AB12" s="208"/>
      <c r="AC12" s="209">
        <v>271205</v>
      </c>
      <c r="AD12" s="208">
        <v>0</v>
      </c>
      <c r="AE12" s="209">
        <v>871951</v>
      </c>
      <c r="AF12" s="208">
        <v>0</v>
      </c>
      <c r="AG12" s="209"/>
      <c r="AH12" s="208"/>
      <c r="AI12" s="209">
        <v>126563</v>
      </c>
      <c r="AJ12" s="208">
        <v>0</v>
      </c>
      <c r="AK12" s="209"/>
      <c r="AL12" s="208"/>
      <c r="AM12" s="209"/>
      <c r="AN12" s="208"/>
      <c r="AO12" s="209">
        <v>456410</v>
      </c>
      <c r="AP12" s="208">
        <v>0</v>
      </c>
      <c r="AQ12" s="209">
        <v>1012885</v>
      </c>
      <c r="AR12" s="208">
        <v>0</v>
      </c>
      <c r="AS12" s="209">
        <v>3087986</v>
      </c>
      <c r="AT12" s="208">
        <v>0</v>
      </c>
      <c r="AU12" s="209"/>
      <c r="AV12" s="208"/>
      <c r="AW12" s="209"/>
      <c r="AX12" s="208"/>
      <c r="AY12" s="209"/>
      <c r="AZ12" s="208"/>
      <c r="BA12" s="209"/>
      <c r="BB12" s="208"/>
      <c r="BC12" s="209">
        <v>4052334</v>
      </c>
      <c r="BD12" s="208">
        <v>0</v>
      </c>
      <c r="BE12" s="209">
        <v>2755433.71</v>
      </c>
      <c r="BF12" s="208">
        <v>0</v>
      </c>
      <c r="BG12" s="209"/>
      <c r="BH12" s="208"/>
      <c r="BI12" s="209"/>
      <c r="BJ12" s="208"/>
      <c r="BK12" s="209"/>
      <c r="BL12" s="208"/>
      <c r="BM12" s="209">
        <v>2755433.71</v>
      </c>
      <c r="BN12" s="208">
        <v>0</v>
      </c>
      <c r="BO12" s="209">
        <v>194692</v>
      </c>
      <c r="BP12" s="208">
        <v>0</v>
      </c>
      <c r="BQ12" s="209">
        <v>274433</v>
      </c>
      <c r="BR12" s="208">
        <v>0</v>
      </c>
      <c r="BS12" s="209">
        <v>-2574</v>
      </c>
      <c r="BT12" s="208">
        <v>0</v>
      </c>
      <c r="BU12" s="209">
        <v>3221984.71</v>
      </c>
      <c r="BV12" s="208">
        <v>0</v>
      </c>
      <c r="BW12" s="209"/>
      <c r="BX12" s="208"/>
      <c r="BY12" s="209">
        <v>39088</v>
      </c>
      <c r="BZ12" s="208">
        <v>0</v>
      </c>
      <c r="CA12" s="209">
        <v>86221</v>
      </c>
      <c r="CB12" s="208">
        <v>0</v>
      </c>
      <c r="CC12" s="209">
        <v>83159</v>
      </c>
      <c r="CD12" s="208">
        <v>0</v>
      </c>
      <c r="CE12" s="209">
        <v>42186</v>
      </c>
      <c r="CF12" s="208">
        <v>0</v>
      </c>
      <c r="CG12" s="209">
        <v>250654</v>
      </c>
      <c r="CH12" s="208">
        <v>0</v>
      </c>
      <c r="CI12" s="209">
        <v>23983</v>
      </c>
      <c r="CJ12" s="208">
        <v>0</v>
      </c>
      <c r="CK12" s="209"/>
      <c r="CL12" s="208"/>
      <c r="CM12" s="209"/>
      <c r="CN12" s="208"/>
      <c r="CO12" s="209">
        <v>5010</v>
      </c>
      <c r="CP12" s="208">
        <v>0</v>
      </c>
      <c r="CQ12" s="209">
        <v>9209</v>
      </c>
      <c r="CR12" s="208">
        <v>0</v>
      </c>
      <c r="CS12" s="209"/>
      <c r="CT12" s="208"/>
      <c r="CU12" s="209"/>
      <c r="CV12" s="208"/>
      <c r="CW12" s="209"/>
      <c r="CX12" s="208"/>
      <c r="CY12" s="209"/>
      <c r="CZ12" s="208"/>
      <c r="DA12" s="209"/>
      <c r="DB12" s="208"/>
      <c r="DC12" s="209"/>
      <c r="DD12" s="208"/>
      <c r="DE12" s="209"/>
      <c r="DF12" s="208"/>
      <c r="DG12" s="209">
        <v>50556</v>
      </c>
      <c r="DH12" s="208">
        <v>0</v>
      </c>
      <c r="DI12" s="209">
        <v>165910</v>
      </c>
      <c r="DJ12" s="208">
        <v>0</v>
      </c>
      <c r="DK12" s="209">
        <v>254668</v>
      </c>
      <c r="DL12" s="208">
        <v>0</v>
      </c>
      <c r="DM12" s="209">
        <v>18899</v>
      </c>
      <c r="DN12" s="208">
        <v>0</v>
      </c>
      <c r="DO12" s="209"/>
      <c r="DP12" s="208"/>
      <c r="DQ12" s="209"/>
      <c r="DR12" s="208"/>
      <c r="DS12" s="209"/>
      <c r="DT12" s="208"/>
      <c r="DU12" s="209"/>
      <c r="DV12" s="208"/>
      <c r="DW12" s="209">
        <v>18899</v>
      </c>
      <c r="DX12" s="208">
        <v>0</v>
      </c>
      <c r="DY12" s="209">
        <v>471435.42259999999</v>
      </c>
      <c r="DZ12" s="208">
        <v>0</v>
      </c>
      <c r="EA12" s="209">
        <v>4217641.1326000001</v>
      </c>
      <c r="EB12" s="208">
        <v>0</v>
      </c>
      <c r="EC12" s="209">
        <v>159129</v>
      </c>
      <c r="ED12" s="208">
        <v>0</v>
      </c>
      <c r="EE12" s="209"/>
      <c r="EF12" s="208"/>
      <c r="EG12" s="209">
        <v>4376770.1326000001</v>
      </c>
      <c r="EH12" s="208">
        <v>0</v>
      </c>
      <c r="EI12" s="209">
        <v>4052334</v>
      </c>
      <c r="EJ12" s="208">
        <v>0</v>
      </c>
      <c r="EK12" s="209">
        <v>-324436.13260000001</v>
      </c>
      <c r="EL12" s="208">
        <v>0</v>
      </c>
      <c r="EM12" s="209"/>
      <c r="EN12" s="208"/>
      <c r="EO12" s="209">
        <v>145880</v>
      </c>
      <c r="EP12" s="208">
        <v>0</v>
      </c>
      <c r="EQ12" s="209">
        <v>7913</v>
      </c>
      <c r="ER12" s="208">
        <v>0</v>
      </c>
      <c r="ES12" s="209">
        <v>5336</v>
      </c>
      <c r="ET12" s="208">
        <v>0</v>
      </c>
      <c r="EU12" s="209"/>
      <c r="EV12" s="208"/>
      <c r="EW12" s="209"/>
      <c r="EX12" s="208"/>
      <c r="EY12" s="209">
        <v>159129</v>
      </c>
      <c r="EZ12" s="208">
        <v>0</v>
      </c>
      <c r="FA12" s="209">
        <v>159129</v>
      </c>
      <c r="FB12" s="208">
        <v>0</v>
      </c>
      <c r="FC12" s="209">
        <v>964348</v>
      </c>
      <c r="FD12" s="208">
        <v>0</v>
      </c>
      <c r="FE12" s="209">
        <v>-805219</v>
      </c>
      <c r="FF12" s="208">
        <v>0</v>
      </c>
      <c r="FG12" s="209">
        <v>46165.38</v>
      </c>
      <c r="FH12" s="208">
        <v>0.35</v>
      </c>
      <c r="FI12" s="209"/>
      <c r="FJ12" s="208"/>
      <c r="FK12" s="209"/>
      <c r="FL12" s="208"/>
      <c r="FM12" s="209"/>
      <c r="FN12" s="208"/>
      <c r="FO12" s="209">
        <v>159970.43</v>
      </c>
      <c r="FP12" s="208">
        <v>0.91</v>
      </c>
      <c r="FQ12" s="209">
        <v>274410.48</v>
      </c>
      <c r="FR12" s="208">
        <v>2.63</v>
      </c>
      <c r="FS12" s="209">
        <v>19361.36</v>
      </c>
      <c r="FT12" s="208">
        <v>0.24</v>
      </c>
      <c r="FU12" s="209"/>
      <c r="FV12" s="208"/>
      <c r="FW12" s="209"/>
      <c r="FX12" s="208"/>
      <c r="FY12" s="209">
        <v>550550.49</v>
      </c>
      <c r="FZ12" s="208">
        <v>7.23</v>
      </c>
      <c r="GA12" s="209"/>
      <c r="GB12" s="208"/>
      <c r="GC12" s="209">
        <v>106812.93</v>
      </c>
      <c r="GD12" s="208">
        <v>1.65</v>
      </c>
      <c r="GE12" s="209">
        <v>1038991.62</v>
      </c>
      <c r="GF12" s="208">
        <v>15.96</v>
      </c>
      <c r="GG12" s="209">
        <v>197983.23</v>
      </c>
      <c r="GH12" s="208">
        <v>3.33</v>
      </c>
      <c r="GI12" s="209">
        <v>58734.12</v>
      </c>
      <c r="GJ12" s="208">
        <v>0.73</v>
      </c>
      <c r="GK12" s="209">
        <v>116176.9</v>
      </c>
      <c r="GL12" s="208">
        <v>3.59</v>
      </c>
      <c r="GM12" s="209"/>
      <c r="GN12" s="208"/>
      <c r="GO12" s="209"/>
      <c r="GP12" s="208"/>
      <c r="GQ12" s="209"/>
      <c r="GR12" s="208"/>
      <c r="GS12" s="209"/>
      <c r="GT12" s="208"/>
      <c r="GU12" s="209"/>
      <c r="GV12" s="208"/>
      <c r="GW12" s="209"/>
      <c r="GX12" s="208"/>
      <c r="GY12" s="209">
        <v>186276.77</v>
      </c>
      <c r="GZ12" s="208">
        <v>5.04</v>
      </c>
      <c r="HA12" s="209"/>
      <c r="HB12" s="208"/>
      <c r="HC12" s="209"/>
      <c r="HD12" s="208"/>
      <c r="HE12" s="209">
        <v>2755433.71</v>
      </c>
      <c r="HF12" s="208">
        <v>41.66</v>
      </c>
      <c r="HG12" s="209">
        <v>41505104.1052</v>
      </c>
      <c r="HH12" s="206">
        <v>83.32</v>
      </c>
    </row>
    <row r="13" spans="1:216" x14ac:dyDescent="0.2">
      <c r="A13" s="201" t="s">
        <v>375</v>
      </c>
      <c r="B13" s="201" t="s">
        <v>376</v>
      </c>
      <c r="C13" s="209"/>
      <c r="D13" s="208"/>
      <c r="E13" s="209"/>
      <c r="F13" s="208"/>
      <c r="G13" s="209"/>
      <c r="H13" s="208"/>
      <c r="I13" s="209"/>
      <c r="J13" s="208"/>
      <c r="K13" s="209"/>
      <c r="L13" s="208"/>
      <c r="M13" s="209"/>
      <c r="N13" s="208"/>
      <c r="O13" s="209">
        <v>410031</v>
      </c>
      <c r="P13" s="208">
        <v>0</v>
      </c>
      <c r="Q13" s="209"/>
      <c r="R13" s="208"/>
      <c r="S13" s="209"/>
      <c r="T13" s="208"/>
      <c r="U13" s="209"/>
      <c r="V13" s="208"/>
      <c r="W13" s="209"/>
      <c r="X13" s="208"/>
      <c r="Y13" s="209"/>
      <c r="Z13" s="208"/>
      <c r="AA13" s="209"/>
      <c r="AB13" s="208"/>
      <c r="AC13" s="209"/>
      <c r="AD13" s="208"/>
      <c r="AE13" s="209"/>
      <c r="AF13" s="208"/>
      <c r="AG13" s="209"/>
      <c r="AH13" s="208"/>
      <c r="AI13" s="209"/>
      <c r="AJ13" s="208"/>
      <c r="AK13" s="209"/>
      <c r="AL13" s="208"/>
      <c r="AM13" s="209"/>
      <c r="AN13" s="208"/>
      <c r="AO13" s="209"/>
      <c r="AP13" s="208"/>
      <c r="AQ13" s="209"/>
      <c r="AR13" s="208"/>
      <c r="AS13" s="209">
        <v>410031</v>
      </c>
      <c r="AT13" s="208">
        <v>0</v>
      </c>
      <c r="AU13" s="209"/>
      <c r="AV13" s="208"/>
      <c r="AW13" s="209"/>
      <c r="AX13" s="208"/>
      <c r="AY13" s="209"/>
      <c r="AZ13" s="208"/>
      <c r="BA13" s="209"/>
      <c r="BB13" s="208"/>
      <c r="BC13" s="209">
        <v>410031</v>
      </c>
      <c r="BD13" s="208">
        <v>0</v>
      </c>
      <c r="BE13" s="209">
        <v>189303</v>
      </c>
      <c r="BF13" s="208">
        <v>0</v>
      </c>
      <c r="BG13" s="209"/>
      <c r="BH13" s="208"/>
      <c r="BI13" s="209"/>
      <c r="BJ13" s="208"/>
      <c r="BK13" s="209"/>
      <c r="BL13" s="208"/>
      <c r="BM13" s="209">
        <v>189303</v>
      </c>
      <c r="BN13" s="208">
        <v>0</v>
      </c>
      <c r="BO13" s="209">
        <v>14474</v>
      </c>
      <c r="BP13" s="208">
        <v>0</v>
      </c>
      <c r="BQ13" s="209">
        <v>23726</v>
      </c>
      <c r="BR13" s="208">
        <v>0</v>
      </c>
      <c r="BS13" s="209"/>
      <c r="BT13" s="208"/>
      <c r="BU13" s="209">
        <v>227503</v>
      </c>
      <c r="BV13" s="208">
        <v>0</v>
      </c>
      <c r="BW13" s="209"/>
      <c r="BX13" s="208"/>
      <c r="BY13" s="209"/>
      <c r="BZ13" s="208"/>
      <c r="CA13" s="209"/>
      <c r="CB13" s="208"/>
      <c r="CC13" s="209">
        <v>2948</v>
      </c>
      <c r="CD13" s="208">
        <v>0</v>
      </c>
      <c r="CE13" s="209">
        <v>589</v>
      </c>
      <c r="CF13" s="208">
        <v>0</v>
      </c>
      <c r="CG13" s="209">
        <v>3537</v>
      </c>
      <c r="CH13" s="208">
        <v>0</v>
      </c>
      <c r="CI13" s="209">
        <v>38088</v>
      </c>
      <c r="CJ13" s="208">
        <v>0</v>
      </c>
      <c r="CK13" s="209"/>
      <c r="CL13" s="208"/>
      <c r="CM13" s="209"/>
      <c r="CN13" s="208"/>
      <c r="CO13" s="209"/>
      <c r="CP13" s="208"/>
      <c r="CQ13" s="209">
        <v>7324</v>
      </c>
      <c r="CR13" s="208">
        <v>0</v>
      </c>
      <c r="CS13" s="209">
        <v>315</v>
      </c>
      <c r="CT13" s="208">
        <v>0</v>
      </c>
      <c r="CU13" s="209"/>
      <c r="CV13" s="208"/>
      <c r="CW13" s="209"/>
      <c r="CX13" s="208"/>
      <c r="CY13" s="209"/>
      <c r="CZ13" s="208"/>
      <c r="DA13" s="209"/>
      <c r="DB13" s="208"/>
      <c r="DC13" s="209"/>
      <c r="DD13" s="208"/>
      <c r="DE13" s="209">
        <v>20109</v>
      </c>
      <c r="DF13" s="208">
        <v>0</v>
      </c>
      <c r="DG13" s="209">
        <v>28283</v>
      </c>
      <c r="DH13" s="208">
        <v>0</v>
      </c>
      <c r="DI13" s="209"/>
      <c r="DJ13" s="208"/>
      <c r="DK13" s="209">
        <v>94119</v>
      </c>
      <c r="DL13" s="208">
        <v>0</v>
      </c>
      <c r="DM13" s="209"/>
      <c r="DN13" s="208"/>
      <c r="DO13" s="209"/>
      <c r="DP13" s="208"/>
      <c r="DQ13" s="209"/>
      <c r="DR13" s="208"/>
      <c r="DS13" s="209">
        <v>3106</v>
      </c>
      <c r="DT13" s="208">
        <v>0</v>
      </c>
      <c r="DU13" s="209">
        <v>1180</v>
      </c>
      <c r="DV13" s="208">
        <v>0</v>
      </c>
      <c r="DW13" s="209">
        <v>4286</v>
      </c>
      <c r="DX13" s="208">
        <v>0</v>
      </c>
      <c r="DY13" s="209">
        <v>35899.058700000001</v>
      </c>
      <c r="DZ13" s="208">
        <v>0</v>
      </c>
      <c r="EA13" s="209">
        <v>365344.05869999999</v>
      </c>
      <c r="EB13" s="208">
        <v>0</v>
      </c>
      <c r="EC13" s="209"/>
      <c r="ED13" s="208"/>
      <c r="EE13" s="209"/>
      <c r="EF13" s="208"/>
      <c r="EG13" s="209">
        <v>365344.05869999999</v>
      </c>
      <c r="EH13" s="208">
        <v>0</v>
      </c>
      <c r="EI13" s="209">
        <v>410031</v>
      </c>
      <c r="EJ13" s="208">
        <v>0</v>
      </c>
      <c r="EK13" s="209">
        <v>44686.941299999999</v>
      </c>
      <c r="EL13" s="208">
        <v>0</v>
      </c>
      <c r="EM13" s="209"/>
      <c r="EN13" s="208"/>
      <c r="EO13" s="209"/>
      <c r="EP13" s="208"/>
      <c r="EQ13" s="209"/>
      <c r="ER13" s="208"/>
      <c r="ES13" s="209"/>
      <c r="ET13" s="208"/>
      <c r="EU13" s="209"/>
      <c r="EV13" s="208"/>
      <c r="EW13" s="209"/>
      <c r="EX13" s="208"/>
      <c r="EY13" s="209"/>
      <c r="EZ13" s="208"/>
      <c r="FA13" s="209"/>
      <c r="FB13" s="208"/>
      <c r="FC13" s="209"/>
      <c r="FD13" s="208"/>
      <c r="FE13" s="209"/>
      <c r="FF13" s="208"/>
      <c r="FG13" s="209">
        <v>4109</v>
      </c>
      <c r="FH13" s="208">
        <v>0.06</v>
      </c>
      <c r="FI13" s="209">
        <v>11033</v>
      </c>
      <c r="FJ13" s="208">
        <v>0.15</v>
      </c>
      <c r="FK13" s="209"/>
      <c r="FL13" s="208"/>
      <c r="FM13" s="209"/>
      <c r="FN13" s="208"/>
      <c r="FO13" s="209"/>
      <c r="FP13" s="208"/>
      <c r="FQ13" s="209"/>
      <c r="FR13" s="208"/>
      <c r="FS13" s="209"/>
      <c r="FT13" s="208"/>
      <c r="FU13" s="209"/>
      <c r="FV13" s="208"/>
      <c r="FW13" s="209"/>
      <c r="FX13" s="208"/>
      <c r="FY13" s="209"/>
      <c r="FZ13" s="208"/>
      <c r="GA13" s="209"/>
      <c r="GB13" s="208"/>
      <c r="GC13" s="209"/>
      <c r="GD13" s="208"/>
      <c r="GE13" s="209"/>
      <c r="GF13" s="208"/>
      <c r="GG13" s="209"/>
      <c r="GH13" s="208"/>
      <c r="GI13" s="209"/>
      <c r="GJ13" s="208"/>
      <c r="GK13" s="209"/>
      <c r="GL13" s="208"/>
      <c r="GM13" s="209">
        <v>36964</v>
      </c>
      <c r="GN13" s="208">
        <v>0.81</v>
      </c>
      <c r="GO13" s="209"/>
      <c r="GP13" s="208"/>
      <c r="GQ13" s="209"/>
      <c r="GR13" s="208"/>
      <c r="GS13" s="209"/>
      <c r="GT13" s="208"/>
      <c r="GU13" s="209">
        <v>128611</v>
      </c>
      <c r="GV13" s="208">
        <v>2.72</v>
      </c>
      <c r="GW13" s="209">
        <v>1119</v>
      </c>
      <c r="GX13" s="208">
        <v>0.03</v>
      </c>
      <c r="GY13" s="209">
        <v>6010</v>
      </c>
      <c r="GZ13" s="208">
        <v>0.19</v>
      </c>
      <c r="HA13" s="209">
        <v>920</v>
      </c>
      <c r="HB13" s="208">
        <v>0.03</v>
      </c>
      <c r="HC13" s="209">
        <v>537</v>
      </c>
      <c r="HD13" s="208">
        <v>0</v>
      </c>
      <c r="HE13" s="209">
        <v>189303</v>
      </c>
      <c r="HF13" s="208">
        <v>3.99</v>
      </c>
      <c r="HG13" s="209">
        <v>3678197.1173999999</v>
      </c>
      <c r="HH13" s="206">
        <v>7.98</v>
      </c>
    </row>
    <row r="14" spans="1:216" x14ac:dyDescent="0.2">
      <c r="A14" s="201" t="s">
        <v>377</v>
      </c>
      <c r="B14" s="201" t="s">
        <v>378</v>
      </c>
      <c r="C14" s="209"/>
      <c r="D14" s="208"/>
      <c r="E14" s="209"/>
      <c r="F14" s="208"/>
      <c r="G14" s="209"/>
      <c r="H14" s="208"/>
      <c r="I14" s="209"/>
      <c r="J14" s="208"/>
      <c r="K14" s="209"/>
      <c r="L14" s="208"/>
      <c r="M14" s="209"/>
      <c r="N14" s="208"/>
      <c r="O14" s="209">
        <v>401678</v>
      </c>
      <c r="P14" s="208">
        <v>0</v>
      </c>
      <c r="Q14" s="209"/>
      <c r="R14" s="208"/>
      <c r="S14" s="209"/>
      <c r="T14" s="208"/>
      <c r="U14" s="209"/>
      <c r="V14" s="208"/>
      <c r="W14" s="209"/>
      <c r="X14" s="208"/>
      <c r="Y14" s="209">
        <v>5939</v>
      </c>
      <c r="Z14" s="208">
        <v>0</v>
      </c>
      <c r="AA14" s="209"/>
      <c r="AB14" s="208"/>
      <c r="AC14" s="209"/>
      <c r="AD14" s="208"/>
      <c r="AE14" s="209"/>
      <c r="AF14" s="208"/>
      <c r="AG14" s="209"/>
      <c r="AH14" s="208"/>
      <c r="AI14" s="209"/>
      <c r="AJ14" s="208"/>
      <c r="AK14" s="209"/>
      <c r="AL14" s="208"/>
      <c r="AM14" s="209"/>
      <c r="AN14" s="208"/>
      <c r="AO14" s="209"/>
      <c r="AP14" s="208"/>
      <c r="AQ14" s="209"/>
      <c r="AR14" s="208"/>
      <c r="AS14" s="209">
        <v>407617</v>
      </c>
      <c r="AT14" s="208">
        <v>0</v>
      </c>
      <c r="AU14" s="209"/>
      <c r="AV14" s="208"/>
      <c r="AW14" s="209"/>
      <c r="AX14" s="208"/>
      <c r="AY14" s="209"/>
      <c r="AZ14" s="208"/>
      <c r="BA14" s="209"/>
      <c r="BB14" s="208"/>
      <c r="BC14" s="209">
        <v>407617</v>
      </c>
      <c r="BD14" s="208">
        <v>0</v>
      </c>
      <c r="BE14" s="209">
        <v>135572</v>
      </c>
      <c r="BF14" s="208">
        <v>0</v>
      </c>
      <c r="BG14" s="209"/>
      <c r="BH14" s="208"/>
      <c r="BI14" s="209"/>
      <c r="BJ14" s="208"/>
      <c r="BK14" s="209"/>
      <c r="BL14" s="208"/>
      <c r="BM14" s="209">
        <v>135572</v>
      </c>
      <c r="BN14" s="208">
        <v>0</v>
      </c>
      <c r="BO14" s="209">
        <v>10869</v>
      </c>
      <c r="BP14" s="208">
        <v>0</v>
      </c>
      <c r="BQ14" s="209">
        <v>14666</v>
      </c>
      <c r="BR14" s="208">
        <v>0</v>
      </c>
      <c r="BS14" s="209"/>
      <c r="BT14" s="208"/>
      <c r="BU14" s="209">
        <v>161107</v>
      </c>
      <c r="BV14" s="208">
        <v>0</v>
      </c>
      <c r="BW14" s="209"/>
      <c r="BX14" s="208"/>
      <c r="BY14" s="209">
        <v>14397</v>
      </c>
      <c r="BZ14" s="208">
        <v>0</v>
      </c>
      <c r="CA14" s="209">
        <v>279</v>
      </c>
      <c r="CB14" s="208">
        <v>0</v>
      </c>
      <c r="CC14" s="209">
        <v>5383</v>
      </c>
      <c r="CD14" s="208">
        <v>0</v>
      </c>
      <c r="CE14" s="209"/>
      <c r="CF14" s="208"/>
      <c r="CG14" s="209">
        <v>20059</v>
      </c>
      <c r="CH14" s="208">
        <v>0</v>
      </c>
      <c r="CI14" s="209"/>
      <c r="CJ14" s="208"/>
      <c r="CK14" s="209"/>
      <c r="CL14" s="208"/>
      <c r="CM14" s="209"/>
      <c r="CN14" s="208"/>
      <c r="CO14" s="209">
        <v>37</v>
      </c>
      <c r="CP14" s="208">
        <v>0</v>
      </c>
      <c r="CQ14" s="209">
        <v>3495</v>
      </c>
      <c r="CR14" s="208">
        <v>0</v>
      </c>
      <c r="CS14" s="209">
        <v>164</v>
      </c>
      <c r="CT14" s="208">
        <v>0</v>
      </c>
      <c r="CU14" s="209"/>
      <c r="CV14" s="208"/>
      <c r="CW14" s="209"/>
      <c r="CX14" s="208"/>
      <c r="CY14" s="209"/>
      <c r="CZ14" s="208"/>
      <c r="DA14" s="209"/>
      <c r="DB14" s="208"/>
      <c r="DC14" s="209"/>
      <c r="DD14" s="208"/>
      <c r="DE14" s="209">
        <v>220582</v>
      </c>
      <c r="DF14" s="208">
        <v>0</v>
      </c>
      <c r="DG14" s="209"/>
      <c r="DH14" s="208"/>
      <c r="DI14" s="209"/>
      <c r="DJ14" s="208"/>
      <c r="DK14" s="209">
        <v>224278</v>
      </c>
      <c r="DL14" s="208">
        <v>0</v>
      </c>
      <c r="DM14" s="209">
        <v>2799</v>
      </c>
      <c r="DN14" s="208">
        <v>0</v>
      </c>
      <c r="DO14" s="209"/>
      <c r="DP14" s="208"/>
      <c r="DQ14" s="209"/>
      <c r="DR14" s="208"/>
      <c r="DS14" s="209">
        <v>1776</v>
      </c>
      <c r="DT14" s="208">
        <v>0</v>
      </c>
      <c r="DU14" s="209"/>
      <c r="DV14" s="208"/>
      <c r="DW14" s="209">
        <v>4575</v>
      </c>
      <c r="DX14" s="208">
        <v>0</v>
      </c>
      <c r="DY14" s="209">
        <v>20873.529299999998</v>
      </c>
      <c r="DZ14" s="208">
        <v>0</v>
      </c>
      <c r="EA14" s="209">
        <v>430892.52929999999</v>
      </c>
      <c r="EB14" s="208">
        <v>0</v>
      </c>
      <c r="EC14" s="209"/>
      <c r="ED14" s="208"/>
      <c r="EE14" s="209"/>
      <c r="EF14" s="208"/>
      <c r="EG14" s="209">
        <v>430892.52929999999</v>
      </c>
      <c r="EH14" s="208">
        <v>0</v>
      </c>
      <c r="EI14" s="209">
        <v>407617</v>
      </c>
      <c r="EJ14" s="208">
        <v>0</v>
      </c>
      <c r="EK14" s="209">
        <v>-23275.529299999998</v>
      </c>
      <c r="EL14" s="208">
        <v>0</v>
      </c>
      <c r="EM14" s="209"/>
      <c r="EN14" s="208"/>
      <c r="EO14" s="209"/>
      <c r="EP14" s="208"/>
      <c r="EQ14" s="209"/>
      <c r="ER14" s="208"/>
      <c r="ES14" s="209"/>
      <c r="ET14" s="208"/>
      <c r="EU14" s="209"/>
      <c r="EV14" s="208"/>
      <c r="EW14" s="209"/>
      <c r="EX14" s="208"/>
      <c r="EY14" s="209"/>
      <c r="EZ14" s="208"/>
      <c r="FA14" s="209"/>
      <c r="FB14" s="208"/>
      <c r="FC14" s="209"/>
      <c r="FD14" s="208"/>
      <c r="FE14" s="209"/>
      <c r="FF14" s="208"/>
      <c r="FG14" s="209"/>
      <c r="FH14" s="208"/>
      <c r="FI14" s="209">
        <v>17318</v>
      </c>
      <c r="FJ14" s="208">
        <v>0.2</v>
      </c>
      <c r="FK14" s="209"/>
      <c r="FL14" s="208"/>
      <c r="FM14" s="209">
        <v>49101</v>
      </c>
      <c r="FN14" s="208">
        <v>0.87</v>
      </c>
      <c r="FO14" s="209"/>
      <c r="FP14" s="208"/>
      <c r="FQ14" s="209"/>
      <c r="FR14" s="208"/>
      <c r="FS14" s="209"/>
      <c r="FT14" s="208"/>
      <c r="FU14" s="209"/>
      <c r="FV14" s="208"/>
      <c r="FW14" s="209"/>
      <c r="FX14" s="208"/>
      <c r="FY14" s="209"/>
      <c r="FZ14" s="208"/>
      <c r="GA14" s="209"/>
      <c r="GB14" s="208"/>
      <c r="GC14" s="209">
        <v>32487</v>
      </c>
      <c r="GD14" s="208">
        <v>0.52</v>
      </c>
      <c r="GE14" s="209"/>
      <c r="GF14" s="208"/>
      <c r="GG14" s="209"/>
      <c r="GH14" s="208"/>
      <c r="GI14" s="209"/>
      <c r="GJ14" s="208"/>
      <c r="GK14" s="209">
        <v>30015</v>
      </c>
      <c r="GL14" s="208">
        <v>0.7</v>
      </c>
      <c r="GM14" s="209"/>
      <c r="GN14" s="208"/>
      <c r="GO14" s="209"/>
      <c r="GP14" s="208"/>
      <c r="GQ14" s="209"/>
      <c r="GR14" s="208"/>
      <c r="GS14" s="209"/>
      <c r="GT14" s="208"/>
      <c r="GU14" s="209"/>
      <c r="GV14" s="208"/>
      <c r="GW14" s="209"/>
      <c r="GX14" s="208"/>
      <c r="GY14" s="209">
        <v>6277</v>
      </c>
      <c r="GZ14" s="208">
        <v>0.21</v>
      </c>
      <c r="HA14" s="209">
        <v>374</v>
      </c>
      <c r="HB14" s="208">
        <v>0.01</v>
      </c>
      <c r="HC14" s="209"/>
      <c r="HD14" s="208"/>
      <c r="HE14" s="209">
        <v>135572</v>
      </c>
      <c r="HF14" s="208">
        <v>2.5099999999999998</v>
      </c>
      <c r="HG14" s="209">
        <v>3716605.0586000001</v>
      </c>
      <c r="HH14" s="206">
        <v>5.0199999999999996</v>
      </c>
    </row>
    <row r="15" spans="1:216" x14ac:dyDescent="0.2">
      <c r="A15" s="201" t="s">
        <v>379</v>
      </c>
      <c r="B15" s="201" t="s">
        <v>378</v>
      </c>
      <c r="C15" s="209"/>
      <c r="D15" s="208"/>
      <c r="E15" s="209"/>
      <c r="F15" s="208"/>
      <c r="G15" s="209"/>
      <c r="H15" s="208"/>
      <c r="I15" s="209"/>
      <c r="J15" s="208"/>
      <c r="K15" s="209"/>
      <c r="L15" s="208"/>
      <c r="M15" s="209"/>
      <c r="N15" s="208"/>
      <c r="O15" s="209">
        <v>68130.03</v>
      </c>
      <c r="P15" s="208">
        <v>0</v>
      </c>
      <c r="Q15" s="209"/>
      <c r="R15" s="208"/>
      <c r="S15" s="209"/>
      <c r="T15" s="208"/>
      <c r="U15" s="209"/>
      <c r="V15" s="208"/>
      <c r="W15" s="209"/>
      <c r="X15" s="208"/>
      <c r="Y15" s="209"/>
      <c r="Z15" s="208"/>
      <c r="AA15" s="209"/>
      <c r="AB15" s="208"/>
      <c r="AC15" s="209"/>
      <c r="AD15" s="208"/>
      <c r="AE15" s="209"/>
      <c r="AF15" s="208"/>
      <c r="AG15" s="209"/>
      <c r="AH15" s="208"/>
      <c r="AI15" s="209"/>
      <c r="AJ15" s="208"/>
      <c r="AK15" s="209"/>
      <c r="AL15" s="208"/>
      <c r="AM15" s="209"/>
      <c r="AN15" s="208"/>
      <c r="AO15" s="209">
        <v>10101</v>
      </c>
      <c r="AP15" s="208">
        <v>0</v>
      </c>
      <c r="AQ15" s="209"/>
      <c r="AR15" s="208"/>
      <c r="AS15" s="209">
        <v>78231.03</v>
      </c>
      <c r="AT15" s="208">
        <v>0</v>
      </c>
      <c r="AU15" s="209"/>
      <c r="AV15" s="208"/>
      <c r="AW15" s="209"/>
      <c r="AX15" s="208"/>
      <c r="AY15" s="209"/>
      <c r="AZ15" s="208"/>
      <c r="BA15" s="209"/>
      <c r="BB15" s="208"/>
      <c r="BC15" s="209">
        <v>78231.03</v>
      </c>
      <c r="BD15" s="208">
        <v>0</v>
      </c>
      <c r="BE15" s="209">
        <v>47691</v>
      </c>
      <c r="BF15" s="208">
        <v>0</v>
      </c>
      <c r="BG15" s="209"/>
      <c r="BH15" s="208"/>
      <c r="BI15" s="209"/>
      <c r="BJ15" s="208"/>
      <c r="BK15" s="209"/>
      <c r="BL15" s="208"/>
      <c r="BM15" s="209">
        <v>47691</v>
      </c>
      <c r="BN15" s="208">
        <v>0</v>
      </c>
      <c r="BO15" s="209">
        <v>4769</v>
      </c>
      <c r="BP15" s="208">
        <v>0</v>
      </c>
      <c r="BQ15" s="209">
        <v>4769</v>
      </c>
      <c r="BR15" s="208">
        <v>0</v>
      </c>
      <c r="BS15" s="209"/>
      <c r="BT15" s="208"/>
      <c r="BU15" s="209">
        <v>57229</v>
      </c>
      <c r="BV15" s="208">
        <v>0</v>
      </c>
      <c r="BW15" s="209"/>
      <c r="BX15" s="208"/>
      <c r="BY15" s="209"/>
      <c r="BZ15" s="208"/>
      <c r="CA15" s="209"/>
      <c r="CB15" s="208"/>
      <c r="CC15" s="209"/>
      <c r="CD15" s="208"/>
      <c r="CE15" s="209"/>
      <c r="CF15" s="208"/>
      <c r="CG15" s="209"/>
      <c r="CH15" s="208"/>
      <c r="CI15" s="209"/>
      <c r="CJ15" s="208"/>
      <c r="CK15" s="209"/>
      <c r="CL15" s="208"/>
      <c r="CM15" s="209"/>
      <c r="CN15" s="208"/>
      <c r="CO15" s="209"/>
      <c r="CP15" s="208"/>
      <c r="CQ15" s="209"/>
      <c r="CR15" s="208"/>
      <c r="CS15" s="209"/>
      <c r="CT15" s="208"/>
      <c r="CU15" s="209"/>
      <c r="CV15" s="208"/>
      <c r="CW15" s="209"/>
      <c r="CX15" s="208"/>
      <c r="CY15" s="209"/>
      <c r="CZ15" s="208"/>
      <c r="DA15" s="209"/>
      <c r="DB15" s="208"/>
      <c r="DC15" s="209"/>
      <c r="DD15" s="208"/>
      <c r="DE15" s="209"/>
      <c r="DF15" s="208"/>
      <c r="DG15" s="209"/>
      <c r="DH15" s="208"/>
      <c r="DI15" s="209"/>
      <c r="DJ15" s="208"/>
      <c r="DK15" s="209"/>
      <c r="DL15" s="208"/>
      <c r="DM15" s="209"/>
      <c r="DN15" s="208"/>
      <c r="DO15" s="209"/>
      <c r="DP15" s="208"/>
      <c r="DQ15" s="209"/>
      <c r="DR15" s="208"/>
      <c r="DS15" s="209">
        <v>10901.03</v>
      </c>
      <c r="DT15" s="208">
        <v>0</v>
      </c>
      <c r="DU15" s="209"/>
      <c r="DV15" s="208"/>
      <c r="DW15" s="209">
        <v>10901.03</v>
      </c>
      <c r="DX15" s="208">
        <v>0</v>
      </c>
      <c r="DY15" s="209">
        <v>13364.3711</v>
      </c>
      <c r="DZ15" s="208">
        <v>0</v>
      </c>
      <c r="EA15" s="209">
        <v>81494.401100000003</v>
      </c>
      <c r="EB15" s="208">
        <v>0</v>
      </c>
      <c r="EC15" s="209"/>
      <c r="ED15" s="208"/>
      <c r="EE15" s="209"/>
      <c r="EF15" s="208"/>
      <c r="EG15" s="209">
        <v>81494.401100000003</v>
      </c>
      <c r="EH15" s="208">
        <v>0</v>
      </c>
      <c r="EI15" s="209">
        <v>78231.03</v>
      </c>
      <c r="EJ15" s="208">
        <v>0</v>
      </c>
      <c r="EK15" s="209">
        <v>-3263.3710999999998</v>
      </c>
      <c r="EL15" s="208">
        <v>0</v>
      </c>
      <c r="EM15" s="209"/>
      <c r="EN15" s="208"/>
      <c r="EO15" s="209"/>
      <c r="EP15" s="208"/>
      <c r="EQ15" s="209"/>
      <c r="ER15" s="208"/>
      <c r="ES15" s="209"/>
      <c r="ET15" s="208"/>
      <c r="EU15" s="209"/>
      <c r="EV15" s="208"/>
      <c r="EW15" s="209"/>
      <c r="EX15" s="208"/>
      <c r="EY15" s="209"/>
      <c r="EZ15" s="208"/>
      <c r="FA15" s="209"/>
      <c r="FB15" s="208"/>
      <c r="FC15" s="209"/>
      <c r="FD15" s="208"/>
      <c r="FE15" s="209"/>
      <c r="FF15" s="208"/>
      <c r="FG15" s="209"/>
      <c r="FH15" s="208"/>
      <c r="FI15" s="209"/>
      <c r="FJ15" s="208"/>
      <c r="FK15" s="209"/>
      <c r="FL15" s="208"/>
      <c r="FM15" s="209"/>
      <c r="FN15" s="208"/>
      <c r="FO15" s="209"/>
      <c r="FP15" s="208"/>
      <c r="FQ15" s="209"/>
      <c r="FR15" s="208"/>
      <c r="FS15" s="209"/>
      <c r="FT15" s="208"/>
      <c r="FU15" s="209"/>
      <c r="FV15" s="208"/>
      <c r="FW15" s="209"/>
      <c r="FX15" s="208"/>
      <c r="FY15" s="209"/>
      <c r="FZ15" s="208"/>
      <c r="GA15" s="209"/>
      <c r="GB15" s="208"/>
      <c r="GC15" s="209"/>
      <c r="GD15" s="208"/>
      <c r="GE15" s="209"/>
      <c r="GF15" s="208"/>
      <c r="GG15" s="209"/>
      <c r="GH15" s="208"/>
      <c r="GI15" s="209"/>
      <c r="GJ15" s="208"/>
      <c r="GK15" s="209"/>
      <c r="GL15" s="208"/>
      <c r="GM15" s="209"/>
      <c r="GN15" s="208"/>
      <c r="GO15" s="209">
        <v>47691</v>
      </c>
      <c r="GP15" s="208">
        <v>1</v>
      </c>
      <c r="GQ15" s="209"/>
      <c r="GR15" s="208"/>
      <c r="GS15" s="209"/>
      <c r="GT15" s="208"/>
      <c r="GU15" s="209"/>
      <c r="GV15" s="208"/>
      <c r="GW15" s="209"/>
      <c r="GX15" s="208"/>
      <c r="GY15" s="209"/>
      <c r="GZ15" s="208"/>
      <c r="HA15" s="209"/>
      <c r="HB15" s="208"/>
      <c r="HC15" s="209"/>
      <c r="HD15" s="208"/>
      <c r="HE15" s="209">
        <v>47691</v>
      </c>
      <c r="HF15" s="208">
        <v>1</v>
      </c>
      <c r="HG15" s="209">
        <v>765346.98220000009</v>
      </c>
      <c r="HH15" s="206">
        <v>2</v>
      </c>
    </row>
    <row r="16" spans="1:216" x14ac:dyDescent="0.2">
      <c r="A16" s="204"/>
      <c r="B16" s="210" t="s">
        <v>380</v>
      </c>
      <c r="C16" s="211"/>
      <c r="E16" s="211"/>
      <c r="G16" s="211"/>
      <c r="I16" s="211"/>
      <c r="K16" s="211"/>
      <c r="M16" s="211"/>
      <c r="O16" s="211">
        <v>21703</v>
      </c>
      <c r="P16" s="200">
        <v>0</v>
      </c>
      <c r="Q16" s="211"/>
      <c r="S16" s="211"/>
      <c r="U16" s="211"/>
      <c r="W16" s="211"/>
      <c r="Y16" s="211"/>
      <c r="AA16" s="211"/>
      <c r="AC16" s="211"/>
      <c r="AE16" s="211"/>
      <c r="AG16" s="211"/>
      <c r="AI16" s="211"/>
      <c r="AK16" s="211"/>
      <c r="AM16" s="211"/>
      <c r="AO16" s="211">
        <v>3515</v>
      </c>
      <c r="AP16" s="200">
        <v>0</v>
      </c>
      <c r="AQ16" s="211"/>
      <c r="AS16" s="211">
        <v>25218</v>
      </c>
      <c r="AT16" s="200">
        <v>0</v>
      </c>
      <c r="AU16" s="211"/>
      <c r="AW16" s="211"/>
      <c r="AY16" s="211"/>
      <c r="BA16" s="211"/>
      <c r="BC16" s="211">
        <v>25218</v>
      </c>
      <c r="BD16" s="200">
        <v>0</v>
      </c>
      <c r="BE16" s="211">
        <v>15192.1</v>
      </c>
      <c r="BF16" s="200">
        <v>0</v>
      </c>
      <c r="BG16" s="211"/>
      <c r="BI16" s="211"/>
      <c r="BK16" s="211"/>
      <c r="BM16" s="211">
        <v>15192.1</v>
      </c>
      <c r="BN16" s="200">
        <v>0</v>
      </c>
      <c r="BO16" s="211">
        <v>1519</v>
      </c>
      <c r="BP16" s="200">
        <v>0</v>
      </c>
      <c r="BQ16" s="211">
        <v>1519</v>
      </c>
      <c r="BR16" s="200">
        <v>0</v>
      </c>
      <c r="BS16" s="211"/>
      <c r="BU16" s="211">
        <v>18230.099999999999</v>
      </c>
      <c r="BV16" s="200">
        <v>0</v>
      </c>
      <c r="BW16" s="211"/>
      <c r="BY16" s="211"/>
      <c r="CA16" s="211"/>
      <c r="CC16" s="211"/>
      <c r="CE16" s="211"/>
      <c r="CG16" s="211"/>
      <c r="CI16" s="211"/>
      <c r="CK16" s="211"/>
      <c r="CM16" s="211"/>
      <c r="CO16" s="211"/>
      <c r="CQ16" s="211"/>
      <c r="CS16" s="211"/>
      <c r="CU16" s="211"/>
      <c r="CW16" s="211"/>
      <c r="CY16" s="211"/>
      <c r="DA16" s="211"/>
      <c r="DC16" s="211"/>
      <c r="DE16" s="211"/>
      <c r="DG16" s="211"/>
      <c r="DI16" s="211"/>
      <c r="DK16" s="211"/>
      <c r="DM16" s="211"/>
      <c r="DO16" s="211"/>
      <c r="DQ16" s="211"/>
      <c r="DS16" s="211">
        <v>3472.9</v>
      </c>
      <c r="DT16" s="200">
        <v>0</v>
      </c>
      <c r="DU16" s="211"/>
      <c r="DW16" s="211">
        <v>3472.9</v>
      </c>
      <c r="DX16" s="200">
        <v>0</v>
      </c>
      <c r="DY16" s="211">
        <v>4257.1742000000004</v>
      </c>
      <c r="DZ16" s="200">
        <v>0</v>
      </c>
      <c r="EA16" s="211">
        <v>25960.174200000001</v>
      </c>
      <c r="EB16" s="200">
        <v>0</v>
      </c>
      <c r="EC16" s="211"/>
      <c r="EE16" s="211"/>
      <c r="EG16" s="211">
        <v>25960.174200000001</v>
      </c>
      <c r="EH16" s="200">
        <v>0</v>
      </c>
      <c r="EI16" s="211">
        <v>25218</v>
      </c>
      <c r="EJ16" s="200">
        <v>0</v>
      </c>
      <c r="EK16" s="211">
        <v>-742.17420000000004</v>
      </c>
      <c r="EL16" s="200">
        <v>0</v>
      </c>
      <c r="EM16" s="211"/>
      <c r="EO16" s="211"/>
      <c r="EQ16" s="211"/>
      <c r="ES16" s="211"/>
      <c r="EU16" s="211"/>
      <c r="EW16" s="211"/>
      <c r="EY16" s="211"/>
      <c r="FA16" s="211"/>
      <c r="FC16" s="211"/>
      <c r="FE16" s="211"/>
      <c r="FG16" s="211"/>
      <c r="FI16" s="211"/>
      <c r="FK16" s="211"/>
      <c r="FM16" s="211"/>
      <c r="FO16" s="211"/>
      <c r="FQ16" s="211"/>
      <c r="FS16" s="211"/>
      <c r="FU16" s="211"/>
      <c r="FW16" s="211"/>
      <c r="FY16" s="211"/>
      <c r="GA16" s="211"/>
      <c r="GC16" s="211"/>
      <c r="GE16" s="211"/>
      <c r="GG16" s="211"/>
      <c r="GI16" s="211"/>
      <c r="GK16" s="211"/>
      <c r="GM16" s="211"/>
      <c r="GO16" s="211"/>
      <c r="GQ16" s="211">
        <v>15192.1</v>
      </c>
      <c r="GR16" s="200">
        <v>0.25</v>
      </c>
      <c r="GS16" s="211"/>
      <c r="GU16" s="211"/>
      <c r="GW16" s="211"/>
      <c r="GY16" s="211"/>
      <c r="HA16" s="211"/>
      <c r="HC16" s="211"/>
      <c r="HE16" s="211">
        <v>15192.1</v>
      </c>
      <c r="HF16" s="200">
        <v>0.25</v>
      </c>
      <c r="HG16" s="211">
        <v>245289.64840000003</v>
      </c>
      <c r="HH16" s="212">
        <v>0.5</v>
      </c>
    </row>
    <row r="17" spans="1:216" x14ac:dyDescent="0.2">
      <c r="A17" s="204"/>
      <c r="B17" s="210" t="s">
        <v>381</v>
      </c>
      <c r="C17" s="211"/>
      <c r="E17" s="211"/>
      <c r="G17" s="211"/>
      <c r="I17" s="211"/>
      <c r="K17" s="211"/>
      <c r="M17" s="211"/>
      <c r="O17" s="211"/>
      <c r="Q17" s="211">
        <v>193384</v>
      </c>
      <c r="R17" s="200">
        <v>0</v>
      </c>
      <c r="S17" s="211"/>
      <c r="U17" s="211"/>
      <c r="W17" s="211"/>
      <c r="Y17" s="211"/>
      <c r="AA17" s="211"/>
      <c r="AC17" s="211"/>
      <c r="AE17" s="211"/>
      <c r="AG17" s="211"/>
      <c r="AI17" s="211"/>
      <c r="AK17" s="211"/>
      <c r="AM17" s="211">
        <v>31010</v>
      </c>
      <c r="AN17" s="200">
        <v>0</v>
      </c>
      <c r="AO17" s="211"/>
      <c r="AQ17" s="211"/>
      <c r="AS17" s="211">
        <v>224394</v>
      </c>
      <c r="AT17" s="200">
        <v>0</v>
      </c>
      <c r="AU17" s="211"/>
      <c r="AW17" s="211"/>
      <c r="AY17" s="211"/>
      <c r="BA17" s="211"/>
      <c r="BC17" s="211">
        <v>224394</v>
      </c>
      <c r="BD17" s="200">
        <v>0</v>
      </c>
      <c r="BE17" s="211">
        <v>135368.79999999999</v>
      </c>
      <c r="BF17" s="200">
        <v>0</v>
      </c>
      <c r="BG17" s="211"/>
      <c r="BI17" s="211"/>
      <c r="BK17" s="211"/>
      <c r="BM17" s="211">
        <v>135368.79999999999</v>
      </c>
      <c r="BN17" s="200">
        <v>0</v>
      </c>
      <c r="BO17" s="211">
        <v>13536</v>
      </c>
      <c r="BP17" s="200">
        <v>0</v>
      </c>
      <c r="BQ17" s="211">
        <v>13536</v>
      </c>
      <c r="BR17" s="200">
        <v>0</v>
      </c>
      <c r="BS17" s="211"/>
      <c r="BU17" s="211">
        <v>162440.79999999999</v>
      </c>
      <c r="BV17" s="200">
        <v>0</v>
      </c>
      <c r="BW17" s="211"/>
      <c r="BY17" s="211"/>
      <c r="CA17" s="211"/>
      <c r="CC17" s="211"/>
      <c r="CE17" s="211"/>
      <c r="CG17" s="211"/>
      <c r="CI17" s="211"/>
      <c r="CK17" s="211"/>
      <c r="CM17" s="211"/>
      <c r="CO17" s="211"/>
      <c r="CQ17" s="211"/>
      <c r="CS17" s="211"/>
      <c r="CU17" s="211"/>
      <c r="CW17" s="211"/>
      <c r="CY17" s="211"/>
      <c r="DA17" s="211"/>
      <c r="DC17" s="211"/>
      <c r="DE17" s="211"/>
      <c r="DG17" s="211"/>
      <c r="DI17" s="211"/>
      <c r="DK17" s="211"/>
      <c r="DM17" s="211"/>
      <c r="DO17" s="211"/>
      <c r="DQ17" s="211"/>
      <c r="DS17" s="211">
        <v>30943.200000000001</v>
      </c>
      <c r="DT17" s="200">
        <v>0</v>
      </c>
      <c r="DU17" s="211"/>
      <c r="DW17" s="211">
        <v>30943.200000000001</v>
      </c>
      <c r="DX17" s="200">
        <v>0</v>
      </c>
      <c r="DY17" s="211">
        <v>37933.899400000002</v>
      </c>
      <c r="DZ17" s="200">
        <v>0</v>
      </c>
      <c r="EA17" s="211">
        <v>231317.89939999999</v>
      </c>
      <c r="EB17" s="200">
        <v>0</v>
      </c>
      <c r="EC17" s="211"/>
      <c r="EE17" s="211"/>
      <c r="EG17" s="211">
        <v>231317.89939999999</v>
      </c>
      <c r="EH17" s="200">
        <v>0</v>
      </c>
      <c r="EI17" s="211">
        <v>224394</v>
      </c>
      <c r="EJ17" s="200">
        <v>0</v>
      </c>
      <c r="EK17" s="211">
        <v>-6923.8994000000002</v>
      </c>
      <c r="EL17" s="200">
        <v>0</v>
      </c>
      <c r="EM17" s="211"/>
      <c r="EO17" s="211"/>
      <c r="EQ17" s="211"/>
      <c r="ES17" s="211"/>
      <c r="EU17" s="211"/>
      <c r="EW17" s="211"/>
      <c r="EY17" s="211"/>
      <c r="FA17" s="211"/>
      <c r="FC17" s="211"/>
      <c r="FE17" s="211"/>
      <c r="FG17" s="211"/>
      <c r="FI17" s="211"/>
      <c r="FK17" s="211"/>
      <c r="FM17" s="211"/>
      <c r="FO17" s="211"/>
      <c r="FQ17" s="211"/>
      <c r="FS17" s="211"/>
      <c r="FU17" s="211"/>
      <c r="FW17" s="211"/>
      <c r="FY17" s="211"/>
      <c r="GA17" s="211"/>
      <c r="GC17" s="211"/>
      <c r="GE17" s="211"/>
      <c r="GG17" s="211"/>
      <c r="GI17" s="211"/>
      <c r="GK17" s="211"/>
      <c r="GM17" s="211"/>
      <c r="GO17" s="211"/>
      <c r="GQ17" s="211"/>
      <c r="GS17" s="211">
        <v>135368.79999999999</v>
      </c>
      <c r="GT17" s="200">
        <v>4</v>
      </c>
      <c r="GU17" s="211"/>
      <c r="GW17" s="211"/>
      <c r="GY17" s="211"/>
      <c r="HA17" s="211"/>
      <c r="HC17" s="211"/>
      <c r="HE17" s="211">
        <v>135368.79999999999</v>
      </c>
      <c r="HF17" s="200">
        <v>4</v>
      </c>
      <c r="HG17" s="211">
        <v>2184096.1987999999</v>
      </c>
      <c r="HH17" s="212">
        <v>8</v>
      </c>
    </row>
    <row r="18" spans="1:216" x14ac:dyDescent="0.2">
      <c r="A18" s="201" t="s">
        <v>382</v>
      </c>
      <c r="B18" s="201" t="s">
        <v>383</v>
      </c>
      <c r="C18" s="209"/>
      <c r="D18" s="208"/>
      <c r="E18" s="209"/>
      <c r="F18" s="208"/>
      <c r="G18" s="209"/>
      <c r="H18" s="208"/>
      <c r="I18" s="209"/>
      <c r="J18" s="208"/>
      <c r="K18" s="209"/>
      <c r="L18" s="208"/>
      <c r="M18" s="209"/>
      <c r="N18" s="208"/>
      <c r="O18" s="209">
        <v>6536</v>
      </c>
      <c r="P18" s="208">
        <v>0</v>
      </c>
      <c r="Q18" s="209"/>
      <c r="R18" s="208"/>
      <c r="S18" s="209">
        <v>762240</v>
      </c>
      <c r="T18" s="208">
        <v>0</v>
      </c>
      <c r="U18" s="209"/>
      <c r="V18" s="208"/>
      <c r="W18" s="209"/>
      <c r="X18" s="208"/>
      <c r="Y18" s="209"/>
      <c r="Z18" s="208"/>
      <c r="AA18" s="209"/>
      <c r="AB18" s="208"/>
      <c r="AC18" s="209"/>
      <c r="AD18" s="208"/>
      <c r="AE18" s="209"/>
      <c r="AF18" s="208"/>
      <c r="AG18" s="209"/>
      <c r="AH18" s="208"/>
      <c r="AI18" s="209"/>
      <c r="AJ18" s="208"/>
      <c r="AK18" s="209"/>
      <c r="AL18" s="208"/>
      <c r="AM18" s="209"/>
      <c r="AN18" s="208"/>
      <c r="AO18" s="209"/>
      <c r="AP18" s="208"/>
      <c r="AQ18" s="209"/>
      <c r="AR18" s="208"/>
      <c r="AS18" s="209">
        <v>768776</v>
      </c>
      <c r="AT18" s="208">
        <v>0</v>
      </c>
      <c r="AU18" s="209"/>
      <c r="AV18" s="208"/>
      <c r="AW18" s="209"/>
      <c r="AX18" s="208"/>
      <c r="AY18" s="209"/>
      <c r="AZ18" s="208"/>
      <c r="BA18" s="209"/>
      <c r="BB18" s="208"/>
      <c r="BC18" s="209">
        <v>768776</v>
      </c>
      <c r="BD18" s="208">
        <v>0</v>
      </c>
      <c r="BE18" s="209">
        <v>181549</v>
      </c>
      <c r="BF18" s="208">
        <v>0</v>
      </c>
      <c r="BG18" s="209"/>
      <c r="BH18" s="208"/>
      <c r="BI18" s="209"/>
      <c r="BJ18" s="208"/>
      <c r="BK18" s="209"/>
      <c r="BL18" s="208"/>
      <c r="BM18" s="209">
        <v>181549</v>
      </c>
      <c r="BN18" s="208">
        <v>0</v>
      </c>
      <c r="BO18" s="209">
        <v>16461</v>
      </c>
      <c r="BP18" s="208">
        <v>0</v>
      </c>
      <c r="BQ18" s="209">
        <v>16753</v>
      </c>
      <c r="BR18" s="208">
        <v>0</v>
      </c>
      <c r="BS18" s="209">
        <v>5534</v>
      </c>
      <c r="BT18" s="208">
        <v>0</v>
      </c>
      <c r="BU18" s="209">
        <v>220297</v>
      </c>
      <c r="BV18" s="208">
        <v>0</v>
      </c>
      <c r="BW18" s="209">
        <v>15420</v>
      </c>
      <c r="BX18" s="208">
        <v>0</v>
      </c>
      <c r="BY18" s="209"/>
      <c r="BZ18" s="208"/>
      <c r="CA18" s="209">
        <v>813</v>
      </c>
      <c r="CB18" s="208">
        <v>0</v>
      </c>
      <c r="CC18" s="209">
        <v>1762</v>
      </c>
      <c r="CD18" s="208">
        <v>0</v>
      </c>
      <c r="CE18" s="209">
        <v>170</v>
      </c>
      <c r="CF18" s="208">
        <v>0</v>
      </c>
      <c r="CG18" s="209">
        <v>18165</v>
      </c>
      <c r="CH18" s="208">
        <v>0</v>
      </c>
      <c r="CI18" s="209"/>
      <c r="CJ18" s="208"/>
      <c r="CK18" s="209"/>
      <c r="CL18" s="208"/>
      <c r="CM18" s="209">
        <v>379059</v>
      </c>
      <c r="CN18" s="208">
        <v>0</v>
      </c>
      <c r="CO18" s="209">
        <v>541</v>
      </c>
      <c r="CP18" s="208">
        <v>0</v>
      </c>
      <c r="CQ18" s="209">
        <v>11871</v>
      </c>
      <c r="CR18" s="208">
        <v>0</v>
      </c>
      <c r="CS18" s="209">
        <v>65</v>
      </c>
      <c r="CT18" s="208">
        <v>0</v>
      </c>
      <c r="CU18" s="209">
        <v>86</v>
      </c>
      <c r="CV18" s="208">
        <v>0</v>
      </c>
      <c r="CW18" s="209"/>
      <c r="CX18" s="208"/>
      <c r="CY18" s="209"/>
      <c r="CZ18" s="208"/>
      <c r="DA18" s="209">
        <v>84</v>
      </c>
      <c r="DB18" s="208">
        <v>0</v>
      </c>
      <c r="DC18" s="209">
        <v>15770</v>
      </c>
      <c r="DD18" s="208">
        <v>0</v>
      </c>
      <c r="DE18" s="209"/>
      <c r="DF18" s="208"/>
      <c r="DG18" s="209">
        <v>1921</v>
      </c>
      <c r="DH18" s="208">
        <v>0</v>
      </c>
      <c r="DI18" s="209"/>
      <c r="DJ18" s="208"/>
      <c r="DK18" s="209">
        <v>409397</v>
      </c>
      <c r="DL18" s="208">
        <v>0</v>
      </c>
      <c r="DM18" s="209">
        <v>12041</v>
      </c>
      <c r="DN18" s="208">
        <v>0</v>
      </c>
      <c r="DO18" s="209"/>
      <c r="DP18" s="208"/>
      <c r="DQ18" s="209"/>
      <c r="DR18" s="208"/>
      <c r="DS18" s="209"/>
      <c r="DT18" s="208"/>
      <c r="DU18" s="209"/>
      <c r="DV18" s="208"/>
      <c r="DW18" s="209">
        <v>12041</v>
      </c>
      <c r="DX18" s="208">
        <v>0</v>
      </c>
      <c r="DY18" s="209">
        <v>36418.0887</v>
      </c>
      <c r="DZ18" s="208">
        <v>0</v>
      </c>
      <c r="EA18" s="209">
        <v>696318.08869999996</v>
      </c>
      <c r="EB18" s="208">
        <v>0</v>
      </c>
      <c r="EC18" s="209"/>
      <c r="ED18" s="208"/>
      <c r="EE18" s="209"/>
      <c r="EF18" s="208"/>
      <c r="EG18" s="209">
        <v>696318.08869999996</v>
      </c>
      <c r="EH18" s="208">
        <v>0</v>
      </c>
      <c r="EI18" s="209">
        <v>768776</v>
      </c>
      <c r="EJ18" s="208">
        <v>0</v>
      </c>
      <c r="EK18" s="209">
        <v>72457.911300000007</v>
      </c>
      <c r="EL18" s="208">
        <v>0</v>
      </c>
      <c r="EM18" s="209"/>
      <c r="EN18" s="208"/>
      <c r="EO18" s="209"/>
      <c r="EP18" s="208"/>
      <c r="EQ18" s="209"/>
      <c r="ER18" s="208"/>
      <c r="ES18" s="209"/>
      <c r="ET18" s="208"/>
      <c r="EU18" s="209"/>
      <c r="EV18" s="208"/>
      <c r="EW18" s="209"/>
      <c r="EX18" s="208"/>
      <c r="EY18" s="209"/>
      <c r="EZ18" s="208"/>
      <c r="FA18" s="209"/>
      <c r="FB18" s="208"/>
      <c r="FC18" s="209"/>
      <c r="FD18" s="208"/>
      <c r="FE18" s="209"/>
      <c r="FF18" s="208"/>
      <c r="FG18" s="209">
        <v>46648</v>
      </c>
      <c r="FH18" s="208">
        <v>0.9</v>
      </c>
      <c r="FI18" s="209">
        <v>5558</v>
      </c>
      <c r="FJ18" s="208">
        <v>0.06</v>
      </c>
      <c r="FK18" s="209"/>
      <c r="FL18" s="208"/>
      <c r="FM18" s="209">
        <v>3041</v>
      </c>
      <c r="FN18" s="208">
        <v>7.0000000000000007E-2</v>
      </c>
      <c r="FO18" s="209"/>
      <c r="FP18" s="208"/>
      <c r="FQ18" s="209"/>
      <c r="FR18" s="208"/>
      <c r="FS18" s="209">
        <v>1272</v>
      </c>
      <c r="FT18" s="208">
        <v>0.02</v>
      </c>
      <c r="FU18" s="209"/>
      <c r="FV18" s="208"/>
      <c r="FW18" s="209"/>
      <c r="FX18" s="208"/>
      <c r="FY18" s="209"/>
      <c r="FZ18" s="208"/>
      <c r="GA18" s="209"/>
      <c r="GB18" s="208"/>
      <c r="GC18" s="209"/>
      <c r="GD18" s="208"/>
      <c r="GE18" s="209"/>
      <c r="GF18" s="208"/>
      <c r="GG18" s="209"/>
      <c r="GH18" s="208"/>
      <c r="GI18" s="209"/>
      <c r="GJ18" s="208"/>
      <c r="GK18" s="209">
        <v>1002</v>
      </c>
      <c r="GL18" s="208">
        <v>0.03</v>
      </c>
      <c r="GM18" s="209"/>
      <c r="GN18" s="208"/>
      <c r="GO18" s="209">
        <v>120146</v>
      </c>
      <c r="GP18" s="208">
        <v>3.34</v>
      </c>
      <c r="GQ18" s="209"/>
      <c r="GR18" s="208"/>
      <c r="GS18" s="209"/>
      <c r="GT18" s="208"/>
      <c r="GU18" s="209"/>
      <c r="GV18" s="208"/>
      <c r="GW18" s="209">
        <v>2265</v>
      </c>
      <c r="GX18" s="208">
        <v>0.09</v>
      </c>
      <c r="GY18" s="209"/>
      <c r="GZ18" s="208"/>
      <c r="HA18" s="209">
        <v>1091</v>
      </c>
      <c r="HB18" s="208">
        <v>0.01</v>
      </c>
      <c r="HC18" s="209">
        <v>526</v>
      </c>
      <c r="HD18" s="208">
        <v>0</v>
      </c>
      <c r="HE18" s="209">
        <v>181549</v>
      </c>
      <c r="HF18" s="208">
        <v>4.5199999999999996</v>
      </c>
      <c r="HG18" s="209">
        <v>6441063.1774000004</v>
      </c>
      <c r="HH18" s="206">
        <v>9.0399999999999991</v>
      </c>
    </row>
    <row r="19" spans="1:216" x14ac:dyDescent="0.2">
      <c r="A19" s="204"/>
      <c r="B19" s="210" t="s">
        <v>384</v>
      </c>
      <c r="C19" s="211"/>
      <c r="E19" s="211"/>
      <c r="G19" s="211"/>
      <c r="I19" s="211"/>
      <c r="K19" s="211">
        <v>48176</v>
      </c>
      <c r="L19" s="200">
        <v>0</v>
      </c>
      <c r="M19" s="211">
        <v>48176</v>
      </c>
      <c r="N19" s="200">
        <v>0</v>
      </c>
      <c r="O19" s="211">
        <v>266047</v>
      </c>
      <c r="P19" s="200">
        <v>0</v>
      </c>
      <c r="Q19" s="211"/>
      <c r="S19" s="211"/>
      <c r="U19" s="211"/>
      <c r="W19" s="211"/>
      <c r="Y19" s="211"/>
      <c r="AA19" s="211"/>
      <c r="AC19" s="211">
        <v>167633</v>
      </c>
      <c r="AD19" s="200">
        <v>0</v>
      </c>
      <c r="AE19" s="211"/>
      <c r="AG19" s="211"/>
      <c r="AI19" s="211"/>
      <c r="AK19" s="211"/>
      <c r="AM19" s="211"/>
      <c r="AO19" s="211"/>
      <c r="AQ19" s="211"/>
      <c r="AS19" s="211">
        <v>433680</v>
      </c>
      <c r="AT19" s="200">
        <v>0</v>
      </c>
      <c r="AU19" s="211"/>
      <c r="AW19" s="211"/>
      <c r="AY19" s="211"/>
      <c r="BA19" s="211"/>
      <c r="BC19" s="211">
        <v>481856</v>
      </c>
      <c r="BD19" s="200">
        <v>0</v>
      </c>
      <c r="BE19" s="211">
        <v>268960</v>
      </c>
      <c r="BF19" s="200">
        <v>0</v>
      </c>
      <c r="BG19" s="211"/>
      <c r="BI19" s="211"/>
      <c r="BK19" s="211"/>
      <c r="BM19" s="211">
        <v>268960</v>
      </c>
      <c r="BN19" s="200">
        <v>0</v>
      </c>
      <c r="BO19" s="211">
        <v>17126</v>
      </c>
      <c r="BP19" s="200">
        <v>0</v>
      </c>
      <c r="BQ19" s="211">
        <v>14088</v>
      </c>
      <c r="BR19" s="200">
        <v>0</v>
      </c>
      <c r="BS19" s="211">
        <v>6104</v>
      </c>
      <c r="BT19" s="200">
        <v>0</v>
      </c>
      <c r="BU19" s="211">
        <v>306278</v>
      </c>
      <c r="BV19" s="200">
        <v>0</v>
      </c>
      <c r="BW19" s="211">
        <v>4373</v>
      </c>
      <c r="BX19" s="200">
        <v>0</v>
      </c>
      <c r="BY19" s="211"/>
      <c r="CA19" s="211"/>
      <c r="CC19" s="211">
        <v>220</v>
      </c>
      <c r="CD19" s="200">
        <v>0</v>
      </c>
      <c r="CE19" s="211"/>
      <c r="CG19" s="211">
        <v>4593</v>
      </c>
      <c r="CH19" s="200">
        <v>0</v>
      </c>
      <c r="CI19" s="211">
        <v>72939</v>
      </c>
      <c r="CJ19" s="200">
        <v>0</v>
      </c>
      <c r="CK19" s="211"/>
      <c r="CM19" s="211">
        <v>32928</v>
      </c>
      <c r="CN19" s="200">
        <v>0</v>
      </c>
      <c r="CO19" s="211">
        <v>3090</v>
      </c>
      <c r="CP19" s="200">
        <v>0</v>
      </c>
      <c r="CQ19" s="211">
        <v>4325</v>
      </c>
      <c r="CR19" s="200">
        <v>0</v>
      </c>
      <c r="CS19" s="211">
        <v>2216</v>
      </c>
      <c r="CT19" s="200">
        <v>0</v>
      </c>
      <c r="CU19" s="211"/>
      <c r="CW19" s="211"/>
      <c r="CY19" s="211"/>
      <c r="DA19" s="211"/>
      <c r="DC19" s="211"/>
      <c r="DE19" s="211"/>
      <c r="DG19" s="211">
        <v>3947</v>
      </c>
      <c r="DH19" s="200">
        <v>0</v>
      </c>
      <c r="DI19" s="211"/>
      <c r="DK19" s="211">
        <v>119445</v>
      </c>
      <c r="DL19" s="200">
        <v>0</v>
      </c>
      <c r="DM19" s="211">
        <v>806</v>
      </c>
      <c r="DN19" s="200">
        <v>0</v>
      </c>
      <c r="DO19" s="211"/>
      <c r="DQ19" s="211"/>
      <c r="DS19" s="211"/>
      <c r="DU19" s="211"/>
      <c r="DW19" s="211">
        <v>806</v>
      </c>
      <c r="DX19" s="200">
        <v>0</v>
      </c>
      <c r="DY19" s="211">
        <v>50631.916799999999</v>
      </c>
      <c r="DZ19" s="200">
        <v>0</v>
      </c>
      <c r="EA19" s="211">
        <v>481753.91680000001</v>
      </c>
      <c r="EB19" s="200">
        <v>0</v>
      </c>
      <c r="EC19" s="211"/>
      <c r="EE19" s="211"/>
      <c r="EG19" s="211">
        <v>481753.91680000001</v>
      </c>
      <c r="EH19" s="200">
        <v>0</v>
      </c>
      <c r="EI19" s="211">
        <v>481856</v>
      </c>
      <c r="EJ19" s="200">
        <v>0</v>
      </c>
      <c r="EK19" s="211">
        <v>102.08320000000001</v>
      </c>
      <c r="EL19" s="200">
        <v>0</v>
      </c>
      <c r="EM19" s="211"/>
      <c r="EO19" s="211"/>
      <c r="EQ19" s="211"/>
      <c r="ES19" s="211"/>
      <c r="EU19" s="211"/>
      <c r="EW19" s="211"/>
      <c r="EY19" s="211"/>
      <c r="FA19" s="211"/>
      <c r="FC19" s="211">
        <v>48176</v>
      </c>
      <c r="FD19" s="200">
        <v>0</v>
      </c>
      <c r="FE19" s="211">
        <v>-48176</v>
      </c>
      <c r="FF19" s="200">
        <v>0</v>
      </c>
      <c r="FG19" s="211"/>
      <c r="FI19" s="211">
        <v>13331</v>
      </c>
      <c r="FJ19" s="200">
        <v>0.13</v>
      </c>
      <c r="FK19" s="211"/>
      <c r="FM19" s="211"/>
      <c r="FO19" s="211"/>
      <c r="FQ19" s="211"/>
      <c r="FS19" s="211"/>
      <c r="FU19" s="211"/>
      <c r="FW19" s="211"/>
      <c r="FY19" s="211"/>
      <c r="GA19" s="211">
        <v>5653</v>
      </c>
      <c r="GB19" s="200">
        <v>0.09</v>
      </c>
      <c r="GC19" s="211"/>
      <c r="GE19" s="211">
        <v>6219</v>
      </c>
      <c r="GF19" s="200">
        <v>0.1</v>
      </c>
      <c r="GG19" s="211"/>
      <c r="GI19" s="211"/>
      <c r="GK19" s="211"/>
      <c r="GM19" s="211"/>
      <c r="GO19" s="211">
        <v>8558</v>
      </c>
      <c r="GP19" s="200">
        <v>0.24</v>
      </c>
      <c r="GQ19" s="211">
        <v>46040</v>
      </c>
      <c r="GR19" s="200">
        <v>1.2</v>
      </c>
      <c r="GS19" s="211"/>
      <c r="GU19" s="211"/>
      <c r="GW19" s="211">
        <v>182998</v>
      </c>
      <c r="GX19" s="200">
        <v>3.46</v>
      </c>
      <c r="GY19" s="211">
        <v>6151</v>
      </c>
      <c r="GZ19" s="200">
        <v>0.22</v>
      </c>
      <c r="HA19" s="211"/>
      <c r="HC19" s="211">
        <v>10</v>
      </c>
      <c r="HD19" s="200">
        <v>0</v>
      </c>
      <c r="HE19" s="211">
        <v>268960</v>
      </c>
      <c r="HF19" s="200">
        <v>5.44</v>
      </c>
      <c r="HG19" s="211">
        <v>4610789.8335999995</v>
      </c>
      <c r="HH19" s="212">
        <v>10.879999999999999</v>
      </c>
    </row>
    <row r="20" spans="1:216" x14ac:dyDescent="0.2">
      <c r="A20" s="201" t="s">
        <v>385</v>
      </c>
      <c r="B20" s="201" t="s">
        <v>374</v>
      </c>
      <c r="C20" s="209"/>
      <c r="D20" s="208"/>
      <c r="E20" s="209"/>
      <c r="F20" s="208"/>
      <c r="G20" s="209"/>
      <c r="H20" s="208"/>
      <c r="I20" s="209"/>
      <c r="J20" s="208"/>
      <c r="K20" s="209"/>
      <c r="L20" s="208"/>
      <c r="M20" s="209"/>
      <c r="N20" s="208"/>
      <c r="O20" s="209">
        <v>386165</v>
      </c>
      <c r="P20" s="208">
        <v>0</v>
      </c>
      <c r="Q20" s="209"/>
      <c r="R20" s="208"/>
      <c r="S20" s="209"/>
      <c r="T20" s="208"/>
      <c r="U20" s="209"/>
      <c r="V20" s="208"/>
      <c r="W20" s="209"/>
      <c r="X20" s="208"/>
      <c r="Y20" s="209"/>
      <c r="Z20" s="208"/>
      <c r="AA20" s="209"/>
      <c r="AB20" s="208"/>
      <c r="AC20" s="209"/>
      <c r="AD20" s="208"/>
      <c r="AE20" s="209"/>
      <c r="AF20" s="208"/>
      <c r="AG20" s="209"/>
      <c r="AH20" s="208"/>
      <c r="AI20" s="209"/>
      <c r="AJ20" s="208"/>
      <c r="AK20" s="209"/>
      <c r="AL20" s="208"/>
      <c r="AM20" s="209"/>
      <c r="AN20" s="208"/>
      <c r="AO20" s="209"/>
      <c r="AP20" s="208"/>
      <c r="AQ20" s="209"/>
      <c r="AR20" s="208"/>
      <c r="AS20" s="209">
        <v>386165</v>
      </c>
      <c r="AT20" s="208">
        <v>0</v>
      </c>
      <c r="AU20" s="209"/>
      <c r="AV20" s="208"/>
      <c r="AW20" s="209"/>
      <c r="AX20" s="208"/>
      <c r="AY20" s="209"/>
      <c r="AZ20" s="208"/>
      <c r="BA20" s="209"/>
      <c r="BB20" s="208"/>
      <c r="BC20" s="209">
        <v>386165</v>
      </c>
      <c r="BD20" s="208">
        <v>0</v>
      </c>
      <c r="BE20" s="209">
        <v>270061</v>
      </c>
      <c r="BF20" s="208">
        <v>0</v>
      </c>
      <c r="BG20" s="209"/>
      <c r="BH20" s="208"/>
      <c r="BI20" s="209"/>
      <c r="BJ20" s="208"/>
      <c r="BK20" s="209"/>
      <c r="BL20" s="208"/>
      <c r="BM20" s="209">
        <v>270061</v>
      </c>
      <c r="BN20" s="208">
        <v>0</v>
      </c>
      <c r="BO20" s="209">
        <v>32677</v>
      </c>
      <c r="BP20" s="208">
        <v>0</v>
      </c>
      <c r="BQ20" s="209">
        <v>26250</v>
      </c>
      <c r="BR20" s="208">
        <v>0</v>
      </c>
      <c r="BS20" s="209"/>
      <c r="BT20" s="208"/>
      <c r="BU20" s="209">
        <v>328988</v>
      </c>
      <c r="BV20" s="208">
        <v>0</v>
      </c>
      <c r="BW20" s="209"/>
      <c r="BX20" s="208"/>
      <c r="BY20" s="209"/>
      <c r="BZ20" s="208"/>
      <c r="CA20" s="209"/>
      <c r="CB20" s="208"/>
      <c r="CC20" s="209"/>
      <c r="CD20" s="208"/>
      <c r="CE20" s="209"/>
      <c r="CF20" s="208"/>
      <c r="CG20" s="209"/>
      <c r="CH20" s="208"/>
      <c r="CI20" s="209"/>
      <c r="CJ20" s="208"/>
      <c r="CK20" s="209"/>
      <c r="CL20" s="208"/>
      <c r="CM20" s="209"/>
      <c r="CN20" s="208"/>
      <c r="CO20" s="209"/>
      <c r="CP20" s="208"/>
      <c r="CQ20" s="209">
        <v>18546</v>
      </c>
      <c r="CR20" s="208">
        <v>0</v>
      </c>
      <c r="CS20" s="209"/>
      <c r="CT20" s="208"/>
      <c r="CU20" s="209"/>
      <c r="CV20" s="208"/>
      <c r="CW20" s="209"/>
      <c r="CX20" s="208"/>
      <c r="CY20" s="209"/>
      <c r="CZ20" s="208"/>
      <c r="DA20" s="209"/>
      <c r="DB20" s="208"/>
      <c r="DC20" s="209">
        <v>923</v>
      </c>
      <c r="DD20" s="208">
        <v>0</v>
      </c>
      <c r="DE20" s="209"/>
      <c r="DF20" s="208"/>
      <c r="DG20" s="209">
        <v>23750</v>
      </c>
      <c r="DH20" s="208">
        <v>0</v>
      </c>
      <c r="DI20" s="209"/>
      <c r="DJ20" s="208"/>
      <c r="DK20" s="209">
        <v>43219</v>
      </c>
      <c r="DL20" s="208">
        <v>0</v>
      </c>
      <c r="DM20" s="209"/>
      <c r="DN20" s="208"/>
      <c r="DO20" s="209"/>
      <c r="DP20" s="208"/>
      <c r="DQ20" s="209"/>
      <c r="DR20" s="208"/>
      <c r="DS20" s="209"/>
      <c r="DT20" s="208"/>
      <c r="DU20" s="209"/>
      <c r="DV20" s="208"/>
      <c r="DW20" s="209"/>
      <c r="DX20" s="208"/>
      <c r="DY20" s="209">
        <v>119694.056</v>
      </c>
      <c r="DZ20" s="208">
        <v>0</v>
      </c>
      <c r="EA20" s="209">
        <v>491901.05599999998</v>
      </c>
      <c r="EB20" s="208">
        <v>0</v>
      </c>
      <c r="EC20" s="209"/>
      <c r="ED20" s="208"/>
      <c r="EE20" s="209"/>
      <c r="EF20" s="208"/>
      <c r="EG20" s="209">
        <v>491901.05599999998</v>
      </c>
      <c r="EH20" s="208">
        <v>0</v>
      </c>
      <c r="EI20" s="209">
        <v>386165</v>
      </c>
      <c r="EJ20" s="208">
        <v>0</v>
      </c>
      <c r="EK20" s="209">
        <v>-105736.056</v>
      </c>
      <c r="EL20" s="208">
        <v>0</v>
      </c>
      <c r="EM20" s="209"/>
      <c r="EN20" s="208"/>
      <c r="EO20" s="209"/>
      <c r="EP20" s="208"/>
      <c r="EQ20" s="209"/>
      <c r="ER20" s="208"/>
      <c r="ES20" s="209"/>
      <c r="ET20" s="208"/>
      <c r="EU20" s="209"/>
      <c r="EV20" s="208"/>
      <c r="EW20" s="209"/>
      <c r="EX20" s="208"/>
      <c r="EY20" s="209"/>
      <c r="EZ20" s="208"/>
      <c r="FA20" s="209"/>
      <c r="FB20" s="208"/>
      <c r="FC20" s="209"/>
      <c r="FD20" s="208"/>
      <c r="FE20" s="209"/>
      <c r="FF20" s="208"/>
      <c r="FG20" s="209">
        <v>72029</v>
      </c>
      <c r="FH20" s="208">
        <v>1</v>
      </c>
      <c r="FI20" s="209"/>
      <c r="FJ20" s="208"/>
      <c r="FK20" s="209"/>
      <c r="FL20" s="208"/>
      <c r="FM20" s="209"/>
      <c r="FN20" s="208"/>
      <c r="FO20" s="209"/>
      <c r="FP20" s="208"/>
      <c r="FQ20" s="209"/>
      <c r="FR20" s="208"/>
      <c r="FS20" s="209"/>
      <c r="FT20" s="208"/>
      <c r="FU20" s="209"/>
      <c r="FV20" s="208"/>
      <c r="FW20" s="209"/>
      <c r="FX20" s="208"/>
      <c r="FY20" s="209"/>
      <c r="FZ20" s="208"/>
      <c r="GA20" s="209"/>
      <c r="GB20" s="208"/>
      <c r="GC20" s="209">
        <v>109967</v>
      </c>
      <c r="GD20" s="208">
        <v>2</v>
      </c>
      <c r="GE20" s="209"/>
      <c r="GF20" s="208"/>
      <c r="GG20" s="209"/>
      <c r="GH20" s="208"/>
      <c r="GI20" s="209"/>
      <c r="GJ20" s="208"/>
      <c r="GK20" s="209"/>
      <c r="GL20" s="208"/>
      <c r="GM20" s="209"/>
      <c r="GN20" s="208"/>
      <c r="GO20" s="209"/>
      <c r="GP20" s="208"/>
      <c r="GQ20" s="209"/>
      <c r="GR20" s="208"/>
      <c r="GS20" s="209"/>
      <c r="GT20" s="208"/>
      <c r="GU20" s="209"/>
      <c r="GV20" s="208"/>
      <c r="GW20" s="209">
        <v>88065</v>
      </c>
      <c r="GX20" s="208">
        <v>2.4</v>
      </c>
      <c r="GY20" s="209"/>
      <c r="GZ20" s="208"/>
      <c r="HA20" s="209"/>
      <c r="HB20" s="208"/>
      <c r="HC20" s="209"/>
      <c r="HD20" s="208"/>
      <c r="HE20" s="209">
        <v>270061</v>
      </c>
      <c r="HF20" s="208">
        <v>5.4</v>
      </c>
      <c r="HG20" s="209">
        <v>4097017.1119999997</v>
      </c>
      <c r="HH20" s="206">
        <v>10.8</v>
      </c>
    </row>
    <row r="21" spans="1:216" x14ac:dyDescent="0.2">
      <c r="A21" s="201" t="s">
        <v>386</v>
      </c>
      <c r="B21" s="201" t="s">
        <v>387</v>
      </c>
      <c r="C21" s="209"/>
      <c r="D21" s="208"/>
      <c r="E21" s="209"/>
      <c r="F21" s="208"/>
      <c r="G21" s="209"/>
      <c r="H21" s="208"/>
      <c r="I21" s="209"/>
      <c r="J21" s="208"/>
      <c r="K21" s="209"/>
      <c r="L21" s="208"/>
      <c r="M21" s="209"/>
      <c r="N21" s="208"/>
      <c r="O21" s="209">
        <v>35947</v>
      </c>
      <c r="P21" s="208">
        <v>0</v>
      </c>
      <c r="Q21" s="209"/>
      <c r="R21" s="208"/>
      <c r="S21" s="209"/>
      <c r="T21" s="208"/>
      <c r="U21" s="209"/>
      <c r="V21" s="208"/>
      <c r="W21" s="209"/>
      <c r="X21" s="208"/>
      <c r="Y21" s="209"/>
      <c r="Z21" s="208"/>
      <c r="AA21" s="209"/>
      <c r="AB21" s="208"/>
      <c r="AC21" s="209"/>
      <c r="AD21" s="208"/>
      <c r="AE21" s="209"/>
      <c r="AF21" s="208"/>
      <c r="AG21" s="209">
        <v>818619</v>
      </c>
      <c r="AH21" s="208">
        <v>0</v>
      </c>
      <c r="AI21" s="209"/>
      <c r="AJ21" s="208"/>
      <c r="AK21" s="209"/>
      <c r="AL21" s="208"/>
      <c r="AM21" s="209"/>
      <c r="AN21" s="208"/>
      <c r="AO21" s="209"/>
      <c r="AP21" s="208"/>
      <c r="AQ21" s="209"/>
      <c r="AR21" s="208"/>
      <c r="AS21" s="209">
        <v>854566</v>
      </c>
      <c r="AT21" s="208">
        <v>0</v>
      </c>
      <c r="AU21" s="209"/>
      <c r="AV21" s="208"/>
      <c r="AW21" s="209"/>
      <c r="AX21" s="208"/>
      <c r="AY21" s="209"/>
      <c r="AZ21" s="208"/>
      <c r="BA21" s="209"/>
      <c r="BB21" s="208"/>
      <c r="BC21" s="209">
        <v>854566</v>
      </c>
      <c r="BD21" s="208">
        <v>0</v>
      </c>
      <c r="BE21" s="209">
        <v>543518</v>
      </c>
      <c r="BF21" s="208">
        <v>0</v>
      </c>
      <c r="BG21" s="209"/>
      <c r="BH21" s="208"/>
      <c r="BI21" s="209"/>
      <c r="BJ21" s="208"/>
      <c r="BK21" s="209"/>
      <c r="BL21" s="208"/>
      <c r="BM21" s="209">
        <v>543518</v>
      </c>
      <c r="BN21" s="208">
        <v>0</v>
      </c>
      <c r="BO21" s="209">
        <v>57093</v>
      </c>
      <c r="BP21" s="208">
        <v>0</v>
      </c>
      <c r="BQ21" s="209">
        <v>49831</v>
      </c>
      <c r="BR21" s="208">
        <v>0</v>
      </c>
      <c r="BS21" s="209">
        <v>-1863</v>
      </c>
      <c r="BT21" s="208">
        <v>0</v>
      </c>
      <c r="BU21" s="209">
        <v>648579</v>
      </c>
      <c r="BV21" s="208">
        <v>0</v>
      </c>
      <c r="BW21" s="209"/>
      <c r="BX21" s="208"/>
      <c r="BY21" s="209">
        <v>11839</v>
      </c>
      <c r="BZ21" s="208">
        <v>0</v>
      </c>
      <c r="CA21" s="209"/>
      <c r="CB21" s="208"/>
      <c r="CC21" s="209">
        <v>23321</v>
      </c>
      <c r="CD21" s="208">
        <v>0</v>
      </c>
      <c r="CE21" s="209">
        <v>1529</v>
      </c>
      <c r="CF21" s="208">
        <v>0</v>
      </c>
      <c r="CG21" s="209">
        <v>36689</v>
      </c>
      <c r="CH21" s="208">
        <v>0</v>
      </c>
      <c r="CI21" s="209"/>
      <c r="CJ21" s="208"/>
      <c r="CK21" s="209"/>
      <c r="CL21" s="208"/>
      <c r="CM21" s="209"/>
      <c r="CN21" s="208"/>
      <c r="CO21" s="209"/>
      <c r="CP21" s="208"/>
      <c r="CQ21" s="209">
        <v>18348</v>
      </c>
      <c r="CR21" s="208">
        <v>0</v>
      </c>
      <c r="CS21" s="209">
        <v>991</v>
      </c>
      <c r="CT21" s="208">
        <v>0</v>
      </c>
      <c r="CU21" s="209"/>
      <c r="CV21" s="208"/>
      <c r="CW21" s="209"/>
      <c r="CX21" s="208"/>
      <c r="CY21" s="209"/>
      <c r="CZ21" s="208"/>
      <c r="DA21" s="209"/>
      <c r="DB21" s="208"/>
      <c r="DC21" s="209"/>
      <c r="DD21" s="208"/>
      <c r="DE21" s="209"/>
      <c r="DF21" s="208"/>
      <c r="DG21" s="209">
        <v>2658</v>
      </c>
      <c r="DH21" s="208">
        <v>0</v>
      </c>
      <c r="DI21" s="209">
        <v>89947</v>
      </c>
      <c r="DJ21" s="208">
        <v>0</v>
      </c>
      <c r="DK21" s="209">
        <v>111944</v>
      </c>
      <c r="DL21" s="208">
        <v>0</v>
      </c>
      <c r="DM21" s="209"/>
      <c r="DN21" s="208"/>
      <c r="DO21" s="209"/>
      <c r="DP21" s="208"/>
      <c r="DQ21" s="209"/>
      <c r="DR21" s="208"/>
      <c r="DS21" s="209"/>
      <c r="DT21" s="208"/>
      <c r="DU21" s="209">
        <v>986</v>
      </c>
      <c r="DV21" s="208">
        <v>0</v>
      </c>
      <c r="DW21" s="209">
        <v>986</v>
      </c>
      <c r="DX21" s="208">
        <v>0</v>
      </c>
      <c r="DY21" s="209">
        <v>112957.1455</v>
      </c>
      <c r="DZ21" s="208">
        <v>0</v>
      </c>
      <c r="EA21" s="209">
        <v>911155.14549999998</v>
      </c>
      <c r="EB21" s="208">
        <v>0</v>
      </c>
      <c r="EC21" s="209"/>
      <c r="ED21" s="208"/>
      <c r="EE21" s="209">
        <v>147</v>
      </c>
      <c r="EF21" s="208">
        <v>0</v>
      </c>
      <c r="EG21" s="209">
        <v>911302.14549999998</v>
      </c>
      <c r="EH21" s="208">
        <v>0</v>
      </c>
      <c r="EI21" s="209">
        <v>854566</v>
      </c>
      <c r="EJ21" s="208">
        <v>0</v>
      </c>
      <c r="EK21" s="209">
        <v>-56736.145499999999</v>
      </c>
      <c r="EL21" s="208">
        <v>0</v>
      </c>
      <c r="EM21" s="209"/>
      <c r="EN21" s="208"/>
      <c r="EO21" s="209"/>
      <c r="EP21" s="208"/>
      <c r="EQ21" s="209"/>
      <c r="ER21" s="208"/>
      <c r="ES21" s="209"/>
      <c r="ET21" s="208"/>
      <c r="EU21" s="209"/>
      <c r="EV21" s="208"/>
      <c r="EW21" s="209"/>
      <c r="EX21" s="208"/>
      <c r="EY21" s="209"/>
      <c r="EZ21" s="208"/>
      <c r="FA21" s="209">
        <v>147</v>
      </c>
      <c r="FB21" s="208">
        <v>0</v>
      </c>
      <c r="FC21" s="209"/>
      <c r="FD21" s="208"/>
      <c r="FE21" s="209">
        <v>147</v>
      </c>
      <c r="FF21" s="208">
        <v>0</v>
      </c>
      <c r="FG21" s="209">
        <v>54277.94</v>
      </c>
      <c r="FH21" s="208">
        <v>0.74</v>
      </c>
      <c r="FI21" s="209">
        <v>15651.65</v>
      </c>
      <c r="FJ21" s="208">
        <v>0.11</v>
      </c>
      <c r="FK21" s="209">
        <v>45527.3</v>
      </c>
      <c r="FL21" s="208">
        <v>0.88</v>
      </c>
      <c r="FM21" s="209"/>
      <c r="FN21" s="208"/>
      <c r="FO21" s="209"/>
      <c r="FP21" s="208"/>
      <c r="FQ21" s="209"/>
      <c r="FR21" s="208"/>
      <c r="FS21" s="209"/>
      <c r="FT21" s="208"/>
      <c r="FU21" s="209"/>
      <c r="FV21" s="208"/>
      <c r="FW21" s="209"/>
      <c r="FX21" s="208"/>
      <c r="FY21" s="209"/>
      <c r="FZ21" s="208"/>
      <c r="GA21" s="209"/>
      <c r="GB21" s="208"/>
      <c r="GC21" s="209"/>
      <c r="GD21" s="208"/>
      <c r="GE21" s="209"/>
      <c r="GF21" s="208"/>
      <c r="GG21" s="209">
        <v>106070</v>
      </c>
      <c r="GH21" s="208">
        <v>2.54</v>
      </c>
      <c r="GI21" s="209">
        <v>1360</v>
      </c>
      <c r="GJ21" s="208">
        <v>0.02</v>
      </c>
      <c r="GK21" s="209">
        <v>294093.8</v>
      </c>
      <c r="GL21" s="208">
        <v>8.56</v>
      </c>
      <c r="GM21" s="209"/>
      <c r="GN21" s="208"/>
      <c r="GO21" s="209"/>
      <c r="GP21" s="208"/>
      <c r="GQ21" s="209"/>
      <c r="GR21" s="208"/>
      <c r="GS21" s="209"/>
      <c r="GT21" s="208"/>
      <c r="GU21" s="209"/>
      <c r="GV21" s="208"/>
      <c r="GW21" s="209"/>
      <c r="GX21" s="208"/>
      <c r="GY21" s="209">
        <v>26472.81</v>
      </c>
      <c r="GZ21" s="208">
        <v>0.64</v>
      </c>
      <c r="HA21" s="209"/>
      <c r="HB21" s="208"/>
      <c r="HC21" s="209">
        <v>64.849999999999994</v>
      </c>
      <c r="HD21" s="208">
        <v>0</v>
      </c>
      <c r="HE21" s="209">
        <v>543518.35</v>
      </c>
      <c r="HF21" s="208">
        <v>13.49</v>
      </c>
      <c r="HG21" s="209">
        <v>8524333.9909999985</v>
      </c>
      <c r="HH21" s="206">
        <v>26.98</v>
      </c>
    </row>
    <row r="22" spans="1:216" x14ac:dyDescent="0.2">
      <c r="A22" s="204"/>
      <c r="B22" s="210" t="s">
        <v>388</v>
      </c>
      <c r="C22" s="211">
        <v>134000</v>
      </c>
      <c r="D22" s="200">
        <v>0</v>
      </c>
      <c r="E22" s="211"/>
      <c r="G22" s="211">
        <v>134000</v>
      </c>
      <c r="H22" s="200">
        <v>0</v>
      </c>
      <c r="I22" s="211"/>
      <c r="K22" s="211"/>
      <c r="M22" s="211"/>
      <c r="O22" s="211">
        <v>60042</v>
      </c>
      <c r="P22" s="200">
        <v>0</v>
      </c>
      <c r="Q22" s="211"/>
      <c r="S22" s="211"/>
      <c r="U22" s="211">
        <v>5884</v>
      </c>
      <c r="V22" s="200">
        <v>0</v>
      </c>
      <c r="W22" s="211"/>
      <c r="Y22" s="211">
        <v>66496</v>
      </c>
      <c r="Z22" s="200">
        <v>0</v>
      </c>
      <c r="AA22" s="211"/>
      <c r="AC22" s="211">
        <v>72773</v>
      </c>
      <c r="AD22" s="200">
        <v>0</v>
      </c>
      <c r="AE22" s="211">
        <v>82818</v>
      </c>
      <c r="AF22" s="200">
        <v>0</v>
      </c>
      <c r="AG22" s="211">
        <v>810835</v>
      </c>
      <c r="AH22" s="200">
        <v>0</v>
      </c>
      <c r="AI22" s="211"/>
      <c r="AK22" s="211"/>
      <c r="AM22" s="211"/>
      <c r="AO22" s="211"/>
      <c r="AQ22" s="211">
        <v>375152</v>
      </c>
      <c r="AR22" s="200">
        <v>0</v>
      </c>
      <c r="AS22" s="211">
        <v>1474000</v>
      </c>
      <c r="AT22" s="200">
        <v>0</v>
      </c>
      <c r="AU22" s="211"/>
      <c r="AW22" s="211">
        <v>42909</v>
      </c>
      <c r="AX22" s="200">
        <v>0</v>
      </c>
      <c r="AY22" s="211"/>
      <c r="BA22" s="211"/>
      <c r="BC22" s="211">
        <v>1650909</v>
      </c>
      <c r="BD22" s="200">
        <v>0</v>
      </c>
      <c r="BE22" s="211">
        <v>1295729</v>
      </c>
      <c r="BF22" s="200">
        <v>0</v>
      </c>
      <c r="BG22" s="211"/>
      <c r="BI22" s="211"/>
      <c r="BK22" s="211"/>
      <c r="BM22" s="211">
        <v>1295729</v>
      </c>
      <c r="BN22" s="200">
        <v>0</v>
      </c>
      <c r="BO22" s="211">
        <v>136935</v>
      </c>
      <c r="BP22" s="200">
        <v>0</v>
      </c>
      <c r="BQ22" s="211">
        <v>119518</v>
      </c>
      <c r="BR22" s="200">
        <v>0</v>
      </c>
      <c r="BS22" s="211">
        <v>-4468</v>
      </c>
      <c r="BT22" s="200">
        <v>0</v>
      </c>
      <c r="BU22" s="211">
        <v>1547714</v>
      </c>
      <c r="BV22" s="200">
        <v>0</v>
      </c>
      <c r="BW22" s="211"/>
      <c r="BY22" s="211">
        <v>169684</v>
      </c>
      <c r="BZ22" s="200">
        <v>0</v>
      </c>
      <c r="CA22" s="211">
        <v>-1879</v>
      </c>
      <c r="CB22" s="200">
        <v>0</v>
      </c>
      <c r="CC22" s="211">
        <v>3655</v>
      </c>
      <c r="CD22" s="200">
        <v>0</v>
      </c>
      <c r="CE22" s="211">
        <v>9171</v>
      </c>
      <c r="CF22" s="200">
        <v>0</v>
      </c>
      <c r="CG22" s="211">
        <v>180631</v>
      </c>
      <c r="CH22" s="200">
        <v>0</v>
      </c>
      <c r="CI22" s="211"/>
      <c r="CK22" s="211">
        <v>150218</v>
      </c>
      <c r="CL22" s="200">
        <v>0</v>
      </c>
      <c r="CM22" s="211"/>
      <c r="CO22" s="211">
        <v>490</v>
      </c>
      <c r="CP22" s="200">
        <v>0</v>
      </c>
      <c r="CQ22" s="211">
        <v>1792</v>
      </c>
      <c r="CR22" s="200">
        <v>0</v>
      </c>
      <c r="CS22" s="211">
        <v>3169</v>
      </c>
      <c r="CT22" s="200">
        <v>0</v>
      </c>
      <c r="CU22" s="211"/>
      <c r="CW22" s="211"/>
      <c r="CY22" s="211"/>
      <c r="DA22" s="211"/>
      <c r="DC22" s="211">
        <v>123</v>
      </c>
      <c r="DD22" s="200">
        <v>0</v>
      </c>
      <c r="DE22" s="211"/>
      <c r="DG22" s="211">
        <v>35138</v>
      </c>
      <c r="DH22" s="200">
        <v>0</v>
      </c>
      <c r="DI22" s="211">
        <v>175857</v>
      </c>
      <c r="DJ22" s="200">
        <v>0</v>
      </c>
      <c r="DK22" s="211">
        <v>366787</v>
      </c>
      <c r="DL22" s="200">
        <v>0</v>
      </c>
      <c r="DM22" s="211"/>
      <c r="DO22" s="211">
        <v>615</v>
      </c>
      <c r="DP22" s="200">
        <v>0</v>
      </c>
      <c r="DQ22" s="211">
        <v>10352</v>
      </c>
      <c r="DR22" s="200">
        <v>0</v>
      </c>
      <c r="DS22" s="211"/>
      <c r="DU22" s="211">
        <v>5917</v>
      </c>
      <c r="DV22" s="200">
        <v>0</v>
      </c>
      <c r="DW22" s="211">
        <v>16884</v>
      </c>
      <c r="DX22" s="200">
        <v>0</v>
      </c>
      <c r="DY22" s="211">
        <v>269551.36619999999</v>
      </c>
      <c r="DZ22" s="200">
        <v>0</v>
      </c>
      <c r="EA22" s="211">
        <v>2381567.3662</v>
      </c>
      <c r="EB22" s="200">
        <v>0</v>
      </c>
      <c r="EC22" s="211">
        <v>175</v>
      </c>
      <c r="ED22" s="200">
        <v>0</v>
      </c>
      <c r="EE22" s="211">
        <v>351</v>
      </c>
      <c r="EF22" s="200">
        <v>0</v>
      </c>
      <c r="EG22" s="211">
        <v>2382093.3662</v>
      </c>
      <c r="EH22" s="200">
        <v>0</v>
      </c>
      <c r="EI22" s="211">
        <v>1650909</v>
      </c>
      <c r="EJ22" s="200">
        <v>0</v>
      </c>
      <c r="EK22" s="211">
        <v>-731184.36620000005</v>
      </c>
      <c r="EL22" s="200">
        <v>0</v>
      </c>
      <c r="EM22" s="211"/>
      <c r="EO22" s="211"/>
      <c r="EQ22" s="211"/>
      <c r="ES22" s="211">
        <v>175</v>
      </c>
      <c r="ET22" s="200">
        <v>0</v>
      </c>
      <c r="EU22" s="211"/>
      <c r="EW22" s="211"/>
      <c r="EY22" s="211">
        <v>175</v>
      </c>
      <c r="EZ22" s="200">
        <v>0</v>
      </c>
      <c r="FA22" s="211">
        <v>526</v>
      </c>
      <c r="FB22" s="200">
        <v>0</v>
      </c>
      <c r="FC22" s="211">
        <v>176909</v>
      </c>
      <c r="FD22" s="200">
        <v>0</v>
      </c>
      <c r="FE22" s="211">
        <v>-176383</v>
      </c>
      <c r="FF22" s="200">
        <v>0</v>
      </c>
      <c r="FG22" s="211"/>
      <c r="FI22" s="211">
        <v>23852.59</v>
      </c>
      <c r="FJ22" s="200">
        <v>0.16</v>
      </c>
      <c r="FK22" s="211">
        <v>5347.19</v>
      </c>
      <c r="FL22" s="200">
        <v>0.08</v>
      </c>
      <c r="FM22" s="211">
        <v>66643.199999999997</v>
      </c>
      <c r="FN22" s="200">
        <v>1</v>
      </c>
      <c r="FO22" s="211"/>
      <c r="FQ22" s="211"/>
      <c r="FS22" s="211"/>
      <c r="FU22" s="211"/>
      <c r="FW22" s="211"/>
      <c r="FY22" s="211">
        <v>50569.03</v>
      </c>
      <c r="FZ22" s="200">
        <v>0.94</v>
      </c>
      <c r="GA22" s="211"/>
      <c r="GC22" s="211">
        <v>201345.54</v>
      </c>
      <c r="GD22" s="200">
        <v>4.6100000000000003</v>
      </c>
      <c r="GE22" s="211">
        <v>318650.78000000003</v>
      </c>
      <c r="GF22" s="200">
        <v>7.09</v>
      </c>
      <c r="GG22" s="211">
        <v>281583.82</v>
      </c>
      <c r="GH22" s="200">
        <v>6.75</v>
      </c>
      <c r="GI22" s="211">
        <v>151093.14000000001</v>
      </c>
      <c r="GJ22" s="200">
        <v>3.42</v>
      </c>
      <c r="GK22" s="211">
        <v>2872.8</v>
      </c>
      <c r="GL22" s="200">
        <v>7.0000000000000007E-2</v>
      </c>
      <c r="GM22" s="211"/>
      <c r="GO22" s="211"/>
      <c r="GQ22" s="211"/>
      <c r="GS22" s="211"/>
      <c r="GU22" s="211"/>
      <c r="GW22" s="211">
        <v>14390.11</v>
      </c>
      <c r="GX22" s="200">
        <v>0.28000000000000003</v>
      </c>
      <c r="GY22" s="211">
        <v>177983.95</v>
      </c>
      <c r="GZ22" s="200">
        <v>4.7699999999999996</v>
      </c>
      <c r="HA22" s="211"/>
      <c r="HC22" s="211">
        <v>1396.5</v>
      </c>
      <c r="HD22" s="200">
        <v>0</v>
      </c>
      <c r="HE22" s="211">
        <v>1295728.6499999999</v>
      </c>
      <c r="HF22" s="200">
        <v>29.17</v>
      </c>
      <c r="HG22" s="211">
        <v>18975901.032399997</v>
      </c>
      <c r="HH22" s="212">
        <v>58.34</v>
      </c>
    </row>
    <row r="23" spans="1:216" x14ac:dyDescent="0.2">
      <c r="A23" s="201" t="s">
        <v>389</v>
      </c>
      <c r="B23" s="201" t="s">
        <v>390</v>
      </c>
      <c r="C23" s="209"/>
      <c r="D23" s="208"/>
      <c r="E23" s="209"/>
      <c r="F23" s="208"/>
      <c r="G23" s="209"/>
      <c r="H23" s="208"/>
      <c r="I23" s="209"/>
      <c r="J23" s="208"/>
      <c r="K23" s="209"/>
      <c r="L23" s="208"/>
      <c r="M23" s="209"/>
      <c r="N23" s="208"/>
      <c r="O23" s="209">
        <v>646045.82999999996</v>
      </c>
      <c r="P23" s="208">
        <v>0</v>
      </c>
      <c r="Q23" s="209"/>
      <c r="R23" s="208"/>
      <c r="S23" s="209"/>
      <c r="T23" s="208"/>
      <c r="U23" s="209"/>
      <c r="V23" s="208"/>
      <c r="W23" s="209"/>
      <c r="X23" s="208"/>
      <c r="Y23" s="209">
        <v>20468</v>
      </c>
      <c r="Z23" s="208">
        <v>0</v>
      </c>
      <c r="AA23" s="209"/>
      <c r="AB23" s="208"/>
      <c r="AC23" s="209"/>
      <c r="AD23" s="208"/>
      <c r="AE23" s="209"/>
      <c r="AF23" s="208"/>
      <c r="AG23" s="209"/>
      <c r="AH23" s="208"/>
      <c r="AI23" s="209"/>
      <c r="AJ23" s="208"/>
      <c r="AK23" s="209"/>
      <c r="AL23" s="208"/>
      <c r="AM23" s="209"/>
      <c r="AN23" s="208"/>
      <c r="AO23" s="209"/>
      <c r="AP23" s="208"/>
      <c r="AQ23" s="209"/>
      <c r="AR23" s="208"/>
      <c r="AS23" s="209">
        <v>666513.82999999996</v>
      </c>
      <c r="AT23" s="208">
        <v>0</v>
      </c>
      <c r="AU23" s="209"/>
      <c r="AV23" s="208"/>
      <c r="AW23" s="209">
        <v>20940.099999999999</v>
      </c>
      <c r="AX23" s="208">
        <v>0</v>
      </c>
      <c r="AY23" s="209"/>
      <c r="AZ23" s="208"/>
      <c r="BA23" s="209"/>
      <c r="BB23" s="208"/>
      <c r="BC23" s="209">
        <v>687453.93</v>
      </c>
      <c r="BD23" s="208">
        <v>0</v>
      </c>
      <c r="BE23" s="209">
        <v>337355</v>
      </c>
      <c r="BF23" s="208">
        <v>0</v>
      </c>
      <c r="BG23" s="209"/>
      <c r="BH23" s="208"/>
      <c r="BI23" s="209"/>
      <c r="BJ23" s="208"/>
      <c r="BK23" s="209"/>
      <c r="BL23" s="208"/>
      <c r="BM23" s="209">
        <v>337355</v>
      </c>
      <c r="BN23" s="208">
        <v>0</v>
      </c>
      <c r="BO23" s="209">
        <v>40483</v>
      </c>
      <c r="BP23" s="208">
        <v>0</v>
      </c>
      <c r="BQ23" s="209">
        <v>64669</v>
      </c>
      <c r="BR23" s="208">
        <v>0</v>
      </c>
      <c r="BS23" s="209"/>
      <c r="BT23" s="208"/>
      <c r="BU23" s="209">
        <v>442507</v>
      </c>
      <c r="BV23" s="208">
        <v>0</v>
      </c>
      <c r="BW23" s="209">
        <v>18465.078099999999</v>
      </c>
      <c r="BX23" s="208">
        <v>0</v>
      </c>
      <c r="BY23" s="209"/>
      <c r="BZ23" s="208"/>
      <c r="CA23" s="209">
        <v>272.98340000000002</v>
      </c>
      <c r="CB23" s="208">
        <v>0</v>
      </c>
      <c r="CC23" s="209">
        <v>13902.636200000001</v>
      </c>
      <c r="CD23" s="208">
        <v>0</v>
      </c>
      <c r="CE23" s="209">
        <v>49.4009</v>
      </c>
      <c r="CF23" s="208">
        <v>0</v>
      </c>
      <c r="CG23" s="209">
        <v>32690.0985</v>
      </c>
      <c r="CH23" s="208">
        <v>0</v>
      </c>
      <c r="CI23" s="209">
        <v>1020.5116</v>
      </c>
      <c r="CJ23" s="208">
        <v>0</v>
      </c>
      <c r="CK23" s="209">
        <v>659.42570000000001</v>
      </c>
      <c r="CL23" s="208">
        <v>0</v>
      </c>
      <c r="CM23" s="209"/>
      <c r="CN23" s="208"/>
      <c r="CO23" s="209">
        <v>2669.2264</v>
      </c>
      <c r="CP23" s="208">
        <v>0</v>
      </c>
      <c r="CQ23" s="209">
        <v>31925.180199999999</v>
      </c>
      <c r="CR23" s="208">
        <v>0</v>
      </c>
      <c r="CS23" s="209">
        <v>326.35899999999998</v>
      </c>
      <c r="CT23" s="208">
        <v>0</v>
      </c>
      <c r="CU23" s="209">
        <v>0.38190000000000002</v>
      </c>
      <c r="CV23" s="208">
        <v>0</v>
      </c>
      <c r="CW23" s="209">
        <v>123.51130000000001</v>
      </c>
      <c r="CX23" s="208">
        <v>0</v>
      </c>
      <c r="CY23" s="209"/>
      <c r="CZ23" s="208"/>
      <c r="DA23" s="209">
        <v>15.409599999999999</v>
      </c>
      <c r="DB23" s="208">
        <v>0</v>
      </c>
      <c r="DC23" s="209">
        <v>357.5899</v>
      </c>
      <c r="DD23" s="208">
        <v>0</v>
      </c>
      <c r="DE23" s="209"/>
      <c r="DF23" s="208"/>
      <c r="DG23" s="209">
        <v>17398.8043</v>
      </c>
      <c r="DH23" s="208">
        <v>0</v>
      </c>
      <c r="DI23" s="209"/>
      <c r="DJ23" s="208"/>
      <c r="DK23" s="209">
        <v>54496.400099999999</v>
      </c>
      <c r="DL23" s="208">
        <v>0</v>
      </c>
      <c r="DM23" s="209">
        <v>271.54899999999998</v>
      </c>
      <c r="DN23" s="208">
        <v>0</v>
      </c>
      <c r="DO23" s="209"/>
      <c r="DP23" s="208"/>
      <c r="DQ23" s="209">
        <v>722.02350000000001</v>
      </c>
      <c r="DR23" s="208">
        <v>0</v>
      </c>
      <c r="DS23" s="209">
        <v>13519.300999999999</v>
      </c>
      <c r="DT23" s="208">
        <v>0</v>
      </c>
      <c r="DU23" s="209"/>
      <c r="DV23" s="208"/>
      <c r="DW23" s="209">
        <v>14512.8734</v>
      </c>
      <c r="DX23" s="208">
        <v>0</v>
      </c>
      <c r="DY23" s="209">
        <v>52322.600899999998</v>
      </c>
      <c r="DZ23" s="208">
        <v>0</v>
      </c>
      <c r="EA23" s="209">
        <v>596528.97290000005</v>
      </c>
      <c r="EB23" s="208">
        <v>0</v>
      </c>
      <c r="EC23" s="209"/>
      <c r="ED23" s="208"/>
      <c r="EE23" s="209"/>
      <c r="EF23" s="208"/>
      <c r="EG23" s="209">
        <v>596528.97290000005</v>
      </c>
      <c r="EH23" s="208">
        <v>0</v>
      </c>
      <c r="EI23" s="209">
        <v>687453.93</v>
      </c>
      <c r="EJ23" s="208">
        <v>0</v>
      </c>
      <c r="EK23" s="209">
        <v>90924.9571</v>
      </c>
      <c r="EL23" s="208">
        <v>0</v>
      </c>
      <c r="EM23" s="209"/>
      <c r="EN23" s="208"/>
      <c r="EO23" s="209"/>
      <c r="EP23" s="208"/>
      <c r="EQ23" s="209"/>
      <c r="ER23" s="208"/>
      <c r="ES23" s="209"/>
      <c r="ET23" s="208"/>
      <c r="EU23" s="209"/>
      <c r="EV23" s="208"/>
      <c r="EW23" s="209"/>
      <c r="EX23" s="208"/>
      <c r="EY23" s="209"/>
      <c r="EZ23" s="208"/>
      <c r="FA23" s="209"/>
      <c r="FB23" s="208"/>
      <c r="FC23" s="209">
        <v>20940.099999999999</v>
      </c>
      <c r="FD23" s="208">
        <v>0</v>
      </c>
      <c r="FE23" s="209">
        <v>-20940.099999999999</v>
      </c>
      <c r="FF23" s="208">
        <v>0</v>
      </c>
      <c r="FG23" s="209">
        <v>47728</v>
      </c>
      <c r="FH23" s="208">
        <v>0.65</v>
      </c>
      <c r="FI23" s="209">
        <v>20033</v>
      </c>
      <c r="FJ23" s="208">
        <v>0.2</v>
      </c>
      <c r="FK23" s="209">
        <v>3539</v>
      </c>
      <c r="FL23" s="208">
        <v>0.06</v>
      </c>
      <c r="FM23" s="209">
        <v>2472</v>
      </c>
      <c r="FN23" s="208">
        <v>0.04</v>
      </c>
      <c r="FO23" s="209">
        <v>2154</v>
      </c>
      <c r="FP23" s="208">
        <v>0.01</v>
      </c>
      <c r="FQ23" s="209">
        <v>826</v>
      </c>
      <c r="FR23" s="208">
        <v>0.02</v>
      </c>
      <c r="FS23" s="209"/>
      <c r="FT23" s="208"/>
      <c r="FU23" s="209"/>
      <c r="FV23" s="208"/>
      <c r="FW23" s="209"/>
      <c r="FX23" s="208"/>
      <c r="FY23" s="209"/>
      <c r="FZ23" s="208"/>
      <c r="GA23" s="209">
        <v>100709</v>
      </c>
      <c r="GB23" s="208">
        <v>2.4300000000000002</v>
      </c>
      <c r="GC23" s="209"/>
      <c r="GD23" s="208"/>
      <c r="GE23" s="209">
        <v>26426</v>
      </c>
      <c r="GF23" s="208">
        <v>0.59</v>
      </c>
      <c r="GG23" s="209">
        <v>5534</v>
      </c>
      <c r="GH23" s="208">
        <v>0.14000000000000001</v>
      </c>
      <c r="GI23" s="209"/>
      <c r="GJ23" s="208"/>
      <c r="GK23" s="209">
        <v>10084</v>
      </c>
      <c r="GL23" s="208">
        <v>0.35</v>
      </c>
      <c r="GM23" s="209">
        <v>9060</v>
      </c>
      <c r="GN23" s="208">
        <v>0.24</v>
      </c>
      <c r="GO23" s="209">
        <v>4207</v>
      </c>
      <c r="GP23" s="208">
        <v>0.11</v>
      </c>
      <c r="GQ23" s="209"/>
      <c r="GR23" s="208"/>
      <c r="GS23" s="209"/>
      <c r="GT23" s="208"/>
      <c r="GU23" s="209"/>
      <c r="GV23" s="208"/>
      <c r="GW23" s="209">
        <v>89935</v>
      </c>
      <c r="GX23" s="208">
        <v>2.97</v>
      </c>
      <c r="GY23" s="209">
        <v>14648</v>
      </c>
      <c r="GZ23" s="208">
        <v>0.42</v>
      </c>
      <c r="HA23" s="209"/>
      <c r="HB23" s="208"/>
      <c r="HC23" s="209"/>
      <c r="HD23" s="208"/>
      <c r="HE23" s="209">
        <v>337355</v>
      </c>
      <c r="HF23" s="208">
        <v>8.23</v>
      </c>
      <c r="HG23" s="209">
        <v>6165658.8677999992</v>
      </c>
      <c r="HH23" s="206">
        <v>16.46</v>
      </c>
    </row>
    <row r="24" spans="1:216" x14ac:dyDescent="0.2">
      <c r="A24" s="201" t="s">
        <v>391</v>
      </c>
      <c r="B24" s="201" t="s">
        <v>392</v>
      </c>
      <c r="C24" s="209"/>
      <c r="D24" s="208"/>
      <c r="E24" s="209"/>
      <c r="F24" s="208"/>
      <c r="G24" s="209"/>
      <c r="H24" s="208"/>
      <c r="I24" s="209"/>
      <c r="J24" s="208"/>
      <c r="K24" s="209"/>
      <c r="L24" s="208"/>
      <c r="M24" s="209"/>
      <c r="N24" s="208"/>
      <c r="O24" s="209">
        <v>285844</v>
      </c>
      <c r="P24" s="208">
        <v>0</v>
      </c>
      <c r="Q24" s="209"/>
      <c r="R24" s="208"/>
      <c r="S24" s="209"/>
      <c r="T24" s="208"/>
      <c r="U24" s="209"/>
      <c r="V24" s="208"/>
      <c r="W24" s="209"/>
      <c r="X24" s="208"/>
      <c r="Y24" s="209"/>
      <c r="Z24" s="208"/>
      <c r="AA24" s="209"/>
      <c r="AB24" s="208"/>
      <c r="AC24" s="209"/>
      <c r="AD24" s="208"/>
      <c r="AE24" s="209"/>
      <c r="AF24" s="208"/>
      <c r="AG24" s="209"/>
      <c r="AH24" s="208"/>
      <c r="AI24" s="209"/>
      <c r="AJ24" s="208"/>
      <c r="AK24" s="209"/>
      <c r="AL24" s="208"/>
      <c r="AM24" s="209"/>
      <c r="AN24" s="208"/>
      <c r="AO24" s="209"/>
      <c r="AP24" s="208"/>
      <c r="AQ24" s="209"/>
      <c r="AR24" s="208"/>
      <c r="AS24" s="209">
        <v>285844</v>
      </c>
      <c r="AT24" s="208">
        <v>0</v>
      </c>
      <c r="AU24" s="209"/>
      <c r="AV24" s="208"/>
      <c r="AW24" s="209"/>
      <c r="AX24" s="208"/>
      <c r="AY24" s="209"/>
      <c r="AZ24" s="208"/>
      <c r="BA24" s="209"/>
      <c r="BB24" s="208"/>
      <c r="BC24" s="209">
        <v>285844</v>
      </c>
      <c r="BD24" s="208">
        <v>0</v>
      </c>
      <c r="BE24" s="209">
        <v>158534</v>
      </c>
      <c r="BF24" s="208">
        <v>0</v>
      </c>
      <c r="BG24" s="209"/>
      <c r="BH24" s="208"/>
      <c r="BI24" s="209"/>
      <c r="BJ24" s="208"/>
      <c r="BK24" s="209"/>
      <c r="BL24" s="208"/>
      <c r="BM24" s="209">
        <v>158534</v>
      </c>
      <c r="BN24" s="208">
        <v>0</v>
      </c>
      <c r="BO24" s="209">
        <v>12383</v>
      </c>
      <c r="BP24" s="208">
        <v>0</v>
      </c>
      <c r="BQ24" s="209">
        <v>25120</v>
      </c>
      <c r="BR24" s="208">
        <v>0</v>
      </c>
      <c r="BS24" s="209"/>
      <c r="BT24" s="208"/>
      <c r="BU24" s="209">
        <v>196037</v>
      </c>
      <c r="BV24" s="208">
        <v>0</v>
      </c>
      <c r="BW24" s="209"/>
      <c r="BX24" s="208"/>
      <c r="BY24" s="209"/>
      <c r="BZ24" s="208"/>
      <c r="CA24" s="209"/>
      <c r="CB24" s="208"/>
      <c r="CC24" s="209"/>
      <c r="CD24" s="208"/>
      <c r="CE24" s="209"/>
      <c r="CF24" s="208"/>
      <c r="CG24" s="209"/>
      <c r="CH24" s="208"/>
      <c r="CI24" s="209"/>
      <c r="CJ24" s="208"/>
      <c r="CK24" s="209"/>
      <c r="CL24" s="208"/>
      <c r="CM24" s="209"/>
      <c r="CN24" s="208"/>
      <c r="CO24" s="209"/>
      <c r="CP24" s="208"/>
      <c r="CQ24" s="209">
        <v>9871</v>
      </c>
      <c r="CR24" s="208">
        <v>0</v>
      </c>
      <c r="CS24" s="209"/>
      <c r="CT24" s="208"/>
      <c r="CU24" s="209"/>
      <c r="CV24" s="208"/>
      <c r="CW24" s="209"/>
      <c r="CX24" s="208"/>
      <c r="CY24" s="209"/>
      <c r="CZ24" s="208"/>
      <c r="DA24" s="209"/>
      <c r="DB24" s="208"/>
      <c r="DC24" s="209">
        <v>63047</v>
      </c>
      <c r="DD24" s="208">
        <v>0</v>
      </c>
      <c r="DE24" s="209"/>
      <c r="DF24" s="208"/>
      <c r="DG24" s="209"/>
      <c r="DH24" s="208"/>
      <c r="DI24" s="209"/>
      <c r="DJ24" s="208"/>
      <c r="DK24" s="209">
        <v>72918</v>
      </c>
      <c r="DL24" s="208">
        <v>0</v>
      </c>
      <c r="DM24" s="209"/>
      <c r="DN24" s="208"/>
      <c r="DO24" s="209"/>
      <c r="DP24" s="208"/>
      <c r="DQ24" s="209"/>
      <c r="DR24" s="208"/>
      <c r="DS24" s="209"/>
      <c r="DT24" s="208"/>
      <c r="DU24" s="209"/>
      <c r="DV24" s="208"/>
      <c r="DW24" s="209"/>
      <c r="DX24" s="208"/>
      <c r="DY24" s="209">
        <v>48439.570099999997</v>
      </c>
      <c r="DZ24" s="208">
        <v>0</v>
      </c>
      <c r="EA24" s="209">
        <v>317394.57010000001</v>
      </c>
      <c r="EB24" s="208">
        <v>0</v>
      </c>
      <c r="EC24" s="209"/>
      <c r="ED24" s="208"/>
      <c r="EE24" s="209"/>
      <c r="EF24" s="208"/>
      <c r="EG24" s="209">
        <v>317394.57010000001</v>
      </c>
      <c r="EH24" s="208">
        <v>0</v>
      </c>
      <c r="EI24" s="209">
        <v>285844</v>
      </c>
      <c r="EJ24" s="208">
        <v>0</v>
      </c>
      <c r="EK24" s="209">
        <v>-31550.570100000001</v>
      </c>
      <c r="EL24" s="208">
        <v>0</v>
      </c>
      <c r="EM24" s="209"/>
      <c r="EN24" s="208"/>
      <c r="EO24" s="209"/>
      <c r="EP24" s="208"/>
      <c r="EQ24" s="209"/>
      <c r="ER24" s="208"/>
      <c r="ES24" s="209"/>
      <c r="ET24" s="208"/>
      <c r="EU24" s="209"/>
      <c r="EV24" s="208"/>
      <c r="EW24" s="209"/>
      <c r="EX24" s="208"/>
      <c r="EY24" s="209"/>
      <c r="EZ24" s="208"/>
      <c r="FA24" s="209"/>
      <c r="FB24" s="208"/>
      <c r="FC24" s="209"/>
      <c r="FD24" s="208"/>
      <c r="FE24" s="209"/>
      <c r="FF24" s="208"/>
      <c r="FG24" s="209">
        <v>10813</v>
      </c>
      <c r="FH24" s="208">
        <v>0.17</v>
      </c>
      <c r="FI24" s="209"/>
      <c r="FJ24" s="208"/>
      <c r="FK24" s="209">
        <v>15099</v>
      </c>
      <c r="FL24" s="208">
        <v>0.23</v>
      </c>
      <c r="FM24" s="209">
        <v>5534</v>
      </c>
      <c r="FN24" s="208">
        <v>0.11</v>
      </c>
      <c r="FO24" s="209"/>
      <c r="FP24" s="208"/>
      <c r="FQ24" s="209"/>
      <c r="FR24" s="208"/>
      <c r="FS24" s="209"/>
      <c r="FT24" s="208"/>
      <c r="FU24" s="209"/>
      <c r="FV24" s="208"/>
      <c r="FW24" s="209"/>
      <c r="FX24" s="208"/>
      <c r="FY24" s="209"/>
      <c r="FZ24" s="208"/>
      <c r="GA24" s="209"/>
      <c r="GB24" s="208"/>
      <c r="GC24" s="209"/>
      <c r="GD24" s="208"/>
      <c r="GE24" s="209"/>
      <c r="GF24" s="208"/>
      <c r="GG24" s="209"/>
      <c r="GH24" s="208"/>
      <c r="GI24" s="209">
        <v>60405</v>
      </c>
      <c r="GJ24" s="208">
        <v>1.34</v>
      </c>
      <c r="GK24" s="209"/>
      <c r="GL24" s="208"/>
      <c r="GM24" s="209"/>
      <c r="GN24" s="208"/>
      <c r="GO24" s="209"/>
      <c r="GP24" s="208"/>
      <c r="GQ24" s="209"/>
      <c r="GR24" s="208"/>
      <c r="GS24" s="209">
        <v>8509</v>
      </c>
      <c r="GT24" s="208">
        <v>0.19</v>
      </c>
      <c r="GU24" s="209">
        <v>58174</v>
      </c>
      <c r="GV24" s="208">
        <v>1.76</v>
      </c>
      <c r="GW24" s="209"/>
      <c r="GX24" s="208"/>
      <c r="GY24" s="209"/>
      <c r="GZ24" s="208"/>
      <c r="HA24" s="209"/>
      <c r="HB24" s="208"/>
      <c r="HC24" s="209"/>
      <c r="HD24" s="208"/>
      <c r="HE24" s="209">
        <v>158534</v>
      </c>
      <c r="HF24" s="208">
        <v>3.8</v>
      </c>
      <c r="HG24" s="209">
        <v>2808566.1401999998</v>
      </c>
      <c r="HH24" s="206">
        <v>7.6</v>
      </c>
    </row>
    <row r="25" spans="1:216" x14ac:dyDescent="0.2">
      <c r="A25" s="204"/>
      <c r="B25" s="210" t="s">
        <v>393</v>
      </c>
      <c r="C25" s="211">
        <v>550</v>
      </c>
      <c r="D25" s="200">
        <v>0</v>
      </c>
      <c r="E25" s="211">
        <v>45328</v>
      </c>
      <c r="F25" s="200">
        <v>0</v>
      </c>
      <c r="G25" s="211">
        <v>45878</v>
      </c>
      <c r="H25" s="200">
        <v>0</v>
      </c>
      <c r="I25" s="211"/>
      <c r="K25" s="211">
        <v>10873</v>
      </c>
      <c r="L25" s="200">
        <v>0</v>
      </c>
      <c r="M25" s="211">
        <v>10873</v>
      </c>
      <c r="N25" s="200">
        <v>0</v>
      </c>
      <c r="O25" s="211">
        <v>10080</v>
      </c>
      <c r="P25" s="200">
        <v>0</v>
      </c>
      <c r="Q25" s="211">
        <v>96343</v>
      </c>
      <c r="R25" s="200">
        <v>0</v>
      </c>
      <c r="S25" s="211">
        <v>322488</v>
      </c>
      <c r="T25" s="200">
        <v>0</v>
      </c>
      <c r="U25" s="211"/>
      <c r="W25" s="211"/>
      <c r="Y25" s="211"/>
      <c r="AA25" s="211"/>
      <c r="AC25" s="211">
        <v>41000</v>
      </c>
      <c r="AD25" s="200">
        <v>0</v>
      </c>
      <c r="AE25" s="211"/>
      <c r="AG25" s="211"/>
      <c r="AI25" s="211"/>
      <c r="AK25" s="211"/>
      <c r="AM25" s="211"/>
      <c r="AO25" s="211"/>
      <c r="AQ25" s="211"/>
      <c r="AS25" s="211">
        <v>469911</v>
      </c>
      <c r="AT25" s="200">
        <v>0</v>
      </c>
      <c r="AU25" s="211"/>
      <c r="AW25" s="211"/>
      <c r="AY25" s="211"/>
      <c r="BA25" s="211">
        <v>10000</v>
      </c>
      <c r="BB25" s="200">
        <v>0</v>
      </c>
      <c r="BC25" s="211">
        <v>536662</v>
      </c>
      <c r="BD25" s="200">
        <v>0</v>
      </c>
      <c r="BE25" s="211">
        <v>217707</v>
      </c>
      <c r="BF25" s="200">
        <v>0</v>
      </c>
      <c r="BG25" s="211"/>
      <c r="BI25" s="211"/>
      <c r="BK25" s="211"/>
      <c r="BM25" s="211">
        <v>217707</v>
      </c>
      <c r="BN25" s="200">
        <v>0</v>
      </c>
      <c r="BO25" s="211">
        <v>16085</v>
      </c>
      <c r="BP25" s="200">
        <v>0</v>
      </c>
      <c r="BQ25" s="211">
        <v>29046</v>
      </c>
      <c r="BR25" s="200">
        <v>0</v>
      </c>
      <c r="BS25" s="211"/>
      <c r="BU25" s="211">
        <v>262838</v>
      </c>
      <c r="BV25" s="200">
        <v>0</v>
      </c>
      <c r="BW25" s="211"/>
      <c r="BY25" s="211"/>
      <c r="CA25" s="211"/>
      <c r="CC25" s="211"/>
      <c r="CE25" s="211"/>
      <c r="CG25" s="211"/>
      <c r="CI25" s="211"/>
      <c r="CK25" s="211"/>
      <c r="CM25" s="211"/>
      <c r="CO25" s="211">
        <v>1250</v>
      </c>
      <c r="CP25" s="200">
        <v>0</v>
      </c>
      <c r="CQ25" s="211">
        <v>22352</v>
      </c>
      <c r="CR25" s="200">
        <v>0</v>
      </c>
      <c r="CS25" s="211">
        <v>5818</v>
      </c>
      <c r="CT25" s="200">
        <v>0</v>
      </c>
      <c r="CU25" s="211">
        <v>49212</v>
      </c>
      <c r="CV25" s="200">
        <v>0</v>
      </c>
      <c r="CW25" s="211"/>
      <c r="CY25" s="211"/>
      <c r="DA25" s="211"/>
      <c r="DC25" s="211">
        <v>1555</v>
      </c>
      <c r="DD25" s="200">
        <v>0</v>
      </c>
      <c r="DE25" s="211"/>
      <c r="DG25" s="211">
        <v>3454</v>
      </c>
      <c r="DH25" s="200">
        <v>0</v>
      </c>
      <c r="DI25" s="211">
        <v>13660</v>
      </c>
      <c r="DJ25" s="200">
        <v>0</v>
      </c>
      <c r="DK25" s="211">
        <v>97301</v>
      </c>
      <c r="DL25" s="200">
        <v>0</v>
      </c>
      <c r="DM25" s="211"/>
      <c r="DO25" s="211"/>
      <c r="DQ25" s="211"/>
      <c r="DS25" s="211">
        <v>1444</v>
      </c>
      <c r="DT25" s="200">
        <v>0</v>
      </c>
      <c r="DU25" s="211"/>
      <c r="DW25" s="211">
        <v>1444</v>
      </c>
      <c r="DX25" s="200">
        <v>0</v>
      </c>
      <c r="DY25" s="211">
        <v>84696.085300000006</v>
      </c>
      <c r="DZ25" s="200">
        <v>0</v>
      </c>
      <c r="EA25" s="211">
        <v>446279.08529999998</v>
      </c>
      <c r="EB25" s="200">
        <v>0</v>
      </c>
      <c r="EC25" s="211"/>
      <c r="EE25" s="211"/>
      <c r="EG25" s="211">
        <v>446279.08529999998</v>
      </c>
      <c r="EH25" s="200">
        <v>0</v>
      </c>
      <c r="EI25" s="211">
        <v>536662</v>
      </c>
      <c r="EJ25" s="200">
        <v>0</v>
      </c>
      <c r="EK25" s="211">
        <v>90382.914699999994</v>
      </c>
      <c r="EL25" s="200">
        <v>0</v>
      </c>
      <c r="EM25" s="211"/>
      <c r="EO25" s="211"/>
      <c r="EQ25" s="211"/>
      <c r="ES25" s="211"/>
      <c r="EU25" s="211"/>
      <c r="EW25" s="211"/>
      <c r="EY25" s="211"/>
      <c r="FA25" s="211"/>
      <c r="FC25" s="211">
        <v>66751</v>
      </c>
      <c r="FD25" s="200">
        <v>0</v>
      </c>
      <c r="FE25" s="211">
        <v>-66751</v>
      </c>
      <c r="FF25" s="200">
        <v>0</v>
      </c>
      <c r="FG25" s="211">
        <v>31969</v>
      </c>
      <c r="FH25" s="200">
        <v>0.46</v>
      </c>
      <c r="FI25" s="211"/>
      <c r="FK25" s="211"/>
      <c r="FM25" s="211"/>
      <c r="FO25" s="211"/>
      <c r="FQ25" s="211"/>
      <c r="FS25" s="211"/>
      <c r="FU25" s="211"/>
      <c r="FW25" s="211"/>
      <c r="FY25" s="211"/>
      <c r="GA25" s="211"/>
      <c r="GC25" s="211"/>
      <c r="GE25" s="211"/>
      <c r="GG25" s="211"/>
      <c r="GI25" s="211"/>
      <c r="GK25" s="211"/>
      <c r="GM25" s="211"/>
      <c r="GO25" s="211">
        <v>35526</v>
      </c>
      <c r="GP25" s="200">
        <v>0.96</v>
      </c>
      <c r="GQ25" s="211"/>
      <c r="GS25" s="211">
        <v>49681</v>
      </c>
      <c r="GT25" s="200">
        <v>1.04</v>
      </c>
      <c r="GU25" s="211">
        <v>26401</v>
      </c>
      <c r="GV25" s="200">
        <v>0.75</v>
      </c>
      <c r="GW25" s="211">
        <v>74130</v>
      </c>
      <c r="GX25" s="200">
        <v>2.46</v>
      </c>
      <c r="GY25" s="211"/>
      <c r="HA25" s="211"/>
      <c r="HC25" s="211"/>
      <c r="HE25" s="211">
        <v>217707</v>
      </c>
      <c r="HF25" s="200">
        <v>5.67</v>
      </c>
      <c r="HG25" s="211">
        <v>4580572.1705999998</v>
      </c>
      <c r="HH25" s="212">
        <v>11.34</v>
      </c>
    </row>
    <row r="26" spans="1:216" x14ac:dyDescent="0.2">
      <c r="A26" s="204"/>
      <c r="B26" s="210" t="s">
        <v>394</v>
      </c>
      <c r="C26" s="211">
        <v>23</v>
      </c>
      <c r="D26" s="200">
        <v>0</v>
      </c>
      <c r="E26" s="211"/>
      <c r="G26" s="211">
        <v>23</v>
      </c>
      <c r="H26" s="200">
        <v>0</v>
      </c>
      <c r="I26" s="211"/>
      <c r="K26" s="211">
        <v>180</v>
      </c>
      <c r="L26" s="200">
        <v>0</v>
      </c>
      <c r="M26" s="211">
        <v>180</v>
      </c>
      <c r="N26" s="200">
        <v>0</v>
      </c>
      <c r="O26" s="211">
        <v>179104</v>
      </c>
      <c r="P26" s="200">
        <v>0</v>
      </c>
      <c r="Q26" s="211">
        <v>61575</v>
      </c>
      <c r="R26" s="200">
        <v>0</v>
      </c>
      <c r="S26" s="211">
        <v>112198</v>
      </c>
      <c r="T26" s="200">
        <v>0</v>
      </c>
      <c r="U26" s="211"/>
      <c r="W26" s="211">
        <v>4085</v>
      </c>
      <c r="X26" s="200">
        <v>0</v>
      </c>
      <c r="Y26" s="211"/>
      <c r="AA26" s="211"/>
      <c r="AC26" s="211"/>
      <c r="AE26" s="211"/>
      <c r="AG26" s="211"/>
      <c r="AI26" s="211"/>
      <c r="AK26" s="211"/>
      <c r="AM26" s="211"/>
      <c r="AO26" s="211"/>
      <c r="AQ26" s="211"/>
      <c r="AS26" s="211">
        <v>356962</v>
      </c>
      <c r="AT26" s="200">
        <v>0</v>
      </c>
      <c r="AU26" s="211"/>
      <c r="AW26" s="211"/>
      <c r="AY26" s="211"/>
      <c r="BA26" s="211"/>
      <c r="BC26" s="211">
        <v>357165</v>
      </c>
      <c r="BD26" s="200">
        <v>0</v>
      </c>
      <c r="BE26" s="211">
        <v>257033</v>
      </c>
      <c r="BF26" s="200">
        <v>0</v>
      </c>
      <c r="BG26" s="211"/>
      <c r="BI26" s="211"/>
      <c r="BK26" s="211"/>
      <c r="BM26" s="211">
        <v>257033</v>
      </c>
      <c r="BN26" s="200">
        <v>0</v>
      </c>
      <c r="BO26" s="211">
        <v>18960</v>
      </c>
      <c r="BP26" s="200">
        <v>0</v>
      </c>
      <c r="BQ26" s="211">
        <v>37372</v>
      </c>
      <c r="BR26" s="200">
        <v>0</v>
      </c>
      <c r="BS26" s="211"/>
      <c r="BU26" s="211">
        <v>313365</v>
      </c>
      <c r="BV26" s="200">
        <v>0</v>
      </c>
      <c r="BW26" s="211"/>
      <c r="BY26" s="211"/>
      <c r="CA26" s="211"/>
      <c r="CC26" s="211"/>
      <c r="CE26" s="211"/>
      <c r="CG26" s="211"/>
      <c r="CI26" s="211">
        <v>1927</v>
      </c>
      <c r="CJ26" s="200">
        <v>0</v>
      </c>
      <c r="CK26" s="211"/>
      <c r="CM26" s="211"/>
      <c r="CO26" s="211"/>
      <c r="CQ26" s="211">
        <v>32716</v>
      </c>
      <c r="CR26" s="200">
        <v>0</v>
      </c>
      <c r="CS26" s="211"/>
      <c r="CU26" s="211"/>
      <c r="CW26" s="211"/>
      <c r="CY26" s="211"/>
      <c r="DA26" s="211"/>
      <c r="DC26" s="211">
        <v>2036</v>
      </c>
      <c r="DD26" s="200">
        <v>0</v>
      </c>
      <c r="DE26" s="211"/>
      <c r="DG26" s="211">
        <v>103</v>
      </c>
      <c r="DH26" s="200">
        <v>0</v>
      </c>
      <c r="DI26" s="211">
        <v>1134</v>
      </c>
      <c r="DJ26" s="200">
        <v>0</v>
      </c>
      <c r="DK26" s="211">
        <v>37916</v>
      </c>
      <c r="DL26" s="200">
        <v>0</v>
      </c>
      <c r="DM26" s="211"/>
      <c r="DO26" s="211">
        <v>1723</v>
      </c>
      <c r="DP26" s="200">
        <v>0</v>
      </c>
      <c r="DQ26" s="211"/>
      <c r="DS26" s="211">
        <v>12420</v>
      </c>
      <c r="DT26" s="200">
        <v>0</v>
      </c>
      <c r="DU26" s="211"/>
      <c r="DW26" s="211">
        <v>14143</v>
      </c>
      <c r="DX26" s="200">
        <v>0</v>
      </c>
      <c r="DY26" s="211">
        <v>85486.520600000003</v>
      </c>
      <c r="DZ26" s="200">
        <v>0</v>
      </c>
      <c r="EA26" s="211">
        <v>450910.52059999999</v>
      </c>
      <c r="EB26" s="200">
        <v>0</v>
      </c>
      <c r="EC26" s="211"/>
      <c r="EE26" s="211"/>
      <c r="EG26" s="211">
        <v>450910.52059999999</v>
      </c>
      <c r="EH26" s="200">
        <v>0</v>
      </c>
      <c r="EI26" s="211">
        <v>357165</v>
      </c>
      <c r="EJ26" s="200">
        <v>0</v>
      </c>
      <c r="EK26" s="211">
        <v>-93745.520600000003</v>
      </c>
      <c r="EL26" s="200">
        <v>0</v>
      </c>
      <c r="EM26" s="211"/>
      <c r="EO26" s="211"/>
      <c r="EQ26" s="211"/>
      <c r="ES26" s="211"/>
      <c r="EU26" s="211"/>
      <c r="EW26" s="211"/>
      <c r="EY26" s="211"/>
      <c r="FA26" s="211"/>
      <c r="FC26" s="211">
        <v>203</v>
      </c>
      <c r="FD26" s="200">
        <v>0</v>
      </c>
      <c r="FE26" s="211">
        <v>-203</v>
      </c>
      <c r="FF26" s="200">
        <v>0</v>
      </c>
      <c r="FG26" s="211">
        <v>19181</v>
      </c>
      <c r="FH26" s="200">
        <v>0.21</v>
      </c>
      <c r="FI26" s="211"/>
      <c r="FK26" s="211">
        <v>48775</v>
      </c>
      <c r="FL26" s="200">
        <v>0.7</v>
      </c>
      <c r="FM26" s="211">
        <v>41686</v>
      </c>
      <c r="FN26" s="200">
        <v>0.87</v>
      </c>
      <c r="FO26" s="211"/>
      <c r="FQ26" s="211"/>
      <c r="FS26" s="211"/>
      <c r="FU26" s="211"/>
      <c r="FW26" s="211"/>
      <c r="FY26" s="211"/>
      <c r="GA26" s="211"/>
      <c r="GC26" s="211"/>
      <c r="GE26" s="211"/>
      <c r="GG26" s="211"/>
      <c r="GI26" s="211"/>
      <c r="GK26" s="211"/>
      <c r="GM26" s="211"/>
      <c r="GO26" s="211"/>
      <c r="GQ26" s="211"/>
      <c r="GS26" s="211"/>
      <c r="GU26" s="211">
        <v>36679</v>
      </c>
      <c r="GV26" s="200">
        <v>1.27</v>
      </c>
      <c r="GW26" s="211">
        <v>109976</v>
      </c>
      <c r="GX26" s="200">
        <v>3.65</v>
      </c>
      <c r="GY26" s="211">
        <v>736</v>
      </c>
      <c r="GZ26" s="200">
        <v>0.01</v>
      </c>
      <c r="HA26" s="211"/>
      <c r="HC26" s="211"/>
      <c r="HE26" s="211">
        <v>257033</v>
      </c>
      <c r="HF26" s="200">
        <v>6.71</v>
      </c>
      <c r="HG26" s="211">
        <v>3824169.0411999999</v>
      </c>
      <c r="HH26" s="212">
        <v>13.419999999999998</v>
      </c>
    </row>
    <row r="27" spans="1:216" x14ac:dyDescent="0.2">
      <c r="A27" s="201" t="s">
        <v>395</v>
      </c>
      <c r="B27" s="201" t="s">
        <v>396</v>
      </c>
      <c r="C27" s="209"/>
      <c r="D27" s="208"/>
      <c r="E27" s="209"/>
      <c r="F27" s="208"/>
      <c r="G27" s="209"/>
      <c r="H27" s="208"/>
      <c r="I27" s="209"/>
      <c r="J27" s="208"/>
      <c r="K27" s="209"/>
      <c r="L27" s="208"/>
      <c r="M27" s="209"/>
      <c r="N27" s="208"/>
      <c r="O27" s="209">
        <v>54941</v>
      </c>
      <c r="P27" s="208">
        <v>0</v>
      </c>
      <c r="Q27" s="209"/>
      <c r="R27" s="208"/>
      <c r="S27" s="209"/>
      <c r="T27" s="208"/>
      <c r="U27" s="209"/>
      <c r="V27" s="208"/>
      <c r="W27" s="209"/>
      <c r="X27" s="208"/>
      <c r="Y27" s="209">
        <v>2569</v>
      </c>
      <c r="Z27" s="208">
        <v>0</v>
      </c>
      <c r="AA27" s="209"/>
      <c r="AB27" s="208"/>
      <c r="AC27" s="209"/>
      <c r="AD27" s="208"/>
      <c r="AE27" s="209"/>
      <c r="AF27" s="208"/>
      <c r="AG27" s="209"/>
      <c r="AH27" s="208"/>
      <c r="AI27" s="209"/>
      <c r="AJ27" s="208"/>
      <c r="AK27" s="209"/>
      <c r="AL27" s="208"/>
      <c r="AM27" s="209"/>
      <c r="AN27" s="208"/>
      <c r="AO27" s="209"/>
      <c r="AP27" s="208"/>
      <c r="AQ27" s="209"/>
      <c r="AR27" s="208"/>
      <c r="AS27" s="209">
        <v>57510</v>
      </c>
      <c r="AT27" s="208">
        <v>0</v>
      </c>
      <c r="AU27" s="209"/>
      <c r="AV27" s="208"/>
      <c r="AW27" s="209"/>
      <c r="AX27" s="208"/>
      <c r="AY27" s="209"/>
      <c r="AZ27" s="208"/>
      <c r="BA27" s="209"/>
      <c r="BB27" s="208"/>
      <c r="BC27" s="209">
        <v>57510</v>
      </c>
      <c r="BD27" s="208">
        <v>0</v>
      </c>
      <c r="BE27" s="209">
        <v>52923</v>
      </c>
      <c r="BF27" s="208">
        <v>0</v>
      </c>
      <c r="BG27" s="209"/>
      <c r="BH27" s="208"/>
      <c r="BI27" s="209"/>
      <c r="BJ27" s="208"/>
      <c r="BK27" s="209"/>
      <c r="BL27" s="208"/>
      <c r="BM27" s="209">
        <v>52923</v>
      </c>
      <c r="BN27" s="208">
        <v>0</v>
      </c>
      <c r="BO27" s="209">
        <v>4136</v>
      </c>
      <c r="BP27" s="208">
        <v>0</v>
      </c>
      <c r="BQ27" s="209">
        <v>4341</v>
      </c>
      <c r="BR27" s="208">
        <v>0</v>
      </c>
      <c r="BS27" s="209"/>
      <c r="BT27" s="208"/>
      <c r="BU27" s="209">
        <v>61400</v>
      </c>
      <c r="BV27" s="208">
        <v>0</v>
      </c>
      <c r="BW27" s="209"/>
      <c r="BX27" s="208"/>
      <c r="BY27" s="209">
        <v>626</v>
      </c>
      <c r="BZ27" s="208">
        <v>0</v>
      </c>
      <c r="CA27" s="209">
        <v>1314</v>
      </c>
      <c r="CB27" s="208">
        <v>0</v>
      </c>
      <c r="CC27" s="209">
        <v>4245</v>
      </c>
      <c r="CD27" s="208">
        <v>0</v>
      </c>
      <c r="CE27" s="209">
        <v>826</v>
      </c>
      <c r="CF27" s="208">
        <v>0</v>
      </c>
      <c r="CG27" s="209">
        <v>7011</v>
      </c>
      <c r="CH27" s="208">
        <v>0</v>
      </c>
      <c r="CI27" s="209"/>
      <c r="CJ27" s="208"/>
      <c r="CK27" s="209"/>
      <c r="CL27" s="208"/>
      <c r="CM27" s="209"/>
      <c r="CN27" s="208"/>
      <c r="CO27" s="209">
        <v>558</v>
      </c>
      <c r="CP27" s="208">
        <v>0</v>
      </c>
      <c r="CQ27" s="209">
        <v>2578</v>
      </c>
      <c r="CR27" s="208">
        <v>0</v>
      </c>
      <c r="CS27" s="209">
        <v>658</v>
      </c>
      <c r="CT27" s="208">
        <v>0</v>
      </c>
      <c r="CU27" s="209"/>
      <c r="CV27" s="208"/>
      <c r="CW27" s="209"/>
      <c r="CX27" s="208"/>
      <c r="CY27" s="209"/>
      <c r="CZ27" s="208"/>
      <c r="DA27" s="209"/>
      <c r="DB27" s="208"/>
      <c r="DC27" s="209"/>
      <c r="DD27" s="208"/>
      <c r="DE27" s="209">
        <v>11938</v>
      </c>
      <c r="DF27" s="208">
        <v>0</v>
      </c>
      <c r="DG27" s="209">
        <v>1422</v>
      </c>
      <c r="DH27" s="208">
        <v>0</v>
      </c>
      <c r="DI27" s="209"/>
      <c r="DJ27" s="208"/>
      <c r="DK27" s="209">
        <v>17154</v>
      </c>
      <c r="DL27" s="208">
        <v>0</v>
      </c>
      <c r="DM27" s="209"/>
      <c r="DN27" s="208"/>
      <c r="DO27" s="209"/>
      <c r="DP27" s="208"/>
      <c r="DQ27" s="209"/>
      <c r="DR27" s="208"/>
      <c r="DS27" s="209">
        <v>3641</v>
      </c>
      <c r="DT27" s="208">
        <v>0</v>
      </c>
      <c r="DU27" s="209">
        <v>217</v>
      </c>
      <c r="DV27" s="208">
        <v>0</v>
      </c>
      <c r="DW27" s="209">
        <v>3858</v>
      </c>
      <c r="DX27" s="208">
        <v>0</v>
      </c>
      <c r="DY27" s="209">
        <v>11208.9372</v>
      </c>
      <c r="DZ27" s="208">
        <v>0</v>
      </c>
      <c r="EA27" s="209">
        <v>100631.9372</v>
      </c>
      <c r="EB27" s="208">
        <v>0</v>
      </c>
      <c r="EC27" s="209"/>
      <c r="ED27" s="208"/>
      <c r="EE27" s="209"/>
      <c r="EF27" s="208"/>
      <c r="EG27" s="209">
        <v>100631.9372</v>
      </c>
      <c r="EH27" s="208">
        <v>0</v>
      </c>
      <c r="EI27" s="209">
        <v>57510</v>
      </c>
      <c r="EJ27" s="208">
        <v>0</v>
      </c>
      <c r="EK27" s="209">
        <v>-43121.9372</v>
      </c>
      <c r="EL27" s="208">
        <v>0</v>
      </c>
      <c r="EM27" s="209"/>
      <c r="EN27" s="208"/>
      <c r="EO27" s="209"/>
      <c r="EP27" s="208"/>
      <c r="EQ27" s="209"/>
      <c r="ER27" s="208"/>
      <c r="ES27" s="209"/>
      <c r="ET27" s="208"/>
      <c r="EU27" s="209"/>
      <c r="EV27" s="208"/>
      <c r="EW27" s="209"/>
      <c r="EX27" s="208"/>
      <c r="EY27" s="209"/>
      <c r="EZ27" s="208"/>
      <c r="FA27" s="209"/>
      <c r="FB27" s="208"/>
      <c r="FC27" s="209"/>
      <c r="FD27" s="208"/>
      <c r="FE27" s="209"/>
      <c r="FF27" s="208"/>
      <c r="FG27" s="209"/>
      <c r="FH27" s="208"/>
      <c r="FI27" s="209">
        <v>16964</v>
      </c>
      <c r="FJ27" s="208">
        <v>0.2</v>
      </c>
      <c r="FK27" s="209"/>
      <c r="FL27" s="208"/>
      <c r="FM27" s="209"/>
      <c r="FN27" s="208"/>
      <c r="FO27" s="209"/>
      <c r="FP27" s="208"/>
      <c r="FQ27" s="209"/>
      <c r="FR27" s="208"/>
      <c r="FS27" s="209"/>
      <c r="FT27" s="208"/>
      <c r="FU27" s="209"/>
      <c r="FV27" s="208"/>
      <c r="FW27" s="209"/>
      <c r="FX27" s="208"/>
      <c r="FY27" s="209"/>
      <c r="FZ27" s="208"/>
      <c r="GA27" s="209"/>
      <c r="GB27" s="208"/>
      <c r="GC27" s="209">
        <v>7300</v>
      </c>
      <c r="GD27" s="208">
        <v>0.15</v>
      </c>
      <c r="GE27" s="209"/>
      <c r="GF27" s="208"/>
      <c r="GG27" s="209"/>
      <c r="GH27" s="208"/>
      <c r="GI27" s="209"/>
      <c r="GJ27" s="208"/>
      <c r="GK27" s="209"/>
      <c r="GL27" s="208"/>
      <c r="GM27" s="209"/>
      <c r="GN27" s="208"/>
      <c r="GO27" s="209"/>
      <c r="GP27" s="208"/>
      <c r="GQ27" s="209"/>
      <c r="GR27" s="208"/>
      <c r="GS27" s="209">
        <v>23629</v>
      </c>
      <c r="GT27" s="208">
        <v>0.67</v>
      </c>
      <c r="GU27" s="209"/>
      <c r="GV27" s="208"/>
      <c r="GW27" s="209"/>
      <c r="GX27" s="208"/>
      <c r="GY27" s="209">
        <v>5030</v>
      </c>
      <c r="GZ27" s="208">
        <v>0.125</v>
      </c>
      <c r="HA27" s="209"/>
      <c r="HB27" s="208"/>
      <c r="HC27" s="209"/>
      <c r="HD27" s="208"/>
      <c r="HE27" s="209">
        <v>52923</v>
      </c>
      <c r="HF27" s="208">
        <v>1.145</v>
      </c>
      <c r="HG27" s="209">
        <v>737005.87439999997</v>
      </c>
      <c r="HH27" s="206">
        <v>2.29</v>
      </c>
    </row>
    <row r="28" spans="1:216" x14ac:dyDescent="0.2">
      <c r="A28" s="201" t="s">
        <v>397</v>
      </c>
      <c r="B28" s="201" t="s">
        <v>398</v>
      </c>
      <c r="C28" s="209"/>
      <c r="D28" s="208"/>
      <c r="E28" s="209"/>
      <c r="F28" s="208"/>
      <c r="G28" s="209"/>
      <c r="H28" s="208"/>
      <c r="I28" s="209"/>
      <c r="J28" s="208"/>
      <c r="K28" s="209"/>
      <c r="L28" s="208"/>
      <c r="M28" s="209"/>
      <c r="N28" s="208"/>
      <c r="O28" s="209">
        <v>460576</v>
      </c>
      <c r="P28" s="208">
        <v>0</v>
      </c>
      <c r="Q28" s="209"/>
      <c r="R28" s="208"/>
      <c r="S28" s="209"/>
      <c r="T28" s="208"/>
      <c r="U28" s="209"/>
      <c r="V28" s="208"/>
      <c r="W28" s="209"/>
      <c r="X28" s="208"/>
      <c r="Y28" s="209">
        <v>7987</v>
      </c>
      <c r="Z28" s="208">
        <v>0</v>
      </c>
      <c r="AA28" s="209"/>
      <c r="AB28" s="208"/>
      <c r="AC28" s="209"/>
      <c r="AD28" s="208"/>
      <c r="AE28" s="209"/>
      <c r="AF28" s="208"/>
      <c r="AG28" s="209"/>
      <c r="AH28" s="208"/>
      <c r="AI28" s="209"/>
      <c r="AJ28" s="208"/>
      <c r="AK28" s="209"/>
      <c r="AL28" s="208"/>
      <c r="AM28" s="209"/>
      <c r="AN28" s="208"/>
      <c r="AO28" s="209"/>
      <c r="AP28" s="208"/>
      <c r="AQ28" s="209"/>
      <c r="AR28" s="208"/>
      <c r="AS28" s="209">
        <v>468563</v>
      </c>
      <c r="AT28" s="208">
        <v>0</v>
      </c>
      <c r="AU28" s="209"/>
      <c r="AV28" s="208"/>
      <c r="AW28" s="209"/>
      <c r="AX28" s="208"/>
      <c r="AY28" s="209"/>
      <c r="AZ28" s="208"/>
      <c r="BA28" s="209"/>
      <c r="BB28" s="208"/>
      <c r="BC28" s="209">
        <v>468563</v>
      </c>
      <c r="BD28" s="208">
        <v>0</v>
      </c>
      <c r="BE28" s="209">
        <v>272954</v>
      </c>
      <c r="BF28" s="208">
        <v>0</v>
      </c>
      <c r="BG28" s="209"/>
      <c r="BH28" s="208"/>
      <c r="BI28" s="209"/>
      <c r="BJ28" s="208"/>
      <c r="BK28" s="209"/>
      <c r="BL28" s="208"/>
      <c r="BM28" s="209">
        <v>272954</v>
      </c>
      <c r="BN28" s="208">
        <v>0</v>
      </c>
      <c r="BO28" s="209">
        <v>30024.94</v>
      </c>
      <c r="BP28" s="208">
        <v>0</v>
      </c>
      <c r="BQ28" s="209">
        <v>29428.06</v>
      </c>
      <c r="BR28" s="208">
        <v>0</v>
      </c>
      <c r="BS28" s="209">
        <v>1217</v>
      </c>
      <c r="BT28" s="208">
        <v>0</v>
      </c>
      <c r="BU28" s="209">
        <v>333624</v>
      </c>
      <c r="BV28" s="208">
        <v>0</v>
      </c>
      <c r="BW28" s="209"/>
      <c r="BX28" s="208"/>
      <c r="BY28" s="209">
        <v>7106</v>
      </c>
      <c r="BZ28" s="208">
        <v>0</v>
      </c>
      <c r="CA28" s="209"/>
      <c r="CB28" s="208"/>
      <c r="CC28" s="209"/>
      <c r="CD28" s="208"/>
      <c r="CE28" s="209">
        <v>36</v>
      </c>
      <c r="CF28" s="208">
        <v>0</v>
      </c>
      <c r="CG28" s="209">
        <v>7142</v>
      </c>
      <c r="CH28" s="208">
        <v>0</v>
      </c>
      <c r="CI28" s="209"/>
      <c r="CJ28" s="208"/>
      <c r="CK28" s="209"/>
      <c r="CL28" s="208"/>
      <c r="CM28" s="209"/>
      <c r="CN28" s="208"/>
      <c r="CO28" s="209">
        <v>433</v>
      </c>
      <c r="CP28" s="208">
        <v>0</v>
      </c>
      <c r="CQ28" s="209">
        <v>12247</v>
      </c>
      <c r="CR28" s="208">
        <v>0</v>
      </c>
      <c r="CS28" s="209"/>
      <c r="CT28" s="208"/>
      <c r="CU28" s="209"/>
      <c r="CV28" s="208"/>
      <c r="CW28" s="209"/>
      <c r="CX28" s="208"/>
      <c r="CY28" s="209"/>
      <c r="CZ28" s="208"/>
      <c r="DA28" s="209"/>
      <c r="DB28" s="208"/>
      <c r="DC28" s="209"/>
      <c r="DD28" s="208"/>
      <c r="DE28" s="209"/>
      <c r="DF28" s="208"/>
      <c r="DG28" s="209">
        <v>17969</v>
      </c>
      <c r="DH28" s="208">
        <v>0</v>
      </c>
      <c r="DI28" s="209"/>
      <c r="DJ28" s="208"/>
      <c r="DK28" s="209">
        <v>30649</v>
      </c>
      <c r="DL28" s="208">
        <v>0</v>
      </c>
      <c r="DM28" s="209">
        <v>1647</v>
      </c>
      <c r="DN28" s="208">
        <v>0</v>
      </c>
      <c r="DO28" s="209">
        <v>22</v>
      </c>
      <c r="DP28" s="208">
        <v>0</v>
      </c>
      <c r="DQ28" s="209"/>
      <c r="DR28" s="208"/>
      <c r="DS28" s="209"/>
      <c r="DT28" s="208"/>
      <c r="DU28" s="209">
        <v>2472</v>
      </c>
      <c r="DV28" s="208">
        <v>0</v>
      </c>
      <c r="DW28" s="209">
        <v>4141</v>
      </c>
      <c r="DX28" s="208">
        <v>0</v>
      </c>
      <c r="DY28" s="209">
        <v>46447.476999999999</v>
      </c>
      <c r="DZ28" s="208">
        <v>0</v>
      </c>
      <c r="EA28" s="209">
        <v>422003.47700000001</v>
      </c>
      <c r="EB28" s="208">
        <v>0</v>
      </c>
      <c r="EC28" s="209">
        <v>74</v>
      </c>
      <c r="ED28" s="208">
        <v>0</v>
      </c>
      <c r="EE28" s="209"/>
      <c r="EF28" s="208"/>
      <c r="EG28" s="209">
        <v>422077.47700000001</v>
      </c>
      <c r="EH28" s="208">
        <v>0</v>
      </c>
      <c r="EI28" s="209">
        <v>468563</v>
      </c>
      <c r="EJ28" s="208">
        <v>0</v>
      </c>
      <c r="EK28" s="209">
        <v>46485.523000000001</v>
      </c>
      <c r="EL28" s="208">
        <v>0</v>
      </c>
      <c r="EM28" s="209"/>
      <c r="EN28" s="208"/>
      <c r="EO28" s="209"/>
      <c r="EP28" s="208"/>
      <c r="EQ28" s="209"/>
      <c r="ER28" s="208"/>
      <c r="ES28" s="209"/>
      <c r="ET28" s="208"/>
      <c r="EU28" s="209"/>
      <c r="EV28" s="208"/>
      <c r="EW28" s="209">
        <v>74</v>
      </c>
      <c r="EX28" s="208">
        <v>0</v>
      </c>
      <c r="EY28" s="209">
        <v>74</v>
      </c>
      <c r="EZ28" s="208">
        <v>0</v>
      </c>
      <c r="FA28" s="209">
        <v>74</v>
      </c>
      <c r="FB28" s="208">
        <v>0</v>
      </c>
      <c r="FC28" s="209"/>
      <c r="FD28" s="208"/>
      <c r="FE28" s="209">
        <v>74</v>
      </c>
      <c r="FF28" s="208">
        <v>0</v>
      </c>
      <c r="FG28" s="209">
        <v>21276</v>
      </c>
      <c r="FH28" s="208">
        <v>0.33300000000000002</v>
      </c>
      <c r="FI28" s="209">
        <v>5226</v>
      </c>
      <c r="FJ28" s="208">
        <v>7.0000000000000007E-2</v>
      </c>
      <c r="FK28" s="209">
        <v>13024</v>
      </c>
      <c r="FL28" s="208">
        <v>0.33</v>
      </c>
      <c r="FM28" s="209"/>
      <c r="FN28" s="208"/>
      <c r="FO28" s="209"/>
      <c r="FP28" s="208"/>
      <c r="FQ28" s="209"/>
      <c r="FR28" s="208"/>
      <c r="FS28" s="209"/>
      <c r="FT28" s="208"/>
      <c r="FU28" s="209"/>
      <c r="FV28" s="208"/>
      <c r="FW28" s="209"/>
      <c r="FX28" s="208"/>
      <c r="FY28" s="209"/>
      <c r="FZ28" s="208"/>
      <c r="GA28" s="209"/>
      <c r="GB28" s="208"/>
      <c r="GC28" s="209"/>
      <c r="GD28" s="208"/>
      <c r="GE28" s="209"/>
      <c r="GF28" s="208"/>
      <c r="GG28" s="209"/>
      <c r="GH28" s="208"/>
      <c r="GI28" s="209"/>
      <c r="GJ28" s="208"/>
      <c r="GK28" s="209"/>
      <c r="GL28" s="208"/>
      <c r="GM28" s="209">
        <v>95887</v>
      </c>
      <c r="GN28" s="208">
        <v>1.9</v>
      </c>
      <c r="GO28" s="209">
        <v>49206</v>
      </c>
      <c r="GP28" s="208">
        <v>1.45</v>
      </c>
      <c r="GQ28" s="209"/>
      <c r="GR28" s="208"/>
      <c r="GS28" s="209">
        <v>37828</v>
      </c>
      <c r="GT28" s="208">
        <v>0.75</v>
      </c>
      <c r="GU28" s="209">
        <v>50507</v>
      </c>
      <c r="GV28" s="208">
        <v>1.55</v>
      </c>
      <c r="GW28" s="209"/>
      <c r="GX28" s="208"/>
      <c r="GY28" s="209"/>
      <c r="GZ28" s="208"/>
      <c r="HA28" s="209"/>
      <c r="HB28" s="208"/>
      <c r="HC28" s="209"/>
      <c r="HD28" s="208"/>
      <c r="HE28" s="209">
        <v>272954</v>
      </c>
      <c r="HF28" s="208">
        <v>6.383</v>
      </c>
      <c r="HG28" s="209">
        <v>4381609.9539999999</v>
      </c>
      <c r="HH28" s="206">
        <v>12.766</v>
      </c>
    </row>
    <row r="29" spans="1:216" s="329" customFormat="1" x14ac:dyDescent="0.2">
      <c r="A29" s="325" t="s">
        <v>399</v>
      </c>
      <c r="B29" s="325" t="s">
        <v>400</v>
      </c>
      <c r="C29" s="326"/>
      <c r="D29" s="327"/>
      <c r="E29" s="326"/>
      <c r="F29" s="327"/>
      <c r="G29" s="326"/>
      <c r="H29" s="327"/>
      <c r="I29" s="326"/>
      <c r="J29" s="327"/>
      <c r="K29" s="326"/>
      <c r="L29" s="327"/>
      <c r="M29" s="326"/>
      <c r="N29" s="327"/>
      <c r="O29" s="326">
        <v>67465</v>
      </c>
      <c r="P29" s="327">
        <v>0</v>
      </c>
      <c r="Q29" s="326"/>
      <c r="R29" s="327"/>
      <c r="S29" s="326"/>
      <c r="T29" s="327"/>
      <c r="U29" s="326"/>
      <c r="V29" s="327"/>
      <c r="W29" s="326"/>
      <c r="X29" s="327"/>
      <c r="Y29" s="326"/>
      <c r="Z29" s="327"/>
      <c r="AA29" s="326"/>
      <c r="AB29" s="327"/>
      <c r="AC29" s="326"/>
      <c r="AD29" s="327"/>
      <c r="AE29" s="326"/>
      <c r="AF29" s="327"/>
      <c r="AG29" s="326"/>
      <c r="AH29" s="327"/>
      <c r="AI29" s="326"/>
      <c r="AJ29" s="327"/>
      <c r="AK29" s="326"/>
      <c r="AL29" s="327"/>
      <c r="AM29" s="326"/>
      <c r="AN29" s="327"/>
      <c r="AO29" s="326"/>
      <c r="AP29" s="327"/>
      <c r="AQ29" s="326"/>
      <c r="AR29" s="327"/>
      <c r="AS29" s="326">
        <v>67465</v>
      </c>
      <c r="AT29" s="327">
        <v>0</v>
      </c>
      <c r="AU29" s="326"/>
      <c r="AV29" s="327"/>
      <c r="AW29" s="326"/>
      <c r="AX29" s="327"/>
      <c r="AY29" s="326">
        <v>272</v>
      </c>
      <c r="AZ29" s="327">
        <v>0</v>
      </c>
      <c r="BA29" s="326"/>
      <c r="BB29" s="327"/>
      <c r="BC29" s="326">
        <v>67737</v>
      </c>
      <c r="BD29" s="327">
        <v>0</v>
      </c>
      <c r="BE29" s="326"/>
      <c r="BF29" s="327"/>
      <c r="BG29" s="326"/>
      <c r="BH29" s="327"/>
      <c r="BI29" s="326"/>
      <c r="BJ29" s="327"/>
      <c r="BK29" s="326"/>
      <c r="BL29" s="327"/>
      <c r="BM29" s="326"/>
      <c r="BN29" s="327"/>
      <c r="BO29" s="326"/>
      <c r="BP29" s="327"/>
      <c r="BQ29" s="326"/>
      <c r="BR29" s="327"/>
      <c r="BS29" s="326"/>
      <c r="BT29" s="327"/>
      <c r="BU29" s="326"/>
      <c r="BV29" s="327"/>
      <c r="BW29" s="326"/>
      <c r="BX29" s="327"/>
      <c r="BY29" s="326"/>
      <c r="BZ29" s="327"/>
      <c r="CA29" s="326"/>
      <c r="CB29" s="327"/>
      <c r="CC29" s="326"/>
      <c r="CD29" s="327"/>
      <c r="CE29" s="326"/>
      <c r="CF29" s="327"/>
      <c r="CG29" s="326"/>
      <c r="CH29" s="327"/>
      <c r="CI29" s="326"/>
      <c r="CJ29" s="327"/>
      <c r="CK29" s="326"/>
      <c r="CL29" s="327"/>
      <c r="CM29" s="326"/>
      <c r="CN29" s="327"/>
      <c r="CO29" s="326"/>
      <c r="CP29" s="327"/>
      <c r="CQ29" s="326"/>
      <c r="CR29" s="327"/>
      <c r="CS29" s="326"/>
      <c r="CT29" s="327"/>
      <c r="CU29" s="326"/>
      <c r="CV29" s="327"/>
      <c r="CW29" s="326"/>
      <c r="CX29" s="327"/>
      <c r="CY29" s="326"/>
      <c r="CZ29" s="327"/>
      <c r="DA29" s="326"/>
      <c r="DB29" s="327"/>
      <c r="DC29" s="326">
        <v>53012</v>
      </c>
      <c r="DD29" s="327">
        <v>0</v>
      </c>
      <c r="DE29" s="326"/>
      <c r="DF29" s="327"/>
      <c r="DG29" s="326"/>
      <c r="DH29" s="327"/>
      <c r="DI29" s="326"/>
      <c r="DJ29" s="327"/>
      <c r="DK29" s="326">
        <v>53012</v>
      </c>
      <c r="DL29" s="327">
        <v>0</v>
      </c>
      <c r="DM29" s="326"/>
      <c r="DN29" s="327"/>
      <c r="DO29" s="326"/>
      <c r="DP29" s="327"/>
      <c r="DQ29" s="326"/>
      <c r="DR29" s="327"/>
      <c r="DS29" s="326"/>
      <c r="DT29" s="327"/>
      <c r="DU29" s="326"/>
      <c r="DV29" s="327"/>
      <c r="DW29" s="326"/>
      <c r="DX29" s="327"/>
      <c r="DY29" s="326">
        <v>3834</v>
      </c>
      <c r="DZ29" s="327">
        <v>0</v>
      </c>
      <c r="EA29" s="326">
        <v>56846</v>
      </c>
      <c r="EB29" s="327">
        <v>0</v>
      </c>
      <c r="EC29" s="326"/>
      <c r="ED29" s="327"/>
      <c r="EE29" s="326">
        <v>272</v>
      </c>
      <c r="EF29" s="327">
        <v>0</v>
      </c>
      <c r="EG29" s="326">
        <v>57118</v>
      </c>
      <c r="EH29" s="327">
        <v>0</v>
      </c>
      <c r="EI29" s="326">
        <v>67737</v>
      </c>
      <c r="EJ29" s="327">
        <v>0</v>
      </c>
      <c r="EK29" s="326">
        <v>10619</v>
      </c>
      <c r="EL29" s="327">
        <v>0</v>
      </c>
      <c r="EM29" s="326"/>
      <c r="EN29" s="327"/>
      <c r="EO29" s="326"/>
      <c r="EP29" s="327"/>
      <c r="EQ29" s="326"/>
      <c r="ER29" s="327"/>
      <c r="ES29" s="326"/>
      <c r="ET29" s="327"/>
      <c r="EU29" s="326"/>
      <c r="EV29" s="327"/>
      <c r="EW29" s="326"/>
      <c r="EX29" s="327"/>
      <c r="EY29" s="326"/>
      <c r="EZ29" s="327"/>
      <c r="FA29" s="326">
        <v>272</v>
      </c>
      <c r="FB29" s="327">
        <v>0</v>
      </c>
      <c r="FC29" s="326">
        <v>272</v>
      </c>
      <c r="FD29" s="327">
        <v>0</v>
      </c>
      <c r="FE29" s="326"/>
      <c r="FF29" s="327"/>
      <c r="FG29" s="326"/>
      <c r="FH29" s="327"/>
      <c r="FI29" s="326"/>
      <c r="FJ29" s="327"/>
      <c r="FK29" s="326"/>
      <c r="FL29" s="327"/>
      <c r="FM29" s="326"/>
      <c r="FN29" s="327"/>
      <c r="FO29" s="326"/>
      <c r="FP29" s="327"/>
      <c r="FQ29" s="326"/>
      <c r="FR29" s="327"/>
      <c r="FS29" s="326"/>
      <c r="FT29" s="327"/>
      <c r="FU29" s="326"/>
      <c r="FV29" s="327"/>
      <c r="FW29" s="326"/>
      <c r="FX29" s="327"/>
      <c r="FY29" s="326"/>
      <c r="FZ29" s="327"/>
      <c r="GA29" s="326"/>
      <c r="GB29" s="327"/>
      <c r="GC29" s="326"/>
      <c r="GD29" s="327"/>
      <c r="GE29" s="326"/>
      <c r="GF29" s="327"/>
      <c r="GG29" s="326"/>
      <c r="GH29" s="327"/>
      <c r="GI29" s="326"/>
      <c r="GJ29" s="327"/>
      <c r="GK29" s="326"/>
      <c r="GL29" s="327"/>
      <c r="GM29" s="326"/>
      <c r="GN29" s="327"/>
      <c r="GO29" s="326"/>
      <c r="GP29" s="327"/>
      <c r="GQ29" s="326"/>
      <c r="GR29" s="327"/>
      <c r="GS29" s="326"/>
      <c r="GT29" s="327"/>
      <c r="GU29" s="326"/>
      <c r="GV29" s="327"/>
      <c r="GW29" s="326"/>
      <c r="GX29" s="327"/>
      <c r="GY29" s="326"/>
      <c r="GZ29" s="327"/>
      <c r="HA29" s="326"/>
      <c r="HB29" s="327"/>
      <c r="HC29" s="326"/>
      <c r="HD29" s="327"/>
      <c r="HE29" s="326"/>
      <c r="HF29" s="327"/>
      <c r="HG29" s="326">
        <v>505933</v>
      </c>
      <c r="HH29" s="328">
        <v>0</v>
      </c>
    </row>
    <row r="30" spans="1:216" x14ac:dyDescent="0.2">
      <c r="A30" s="204"/>
      <c r="B30" s="210" t="s">
        <v>401</v>
      </c>
      <c r="C30" s="211"/>
      <c r="E30" s="211"/>
      <c r="G30" s="211"/>
      <c r="I30" s="211"/>
      <c r="K30" s="211"/>
      <c r="M30" s="211"/>
      <c r="O30" s="211">
        <v>163790</v>
      </c>
      <c r="P30" s="200">
        <v>0</v>
      </c>
      <c r="Q30" s="211"/>
      <c r="S30" s="211"/>
      <c r="U30" s="211"/>
      <c r="W30" s="211"/>
      <c r="Y30" s="211">
        <v>2578</v>
      </c>
      <c r="Z30" s="200">
        <v>0</v>
      </c>
      <c r="AA30" s="211"/>
      <c r="AC30" s="211"/>
      <c r="AE30" s="211"/>
      <c r="AG30" s="211"/>
      <c r="AI30" s="211"/>
      <c r="AK30" s="211"/>
      <c r="AM30" s="211"/>
      <c r="AO30" s="211"/>
      <c r="AQ30" s="211"/>
      <c r="AS30" s="211">
        <v>166368</v>
      </c>
      <c r="AT30" s="200">
        <v>0</v>
      </c>
      <c r="AU30" s="211"/>
      <c r="AW30" s="211"/>
      <c r="AY30" s="211">
        <v>538</v>
      </c>
      <c r="AZ30" s="200">
        <v>0</v>
      </c>
      <c r="BA30" s="211"/>
      <c r="BC30" s="211">
        <v>166906</v>
      </c>
      <c r="BD30" s="200">
        <v>0</v>
      </c>
      <c r="BE30" s="211">
        <v>55374</v>
      </c>
      <c r="BF30" s="200">
        <v>0</v>
      </c>
      <c r="BG30" s="211"/>
      <c r="BI30" s="211"/>
      <c r="BK30" s="211"/>
      <c r="BM30" s="211">
        <v>55374</v>
      </c>
      <c r="BN30" s="200">
        <v>0</v>
      </c>
      <c r="BO30" s="211">
        <v>13303</v>
      </c>
      <c r="BP30" s="200">
        <v>0</v>
      </c>
      <c r="BQ30" s="211">
        <v>16272</v>
      </c>
      <c r="BR30" s="200">
        <v>0</v>
      </c>
      <c r="BS30" s="211"/>
      <c r="BU30" s="211">
        <v>84949</v>
      </c>
      <c r="BV30" s="200">
        <v>0</v>
      </c>
      <c r="BW30" s="211"/>
      <c r="BY30" s="211">
        <v>455</v>
      </c>
      <c r="BZ30" s="200">
        <v>0</v>
      </c>
      <c r="CA30" s="211">
        <v>2637</v>
      </c>
      <c r="CB30" s="200">
        <v>0</v>
      </c>
      <c r="CC30" s="211">
        <v>4971</v>
      </c>
      <c r="CD30" s="200">
        <v>0</v>
      </c>
      <c r="CE30" s="211">
        <v>663</v>
      </c>
      <c r="CF30" s="200">
        <v>0</v>
      </c>
      <c r="CG30" s="211">
        <v>8726</v>
      </c>
      <c r="CH30" s="200">
        <v>0</v>
      </c>
      <c r="CI30" s="211">
        <v>631</v>
      </c>
      <c r="CJ30" s="200">
        <v>0</v>
      </c>
      <c r="CK30" s="211"/>
      <c r="CM30" s="211"/>
      <c r="CO30" s="211">
        <v>484</v>
      </c>
      <c r="CP30" s="200">
        <v>0</v>
      </c>
      <c r="CQ30" s="211">
        <v>3826</v>
      </c>
      <c r="CR30" s="200">
        <v>0</v>
      </c>
      <c r="CS30" s="211"/>
      <c r="CU30" s="211"/>
      <c r="CW30" s="211">
        <v>32</v>
      </c>
      <c r="CX30" s="200">
        <v>0</v>
      </c>
      <c r="CY30" s="211"/>
      <c r="DA30" s="211"/>
      <c r="DC30" s="211">
        <v>4</v>
      </c>
      <c r="DD30" s="200">
        <v>0</v>
      </c>
      <c r="DE30" s="211"/>
      <c r="DG30" s="211">
        <v>574</v>
      </c>
      <c r="DH30" s="200">
        <v>0</v>
      </c>
      <c r="DI30" s="211"/>
      <c r="DK30" s="211">
        <v>5551</v>
      </c>
      <c r="DL30" s="200">
        <v>0</v>
      </c>
      <c r="DM30" s="211">
        <v>804</v>
      </c>
      <c r="DN30" s="200">
        <v>0</v>
      </c>
      <c r="DO30" s="211"/>
      <c r="DQ30" s="211">
        <v>1479</v>
      </c>
      <c r="DR30" s="200">
        <v>0</v>
      </c>
      <c r="DS30" s="211">
        <v>3099</v>
      </c>
      <c r="DT30" s="200">
        <v>0</v>
      </c>
      <c r="DU30" s="211">
        <v>192</v>
      </c>
      <c r="DV30" s="200">
        <v>0</v>
      </c>
      <c r="DW30" s="211">
        <v>5574</v>
      </c>
      <c r="DX30" s="200">
        <v>0</v>
      </c>
      <c r="DY30" s="211">
        <v>7579</v>
      </c>
      <c r="DZ30" s="200">
        <v>0</v>
      </c>
      <c r="EA30" s="211">
        <v>112379</v>
      </c>
      <c r="EB30" s="200">
        <v>0</v>
      </c>
      <c r="EC30" s="211"/>
      <c r="EE30" s="211">
        <v>538</v>
      </c>
      <c r="EF30" s="200">
        <v>0</v>
      </c>
      <c r="EG30" s="211">
        <v>112917</v>
      </c>
      <c r="EH30" s="200">
        <v>0</v>
      </c>
      <c r="EI30" s="211">
        <v>166906</v>
      </c>
      <c r="EJ30" s="200">
        <v>0</v>
      </c>
      <c r="EK30" s="211">
        <v>53989</v>
      </c>
      <c r="EL30" s="200">
        <v>0</v>
      </c>
      <c r="EM30" s="211"/>
      <c r="EO30" s="211"/>
      <c r="EQ30" s="211"/>
      <c r="ES30" s="211"/>
      <c r="EU30" s="211"/>
      <c r="EW30" s="211"/>
      <c r="EY30" s="211"/>
      <c r="FA30" s="211">
        <v>538</v>
      </c>
      <c r="FB30" s="200">
        <v>0</v>
      </c>
      <c r="FC30" s="211">
        <v>538</v>
      </c>
      <c r="FD30" s="200">
        <v>0</v>
      </c>
      <c r="FE30" s="211"/>
      <c r="FG30" s="211"/>
      <c r="FI30" s="211"/>
      <c r="FK30" s="211"/>
      <c r="FM30" s="211"/>
      <c r="FO30" s="211"/>
      <c r="FQ30" s="211"/>
      <c r="FS30" s="211"/>
      <c r="FU30" s="211"/>
      <c r="FW30" s="211"/>
      <c r="FY30" s="211"/>
      <c r="GA30" s="211"/>
      <c r="GC30" s="211"/>
      <c r="GE30" s="211"/>
      <c r="GG30" s="211"/>
      <c r="GI30" s="211"/>
      <c r="GK30" s="211"/>
      <c r="GM30" s="211">
        <v>55374</v>
      </c>
      <c r="GN30" s="200">
        <v>1.32</v>
      </c>
      <c r="GO30" s="211"/>
      <c r="GQ30" s="211"/>
      <c r="GS30" s="211"/>
      <c r="GU30" s="211"/>
      <c r="GW30" s="211"/>
      <c r="GY30" s="211"/>
      <c r="HA30" s="211"/>
      <c r="HC30" s="211"/>
      <c r="HE30" s="211">
        <v>55374</v>
      </c>
      <c r="HF30" s="200">
        <v>1.32</v>
      </c>
      <c r="HG30" s="211">
        <v>1331286</v>
      </c>
      <c r="HH30" s="212">
        <v>2.64</v>
      </c>
    </row>
    <row r="31" spans="1:216" x14ac:dyDescent="0.2">
      <c r="A31" s="201" t="s">
        <v>402</v>
      </c>
      <c r="B31" s="201" t="s">
        <v>403</v>
      </c>
      <c r="C31" s="209"/>
      <c r="D31" s="208"/>
      <c r="E31" s="209"/>
      <c r="F31" s="208"/>
      <c r="G31" s="209"/>
      <c r="H31" s="208"/>
      <c r="I31" s="209"/>
      <c r="J31" s="208"/>
      <c r="K31" s="209"/>
      <c r="L31" s="208"/>
      <c r="M31" s="209"/>
      <c r="N31" s="208"/>
      <c r="O31" s="209">
        <v>1088011.92</v>
      </c>
      <c r="P31" s="208">
        <v>0</v>
      </c>
      <c r="Q31" s="209"/>
      <c r="R31" s="208"/>
      <c r="S31" s="209"/>
      <c r="T31" s="208"/>
      <c r="U31" s="209"/>
      <c r="V31" s="208"/>
      <c r="W31" s="209"/>
      <c r="X31" s="208"/>
      <c r="Y31" s="209"/>
      <c r="Z31" s="208"/>
      <c r="AA31" s="209"/>
      <c r="AB31" s="208"/>
      <c r="AC31" s="209"/>
      <c r="AD31" s="208"/>
      <c r="AE31" s="209"/>
      <c r="AF31" s="208"/>
      <c r="AG31" s="209"/>
      <c r="AH31" s="208"/>
      <c r="AI31" s="209"/>
      <c r="AJ31" s="208"/>
      <c r="AK31" s="209"/>
      <c r="AL31" s="208"/>
      <c r="AM31" s="209"/>
      <c r="AN31" s="208"/>
      <c r="AO31" s="209"/>
      <c r="AP31" s="208"/>
      <c r="AQ31" s="209"/>
      <c r="AR31" s="208"/>
      <c r="AS31" s="209">
        <v>1088011.92</v>
      </c>
      <c r="AT31" s="208">
        <v>0</v>
      </c>
      <c r="AU31" s="209"/>
      <c r="AV31" s="208"/>
      <c r="AW31" s="209"/>
      <c r="AX31" s="208"/>
      <c r="AY31" s="209"/>
      <c r="AZ31" s="208"/>
      <c r="BA31" s="209"/>
      <c r="BB31" s="208"/>
      <c r="BC31" s="209">
        <v>1088011.92</v>
      </c>
      <c r="BD31" s="208">
        <v>0</v>
      </c>
      <c r="BE31" s="209">
        <v>590042.53</v>
      </c>
      <c r="BF31" s="208">
        <v>0</v>
      </c>
      <c r="BG31" s="209"/>
      <c r="BH31" s="208"/>
      <c r="BI31" s="209"/>
      <c r="BJ31" s="208"/>
      <c r="BK31" s="209"/>
      <c r="BL31" s="208"/>
      <c r="BM31" s="209">
        <v>590042.53</v>
      </c>
      <c r="BN31" s="208">
        <v>0</v>
      </c>
      <c r="BO31" s="209">
        <v>44468.56</v>
      </c>
      <c r="BP31" s="208">
        <v>0</v>
      </c>
      <c r="BQ31" s="209">
        <v>70250.09</v>
      </c>
      <c r="BR31" s="208">
        <v>0</v>
      </c>
      <c r="BS31" s="209">
        <v>5253.17</v>
      </c>
      <c r="BT31" s="208">
        <v>0</v>
      </c>
      <c r="BU31" s="209">
        <v>710014.35</v>
      </c>
      <c r="BV31" s="208">
        <v>0</v>
      </c>
      <c r="BW31" s="209"/>
      <c r="BX31" s="208"/>
      <c r="BY31" s="209">
        <v>39122.53</v>
      </c>
      <c r="BZ31" s="208">
        <v>0</v>
      </c>
      <c r="CA31" s="209">
        <v>51.85</v>
      </c>
      <c r="CB31" s="208">
        <v>0</v>
      </c>
      <c r="CC31" s="209">
        <v>10209.23</v>
      </c>
      <c r="CD31" s="208">
        <v>0</v>
      </c>
      <c r="CE31" s="209"/>
      <c r="CF31" s="208"/>
      <c r="CG31" s="209">
        <v>49383.61</v>
      </c>
      <c r="CH31" s="208">
        <v>0</v>
      </c>
      <c r="CI31" s="209"/>
      <c r="CJ31" s="208"/>
      <c r="CK31" s="209"/>
      <c r="CL31" s="208"/>
      <c r="CM31" s="209"/>
      <c r="CN31" s="208"/>
      <c r="CO31" s="209">
        <v>128</v>
      </c>
      <c r="CP31" s="208">
        <v>0</v>
      </c>
      <c r="CQ31" s="209">
        <v>51727.81</v>
      </c>
      <c r="CR31" s="208">
        <v>0</v>
      </c>
      <c r="CS31" s="209">
        <v>24719.279999999999</v>
      </c>
      <c r="CT31" s="208">
        <v>0</v>
      </c>
      <c r="CU31" s="209"/>
      <c r="CV31" s="208"/>
      <c r="CW31" s="209"/>
      <c r="CX31" s="208"/>
      <c r="CY31" s="209"/>
      <c r="CZ31" s="208"/>
      <c r="DA31" s="209"/>
      <c r="DB31" s="208"/>
      <c r="DC31" s="209"/>
      <c r="DD31" s="208"/>
      <c r="DE31" s="209"/>
      <c r="DF31" s="208"/>
      <c r="DG31" s="209">
        <v>220921.91</v>
      </c>
      <c r="DH31" s="208">
        <v>0</v>
      </c>
      <c r="DI31" s="209"/>
      <c r="DJ31" s="208"/>
      <c r="DK31" s="209">
        <v>297497</v>
      </c>
      <c r="DL31" s="208">
        <v>0</v>
      </c>
      <c r="DM31" s="209"/>
      <c r="DN31" s="208"/>
      <c r="DO31" s="209">
        <v>1062.67</v>
      </c>
      <c r="DP31" s="208">
        <v>0</v>
      </c>
      <c r="DQ31" s="209">
        <v>1567.46</v>
      </c>
      <c r="DR31" s="208">
        <v>0</v>
      </c>
      <c r="DS31" s="209">
        <v>14984.93</v>
      </c>
      <c r="DT31" s="208">
        <v>0</v>
      </c>
      <c r="DU31" s="209"/>
      <c r="DV31" s="208"/>
      <c r="DW31" s="209">
        <v>17615.060000000001</v>
      </c>
      <c r="DX31" s="208">
        <v>0</v>
      </c>
      <c r="DY31" s="209">
        <v>189435.28</v>
      </c>
      <c r="DZ31" s="208">
        <v>0</v>
      </c>
      <c r="EA31" s="209">
        <v>1263945.3</v>
      </c>
      <c r="EB31" s="208">
        <v>0</v>
      </c>
      <c r="EC31" s="209"/>
      <c r="ED31" s="208"/>
      <c r="EE31" s="209"/>
      <c r="EF31" s="208"/>
      <c r="EG31" s="209">
        <v>1263945.3</v>
      </c>
      <c r="EH31" s="208">
        <v>0</v>
      </c>
      <c r="EI31" s="209">
        <v>1088011.92</v>
      </c>
      <c r="EJ31" s="208">
        <v>0</v>
      </c>
      <c r="EK31" s="209">
        <v>-175933.38</v>
      </c>
      <c r="EL31" s="208">
        <v>0</v>
      </c>
      <c r="EM31" s="209"/>
      <c r="EN31" s="208"/>
      <c r="EO31" s="209"/>
      <c r="EP31" s="208"/>
      <c r="EQ31" s="209"/>
      <c r="ER31" s="208"/>
      <c r="ES31" s="209"/>
      <c r="ET31" s="208"/>
      <c r="EU31" s="209"/>
      <c r="EV31" s="208"/>
      <c r="EW31" s="209"/>
      <c r="EX31" s="208"/>
      <c r="EY31" s="209"/>
      <c r="EZ31" s="208"/>
      <c r="FA31" s="209"/>
      <c r="FB31" s="208"/>
      <c r="FC31" s="209"/>
      <c r="FD31" s="208"/>
      <c r="FE31" s="209"/>
      <c r="FF31" s="208"/>
      <c r="FG31" s="209">
        <v>73335.78</v>
      </c>
      <c r="FH31" s="208">
        <v>1.17</v>
      </c>
      <c r="FI31" s="209">
        <v>15258.51</v>
      </c>
      <c r="FJ31" s="208">
        <v>0.18</v>
      </c>
      <c r="FK31" s="209">
        <v>52800.639999999999</v>
      </c>
      <c r="FL31" s="208">
        <v>1.01</v>
      </c>
      <c r="FM31" s="209">
        <v>29764.26</v>
      </c>
      <c r="FN31" s="208">
        <v>0.64</v>
      </c>
      <c r="FO31" s="209"/>
      <c r="FP31" s="208"/>
      <c r="FQ31" s="209"/>
      <c r="FR31" s="208"/>
      <c r="FS31" s="209">
        <v>11365.37</v>
      </c>
      <c r="FT31" s="208">
        <v>0.31</v>
      </c>
      <c r="FU31" s="209"/>
      <c r="FV31" s="208"/>
      <c r="FW31" s="209"/>
      <c r="FX31" s="208"/>
      <c r="FY31" s="209"/>
      <c r="FZ31" s="208"/>
      <c r="GA31" s="209"/>
      <c r="GB31" s="208"/>
      <c r="GC31" s="209"/>
      <c r="GD31" s="208"/>
      <c r="GE31" s="209"/>
      <c r="GF31" s="208"/>
      <c r="GG31" s="209"/>
      <c r="GH31" s="208"/>
      <c r="GI31" s="209">
        <v>23198.74</v>
      </c>
      <c r="GJ31" s="208">
        <v>0.54</v>
      </c>
      <c r="GK31" s="209">
        <v>321442.84000000003</v>
      </c>
      <c r="GL31" s="208">
        <v>8.64</v>
      </c>
      <c r="GM31" s="209"/>
      <c r="GN31" s="208"/>
      <c r="GO31" s="209">
        <v>8233.48</v>
      </c>
      <c r="GP31" s="208">
        <v>0.23</v>
      </c>
      <c r="GQ31" s="209"/>
      <c r="GR31" s="208"/>
      <c r="GS31" s="209">
        <v>47890.48</v>
      </c>
      <c r="GT31" s="208">
        <v>1.48</v>
      </c>
      <c r="GU31" s="209"/>
      <c r="GV31" s="208"/>
      <c r="GW31" s="209"/>
      <c r="GX31" s="208"/>
      <c r="GY31" s="209">
        <v>2719.25</v>
      </c>
      <c r="GZ31" s="208">
        <v>0.08</v>
      </c>
      <c r="HA31" s="209">
        <v>2749.65</v>
      </c>
      <c r="HB31" s="208">
        <v>0.08</v>
      </c>
      <c r="HC31" s="209">
        <v>1283.53</v>
      </c>
      <c r="HD31" s="208">
        <v>0</v>
      </c>
      <c r="HE31" s="209">
        <v>590042.53</v>
      </c>
      <c r="HF31" s="208">
        <v>14.36</v>
      </c>
      <c r="HG31" s="209">
        <v>10812587.809999997</v>
      </c>
      <c r="HH31" s="206">
        <v>28.72</v>
      </c>
    </row>
    <row r="32" spans="1:216" x14ac:dyDescent="0.2">
      <c r="A32" s="201" t="s">
        <v>404</v>
      </c>
      <c r="B32" s="201" t="s">
        <v>405</v>
      </c>
      <c r="C32" s="209"/>
      <c r="D32" s="208"/>
      <c r="E32" s="209"/>
      <c r="F32" s="208"/>
      <c r="G32" s="209"/>
      <c r="H32" s="208"/>
      <c r="I32" s="209"/>
      <c r="J32" s="208"/>
      <c r="K32" s="209"/>
      <c r="L32" s="208"/>
      <c r="M32" s="209"/>
      <c r="N32" s="208"/>
      <c r="O32" s="209">
        <v>58400</v>
      </c>
      <c r="P32" s="208">
        <v>0</v>
      </c>
      <c r="Q32" s="209"/>
      <c r="R32" s="208"/>
      <c r="S32" s="209">
        <v>1161114</v>
      </c>
      <c r="T32" s="208">
        <v>0</v>
      </c>
      <c r="U32" s="209"/>
      <c r="V32" s="208"/>
      <c r="W32" s="209"/>
      <c r="X32" s="208"/>
      <c r="Y32" s="209"/>
      <c r="Z32" s="208"/>
      <c r="AA32" s="209">
        <v>14170</v>
      </c>
      <c r="AB32" s="208">
        <v>0</v>
      </c>
      <c r="AC32" s="209"/>
      <c r="AD32" s="208"/>
      <c r="AE32" s="209"/>
      <c r="AF32" s="208"/>
      <c r="AG32" s="209"/>
      <c r="AH32" s="208"/>
      <c r="AI32" s="209"/>
      <c r="AJ32" s="208"/>
      <c r="AK32" s="209"/>
      <c r="AL32" s="208"/>
      <c r="AM32" s="209"/>
      <c r="AN32" s="208"/>
      <c r="AO32" s="209"/>
      <c r="AP32" s="208"/>
      <c r="AQ32" s="209"/>
      <c r="AR32" s="208"/>
      <c r="AS32" s="209">
        <v>1233684</v>
      </c>
      <c r="AT32" s="208">
        <v>0</v>
      </c>
      <c r="AU32" s="209"/>
      <c r="AV32" s="208"/>
      <c r="AW32" s="209"/>
      <c r="AX32" s="208"/>
      <c r="AY32" s="209">
        <v>6204</v>
      </c>
      <c r="AZ32" s="208">
        <v>0</v>
      </c>
      <c r="BA32" s="209"/>
      <c r="BB32" s="208"/>
      <c r="BC32" s="209">
        <v>1239888</v>
      </c>
      <c r="BD32" s="208">
        <v>0</v>
      </c>
      <c r="BE32" s="209">
        <v>763265</v>
      </c>
      <c r="BF32" s="208">
        <v>0</v>
      </c>
      <c r="BG32" s="209"/>
      <c r="BH32" s="208"/>
      <c r="BI32" s="209"/>
      <c r="BJ32" s="208"/>
      <c r="BK32" s="209"/>
      <c r="BL32" s="208"/>
      <c r="BM32" s="209">
        <v>763265</v>
      </c>
      <c r="BN32" s="208">
        <v>0</v>
      </c>
      <c r="BO32" s="209">
        <v>82087</v>
      </c>
      <c r="BP32" s="208">
        <v>0</v>
      </c>
      <c r="BQ32" s="209">
        <v>86056</v>
      </c>
      <c r="BR32" s="208">
        <v>0</v>
      </c>
      <c r="BS32" s="209"/>
      <c r="BT32" s="208"/>
      <c r="BU32" s="209">
        <v>931408</v>
      </c>
      <c r="BV32" s="208">
        <v>0</v>
      </c>
      <c r="BW32" s="209">
        <v>63814</v>
      </c>
      <c r="BX32" s="208">
        <v>0</v>
      </c>
      <c r="BY32" s="209"/>
      <c r="BZ32" s="208"/>
      <c r="CA32" s="209">
        <v>7203</v>
      </c>
      <c r="CB32" s="208">
        <v>0</v>
      </c>
      <c r="CC32" s="209">
        <v>50117</v>
      </c>
      <c r="CD32" s="208">
        <v>0</v>
      </c>
      <c r="CE32" s="209"/>
      <c r="CF32" s="208"/>
      <c r="CG32" s="209">
        <v>121134</v>
      </c>
      <c r="CH32" s="208">
        <v>0</v>
      </c>
      <c r="CI32" s="209">
        <v>7076</v>
      </c>
      <c r="CJ32" s="208">
        <v>0</v>
      </c>
      <c r="CK32" s="209"/>
      <c r="CL32" s="208"/>
      <c r="CM32" s="209"/>
      <c r="CN32" s="208"/>
      <c r="CO32" s="209">
        <v>7869</v>
      </c>
      <c r="CP32" s="208">
        <v>0</v>
      </c>
      <c r="CQ32" s="209">
        <v>901</v>
      </c>
      <c r="CR32" s="208">
        <v>0</v>
      </c>
      <c r="CS32" s="209">
        <v>38041</v>
      </c>
      <c r="CT32" s="208">
        <v>0</v>
      </c>
      <c r="CU32" s="209"/>
      <c r="CV32" s="208"/>
      <c r="CW32" s="209">
        <v>9851</v>
      </c>
      <c r="CX32" s="208">
        <v>0</v>
      </c>
      <c r="CY32" s="209"/>
      <c r="CZ32" s="208"/>
      <c r="DA32" s="209">
        <v>76</v>
      </c>
      <c r="DB32" s="208">
        <v>0</v>
      </c>
      <c r="DC32" s="209">
        <v>16482</v>
      </c>
      <c r="DD32" s="208">
        <v>0</v>
      </c>
      <c r="DE32" s="209"/>
      <c r="DF32" s="208"/>
      <c r="DG32" s="209">
        <v>19096</v>
      </c>
      <c r="DH32" s="208">
        <v>0</v>
      </c>
      <c r="DI32" s="209"/>
      <c r="DJ32" s="208"/>
      <c r="DK32" s="209">
        <v>99392</v>
      </c>
      <c r="DL32" s="208">
        <v>0</v>
      </c>
      <c r="DM32" s="209">
        <v>662</v>
      </c>
      <c r="DN32" s="208">
        <v>0</v>
      </c>
      <c r="DO32" s="209"/>
      <c r="DP32" s="208"/>
      <c r="DQ32" s="209"/>
      <c r="DR32" s="208"/>
      <c r="DS32" s="209">
        <v>13836</v>
      </c>
      <c r="DT32" s="208">
        <v>0</v>
      </c>
      <c r="DU32" s="209"/>
      <c r="DV32" s="208"/>
      <c r="DW32" s="209">
        <v>14498</v>
      </c>
      <c r="DX32" s="208">
        <v>0</v>
      </c>
      <c r="DY32" s="209">
        <v>122590.5707</v>
      </c>
      <c r="DZ32" s="208">
        <v>0</v>
      </c>
      <c r="EA32" s="209">
        <v>1289022.5707</v>
      </c>
      <c r="EB32" s="208">
        <v>0</v>
      </c>
      <c r="EC32" s="209">
        <v>50</v>
      </c>
      <c r="ED32" s="208">
        <v>0</v>
      </c>
      <c r="EE32" s="209">
        <v>6154</v>
      </c>
      <c r="EF32" s="208">
        <v>0</v>
      </c>
      <c r="EG32" s="209">
        <v>1295226.5707</v>
      </c>
      <c r="EH32" s="208">
        <v>0</v>
      </c>
      <c r="EI32" s="209">
        <v>1239888</v>
      </c>
      <c r="EJ32" s="208">
        <v>0</v>
      </c>
      <c r="EK32" s="209">
        <v>-55338.570699999997</v>
      </c>
      <c r="EL32" s="208">
        <v>0</v>
      </c>
      <c r="EM32" s="209"/>
      <c r="EN32" s="208"/>
      <c r="EO32" s="209"/>
      <c r="EP32" s="208"/>
      <c r="EQ32" s="209"/>
      <c r="ER32" s="208"/>
      <c r="ES32" s="209"/>
      <c r="ET32" s="208"/>
      <c r="EU32" s="209"/>
      <c r="EV32" s="208"/>
      <c r="EW32" s="209">
        <v>50</v>
      </c>
      <c r="EX32" s="208">
        <v>0</v>
      </c>
      <c r="EY32" s="209">
        <v>50</v>
      </c>
      <c r="EZ32" s="208">
        <v>0</v>
      </c>
      <c r="FA32" s="209">
        <v>6204</v>
      </c>
      <c r="FB32" s="208">
        <v>0</v>
      </c>
      <c r="FC32" s="209">
        <v>6204</v>
      </c>
      <c r="FD32" s="208">
        <v>0</v>
      </c>
      <c r="FE32" s="209"/>
      <c r="FF32" s="208"/>
      <c r="FG32" s="209">
        <v>65574</v>
      </c>
      <c r="FH32" s="208">
        <v>1.08</v>
      </c>
      <c r="FI32" s="209">
        <v>22534</v>
      </c>
      <c r="FJ32" s="208">
        <v>0.21</v>
      </c>
      <c r="FK32" s="209">
        <v>44674</v>
      </c>
      <c r="FL32" s="208">
        <v>0.99</v>
      </c>
      <c r="FM32" s="209"/>
      <c r="FN32" s="208"/>
      <c r="FO32" s="209"/>
      <c r="FP32" s="208"/>
      <c r="FQ32" s="209"/>
      <c r="FR32" s="208"/>
      <c r="FS32" s="209"/>
      <c r="FT32" s="208"/>
      <c r="FU32" s="209"/>
      <c r="FV32" s="208"/>
      <c r="FW32" s="209">
        <v>172880</v>
      </c>
      <c r="FX32" s="208">
        <v>5.28</v>
      </c>
      <c r="FY32" s="209"/>
      <c r="FZ32" s="208"/>
      <c r="GA32" s="209"/>
      <c r="GB32" s="208"/>
      <c r="GC32" s="209"/>
      <c r="GD32" s="208"/>
      <c r="GE32" s="209"/>
      <c r="GF32" s="208"/>
      <c r="GG32" s="209"/>
      <c r="GH32" s="208"/>
      <c r="GI32" s="209"/>
      <c r="GJ32" s="208"/>
      <c r="GK32" s="209">
        <v>78548</v>
      </c>
      <c r="GL32" s="208">
        <v>1.65</v>
      </c>
      <c r="GM32" s="209"/>
      <c r="GN32" s="208"/>
      <c r="GO32" s="209"/>
      <c r="GP32" s="208"/>
      <c r="GQ32" s="209"/>
      <c r="GR32" s="208"/>
      <c r="GS32" s="209"/>
      <c r="GT32" s="208"/>
      <c r="GU32" s="209"/>
      <c r="GV32" s="208"/>
      <c r="GW32" s="209">
        <v>281911</v>
      </c>
      <c r="GX32" s="208">
        <v>10.94</v>
      </c>
      <c r="GY32" s="209">
        <v>2324</v>
      </c>
      <c r="GZ32" s="208">
        <v>0.05</v>
      </c>
      <c r="HA32" s="209"/>
      <c r="HB32" s="208"/>
      <c r="HC32" s="209">
        <v>94820</v>
      </c>
      <c r="HD32" s="208">
        <v>0</v>
      </c>
      <c r="HE32" s="209">
        <v>763265</v>
      </c>
      <c r="HF32" s="208">
        <v>20.2</v>
      </c>
      <c r="HG32" s="209">
        <v>12246220.1414</v>
      </c>
      <c r="HH32" s="206">
        <v>40.4</v>
      </c>
    </row>
    <row r="33" spans="1:216" x14ac:dyDescent="0.2">
      <c r="A33" s="201" t="s">
        <v>406</v>
      </c>
      <c r="B33" s="201" t="s">
        <v>374</v>
      </c>
      <c r="C33" s="209"/>
      <c r="D33" s="208"/>
      <c r="E33" s="209"/>
      <c r="F33" s="208"/>
      <c r="G33" s="209"/>
      <c r="H33" s="208"/>
      <c r="I33" s="209"/>
      <c r="J33" s="208"/>
      <c r="K33" s="209"/>
      <c r="L33" s="208"/>
      <c r="M33" s="209"/>
      <c r="N33" s="208"/>
      <c r="O33" s="209">
        <v>1053922</v>
      </c>
      <c r="P33" s="208">
        <v>0</v>
      </c>
      <c r="Q33" s="209">
        <v>6515847</v>
      </c>
      <c r="R33" s="208">
        <v>0</v>
      </c>
      <c r="S33" s="209">
        <v>124807</v>
      </c>
      <c r="T33" s="208">
        <v>0</v>
      </c>
      <c r="U33" s="209"/>
      <c r="V33" s="208"/>
      <c r="W33" s="209"/>
      <c r="X33" s="208"/>
      <c r="Y33" s="209"/>
      <c r="Z33" s="208"/>
      <c r="AA33" s="209"/>
      <c r="AB33" s="208"/>
      <c r="AC33" s="209"/>
      <c r="AD33" s="208"/>
      <c r="AE33" s="209"/>
      <c r="AF33" s="208"/>
      <c r="AG33" s="209"/>
      <c r="AH33" s="208"/>
      <c r="AI33" s="209"/>
      <c r="AJ33" s="208"/>
      <c r="AK33" s="209">
        <v>310983</v>
      </c>
      <c r="AL33" s="208">
        <v>0</v>
      </c>
      <c r="AM33" s="209"/>
      <c r="AN33" s="208"/>
      <c r="AO33" s="209"/>
      <c r="AP33" s="208"/>
      <c r="AQ33" s="209"/>
      <c r="AR33" s="208"/>
      <c r="AS33" s="209">
        <v>8005559</v>
      </c>
      <c r="AT33" s="208">
        <v>0</v>
      </c>
      <c r="AU33" s="209"/>
      <c r="AV33" s="208"/>
      <c r="AW33" s="209"/>
      <c r="AX33" s="208"/>
      <c r="AY33" s="209"/>
      <c r="AZ33" s="208"/>
      <c r="BA33" s="209"/>
      <c r="BB33" s="208"/>
      <c r="BC33" s="209">
        <v>8005559</v>
      </c>
      <c r="BD33" s="208">
        <v>0</v>
      </c>
      <c r="BE33" s="209">
        <v>4308570</v>
      </c>
      <c r="BF33" s="208">
        <v>0</v>
      </c>
      <c r="BG33" s="209"/>
      <c r="BH33" s="208"/>
      <c r="BI33" s="209"/>
      <c r="BJ33" s="208"/>
      <c r="BK33" s="209"/>
      <c r="BL33" s="208"/>
      <c r="BM33" s="209">
        <v>4308570</v>
      </c>
      <c r="BN33" s="208">
        <v>0</v>
      </c>
      <c r="BO33" s="209">
        <v>397468</v>
      </c>
      <c r="BP33" s="208">
        <v>0</v>
      </c>
      <c r="BQ33" s="209">
        <v>39423</v>
      </c>
      <c r="BR33" s="208">
        <v>0</v>
      </c>
      <c r="BS33" s="209">
        <v>158458</v>
      </c>
      <c r="BT33" s="208">
        <v>0</v>
      </c>
      <c r="BU33" s="209">
        <v>4903919</v>
      </c>
      <c r="BV33" s="208">
        <v>0</v>
      </c>
      <c r="BW33" s="209"/>
      <c r="BX33" s="208"/>
      <c r="BY33" s="209">
        <v>468909</v>
      </c>
      <c r="BZ33" s="208">
        <v>0</v>
      </c>
      <c r="CA33" s="209">
        <v>97156</v>
      </c>
      <c r="CB33" s="208">
        <v>0</v>
      </c>
      <c r="CC33" s="209">
        <v>339468</v>
      </c>
      <c r="CD33" s="208">
        <v>0</v>
      </c>
      <c r="CE33" s="209">
        <v>93944</v>
      </c>
      <c r="CF33" s="208">
        <v>0</v>
      </c>
      <c r="CG33" s="209">
        <v>999477</v>
      </c>
      <c r="CH33" s="208">
        <v>0</v>
      </c>
      <c r="CI33" s="209">
        <v>103754</v>
      </c>
      <c r="CJ33" s="208">
        <v>0</v>
      </c>
      <c r="CK33" s="209"/>
      <c r="CL33" s="208"/>
      <c r="CM33" s="209"/>
      <c r="CN33" s="208"/>
      <c r="CO33" s="209">
        <v>17607</v>
      </c>
      <c r="CP33" s="208">
        <v>0</v>
      </c>
      <c r="CQ33" s="209">
        <v>187882</v>
      </c>
      <c r="CR33" s="208">
        <v>0</v>
      </c>
      <c r="CS33" s="209">
        <v>179891</v>
      </c>
      <c r="CT33" s="208">
        <v>0</v>
      </c>
      <c r="CU33" s="209"/>
      <c r="CV33" s="208"/>
      <c r="CW33" s="209">
        <v>143211</v>
      </c>
      <c r="CX33" s="208">
        <v>0</v>
      </c>
      <c r="CY33" s="209">
        <v>75608</v>
      </c>
      <c r="CZ33" s="208">
        <v>0</v>
      </c>
      <c r="DA33" s="209">
        <v>2929</v>
      </c>
      <c r="DB33" s="208">
        <v>0</v>
      </c>
      <c r="DC33" s="209">
        <v>7992</v>
      </c>
      <c r="DD33" s="208">
        <v>0</v>
      </c>
      <c r="DE33" s="209"/>
      <c r="DF33" s="208"/>
      <c r="DG33" s="209">
        <v>29993</v>
      </c>
      <c r="DH33" s="208">
        <v>0</v>
      </c>
      <c r="DI33" s="209">
        <v>9822</v>
      </c>
      <c r="DJ33" s="208">
        <v>0</v>
      </c>
      <c r="DK33" s="209">
        <v>758689</v>
      </c>
      <c r="DL33" s="208">
        <v>0</v>
      </c>
      <c r="DM33" s="209">
        <v>172133</v>
      </c>
      <c r="DN33" s="208">
        <v>0</v>
      </c>
      <c r="DO33" s="209"/>
      <c r="DP33" s="208"/>
      <c r="DQ33" s="209"/>
      <c r="DR33" s="208"/>
      <c r="DS33" s="209"/>
      <c r="DT33" s="208"/>
      <c r="DU33" s="209"/>
      <c r="DV33" s="208"/>
      <c r="DW33" s="209">
        <v>172133</v>
      </c>
      <c r="DX33" s="208">
        <v>0</v>
      </c>
      <c r="DY33" s="209">
        <v>562758.2084</v>
      </c>
      <c r="DZ33" s="208">
        <v>0</v>
      </c>
      <c r="EA33" s="209">
        <v>7396976.2083999999</v>
      </c>
      <c r="EB33" s="208">
        <v>0</v>
      </c>
      <c r="EC33" s="209">
        <v>74</v>
      </c>
      <c r="ED33" s="208">
        <v>0</v>
      </c>
      <c r="EE33" s="209"/>
      <c r="EF33" s="208"/>
      <c r="EG33" s="209">
        <v>7397050.2083999999</v>
      </c>
      <c r="EH33" s="208">
        <v>0</v>
      </c>
      <c r="EI33" s="209">
        <v>8005559</v>
      </c>
      <c r="EJ33" s="208">
        <v>0</v>
      </c>
      <c r="EK33" s="209">
        <v>608508.7916</v>
      </c>
      <c r="EL33" s="208">
        <v>0</v>
      </c>
      <c r="EM33" s="209"/>
      <c r="EN33" s="208"/>
      <c r="EO33" s="209"/>
      <c r="EP33" s="208"/>
      <c r="EQ33" s="209"/>
      <c r="ER33" s="208"/>
      <c r="ES33" s="209"/>
      <c r="ET33" s="208"/>
      <c r="EU33" s="209"/>
      <c r="EV33" s="208"/>
      <c r="EW33" s="209">
        <v>74</v>
      </c>
      <c r="EX33" s="208">
        <v>0</v>
      </c>
      <c r="EY33" s="209">
        <v>74</v>
      </c>
      <c r="EZ33" s="208">
        <v>0</v>
      </c>
      <c r="FA33" s="209">
        <v>74</v>
      </c>
      <c r="FB33" s="208">
        <v>0</v>
      </c>
      <c r="FC33" s="209"/>
      <c r="FD33" s="208"/>
      <c r="FE33" s="209">
        <v>74</v>
      </c>
      <c r="FF33" s="208">
        <v>0</v>
      </c>
      <c r="FG33" s="209">
        <v>28805</v>
      </c>
      <c r="FH33" s="208">
        <v>0.43</v>
      </c>
      <c r="FI33" s="209">
        <v>15833</v>
      </c>
      <c r="FJ33" s="208">
        <v>0.36</v>
      </c>
      <c r="FK33" s="209">
        <v>194033</v>
      </c>
      <c r="FL33" s="208">
        <v>3.3</v>
      </c>
      <c r="FM33" s="209">
        <v>8590</v>
      </c>
      <c r="FN33" s="208">
        <v>0.15</v>
      </c>
      <c r="FO33" s="209"/>
      <c r="FP33" s="208"/>
      <c r="FQ33" s="209"/>
      <c r="FR33" s="208"/>
      <c r="FS33" s="209">
        <v>59132</v>
      </c>
      <c r="FT33" s="208">
        <v>0.94</v>
      </c>
      <c r="FU33" s="209">
        <v>26224</v>
      </c>
      <c r="FV33" s="208">
        <v>0.47</v>
      </c>
      <c r="FW33" s="209"/>
      <c r="FX33" s="208"/>
      <c r="FY33" s="209"/>
      <c r="FZ33" s="208"/>
      <c r="GA33" s="209"/>
      <c r="GB33" s="208"/>
      <c r="GC33" s="209"/>
      <c r="GD33" s="208"/>
      <c r="GE33" s="209"/>
      <c r="GF33" s="208"/>
      <c r="GG33" s="209">
        <v>68052</v>
      </c>
      <c r="GH33" s="208">
        <v>1.63</v>
      </c>
      <c r="GI33" s="209">
        <v>78000</v>
      </c>
      <c r="GJ33" s="208">
        <v>0.96</v>
      </c>
      <c r="GK33" s="209">
        <v>439508</v>
      </c>
      <c r="GL33" s="208">
        <v>15.3</v>
      </c>
      <c r="GM33" s="209"/>
      <c r="GN33" s="208"/>
      <c r="GO33" s="209"/>
      <c r="GP33" s="208"/>
      <c r="GQ33" s="209">
        <v>281273</v>
      </c>
      <c r="GR33" s="208">
        <v>6.24</v>
      </c>
      <c r="GS33" s="209"/>
      <c r="GT33" s="208"/>
      <c r="GU33" s="209">
        <v>563668</v>
      </c>
      <c r="GV33" s="208">
        <v>17.059999999999999</v>
      </c>
      <c r="GW33" s="209">
        <v>2544867</v>
      </c>
      <c r="GX33" s="208">
        <v>83.9</v>
      </c>
      <c r="GY33" s="209"/>
      <c r="GZ33" s="208"/>
      <c r="HA33" s="209">
        <v>585</v>
      </c>
      <c r="HB33" s="208">
        <v>0.03</v>
      </c>
      <c r="HC33" s="209"/>
      <c r="HD33" s="208"/>
      <c r="HE33" s="209">
        <v>4308570</v>
      </c>
      <c r="HF33" s="208">
        <v>130.77000000000001</v>
      </c>
      <c r="HG33" s="209">
        <v>74582045.416799992</v>
      </c>
      <c r="HH33" s="206">
        <v>261.54000000000002</v>
      </c>
    </row>
    <row r="34" spans="1:216" x14ac:dyDescent="0.2">
      <c r="A34" s="201" t="s">
        <v>407</v>
      </c>
      <c r="B34" s="201" t="s">
        <v>372</v>
      </c>
      <c r="C34" s="209">
        <v>48635</v>
      </c>
      <c r="D34" s="208">
        <v>0</v>
      </c>
      <c r="E34" s="209"/>
      <c r="F34" s="208"/>
      <c r="G34" s="209">
        <v>48635</v>
      </c>
      <c r="H34" s="208">
        <v>0</v>
      </c>
      <c r="I34" s="209"/>
      <c r="J34" s="208"/>
      <c r="K34" s="209"/>
      <c r="L34" s="208"/>
      <c r="M34" s="209"/>
      <c r="N34" s="208"/>
      <c r="O34" s="209">
        <v>1135397.51</v>
      </c>
      <c r="P34" s="208">
        <v>0</v>
      </c>
      <c r="Q34" s="209"/>
      <c r="R34" s="208"/>
      <c r="S34" s="209"/>
      <c r="T34" s="208"/>
      <c r="U34" s="209"/>
      <c r="V34" s="208"/>
      <c r="W34" s="209"/>
      <c r="X34" s="208"/>
      <c r="Y34" s="209">
        <v>21455</v>
      </c>
      <c r="Z34" s="208">
        <v>0</v>
      </c>
      <c r="AA34" s="209"/>
      <c r="AB34" s="208"/>
      <c r="AC34" s="209">
        <v>243373.75</v>
      </c>
      <c r="AD34" s="208">
        <v>0</v>
      </c>
      <c r="AE34" s="209"/>
      <c r="AF34" s="208"/>
      <c r="AG34" s="209">
        <v>4043259.74</v>
      </c>
      <c r="AH34" s="208">
        <v>0</v>
      </c>
      <c r="AI34" s="209"/>
      <c r="AJ34" s="208"/>
      <c r="AK34" s="209"/>
      <c r="AL34" s="208"/>
      <c r="AM34" s="209"/>
      <c r="AN34" s="208"/>
      <c r="AO34" s="209">
        <v>2498.12</v>
      </c>
      <c r="AP34" s="208">
        <v>0</v>
      </c>
      <c r="AQ34" s="209">
        <v>538887.93999999994</v>
      </c>
      <c r="AR34" s="208">
        <v>0</v>
      </c>
      <c r="AS34" s="209">
        <v>5984872.0599999996</v>
      </c>
      <c r="AT34" s="208">
        <v>0</v>
      </c>
      <c r="AU34" s="209">
        <v>90404.800000000003</v>
      </c>
      <c r="AV34" s="208">
        <v>0</v>
      </c>
      <c r="AW34" s="209">
        <v>3160.3</v>
      </c>
      <c r="AX34" s="208">
        <v>0</v>
      </c>
      <c r="AY34" s="209"/>
      <c r="AZ34" s="208"/>
      <c r="BA34" s="209">
        <v>31824.18</v>
      </c>
      <c r="BB34" s="208">
        <v>0</v>
      </c>
      <c r="BC34" s="209">
        <v>6158896.3399999999</v>
      </c>
      <c r="BD34" s="208">
        <v>0</v>
      </c>
      <c r="BE34" s="209">
        <v>3606888</v>
      </c>
      <c r="BF34" s="208">
        <v>0</v>
      </c>
      <c r="BG34" s="209"/>
      <c r="BH34" s="208"/>
      <c r="BI34" s="209"/>
      <c r="BJ34" s="208"/>
      <c r="BK34" s="209"/>
      <c r="BL34" s="208"/>
      <c r="BM34" s="209">
        <v>3606888</v>
      </c>
      <c r="BN34" s="208">
        <v>0</v>
      </c>
      <c r="BO34" s="209">
        <v>309516.67</v>
      </c>
      <c r="BP34" s="208">
        <v>0</v>
      </c>
      <c r="BQ34" s="209">
        <v>397075.36</v>
      </c>
      <c r="BR34" s="208">
        <v>0</v>
      </c>
      <c r="BS34" s="209">
        <v>89798.6</v>
      </c>
      <c r="BT34" s="208">
        <v>0</v>
      </c>
      <c r="BU34" s="209">
        <v>4403278.63</v>
      </c>
      <c r="BV34" s="208">
        <v>0</v>
      </c>
      <c r="BW34" s="209">
        <v>149426.75</v>
      </c>
      <c r="BX34" s="208">
        <v>0</v>
      </c>
      <c r="BY34" s="209"/>
      <c r="BZ34" s="208"/>
      <c r="CA34" s="209">
        <v>54323.31</v>
      </c>
      <c r="CB34" s="208">
        <v>0</v>
      </c>
      <c r="CC34" s="209">
        <v>113838.76</v>
      </c>
      <c r="CD34" s="208">
        <v>0</v>
      </c>
      <c r="CE34" s="209">
        <v>19327.27</v>
      </c>
      <c r="CF34" s="208">
        <v>0</v>
      </c>
      <c r="CG34" s="209">
        <v>336916.09</v>
      </c>
      <c r="CH34" s="208">
        <v>0</v>
      </c>
      <c r="CI34" s="209">
        <v>17139.150000000001</v>
      </c>
      <c r="CJ34" s="208">
        <v>0</v>
      </c>
      <c r="CK34" s="209">
        <v>853.12</v>
      </c>
      <c r="CL34" s="208">
        <v>0</v>
      </c>
      <c r="CM34" s="209"/>
      <c r="CN34" s="208"/>
      <c r="CO34" s="209">
        <v>1860.78</v>
      </c>
      <c r="CP34" s="208">
        <v>0</v>
      </c>
      <c r="CQ34" s="209">
        <v>204961.7</v>
      </c>
      <c r="CR34" s="208">
        <v>0</v>
      </c>
      <c r="CS34" s="209">
        <v>2643.97</v>
      </c>
      <c r="CT34" s="208">
        <v>0</v>
      </c>
      <c r="CU34" s="209">
        <v>0.4</v>
      </c>
      <c r="CV34" s="208">
        <v>0</v>
      </c>
      <c r="CW34" s="209">
        <v>700.86</v>
      </c>
      <c r="CX34" s="208">
        <v>0</v>
      </c>
      <c r="CY34" s="209"/>
      <c r="CZ34" s="208"/>
      <c r="DA34" s="209"/>
      <c r="DB34" s="208"/>
      <c r="DC34" s="209">
        <v>11341.79</v>
      </c>
      <c r="DD34" s="208">
        <v>0</v>
      </c>
      <c r="DE34" s="209">
        <v>167775.55</v>
      </c>
      <c r="DF34" s="208">
        <v>0</v>
      </c>
      <c r="DG34" s="209">
        <v>3635.29</v>
      </c>
      <c r="DH34" s="208">
        <v>0</v>
      </c>
      <c r="DI34" s="209"/>
      <c r="DJ34" s="208"/>
      <c r="DK34" s="209">
        <v>410912.61</v>
      </c>
      <c r="DL34" s="208">
        <v>0</v>
      </c>
      <c r="DM34" s="209">
        <v>150599.91</v>
      </c>
      <c r="DN34" s="208">
        <v>0</v>
      </c>
      <c r="DO34" s="209"/>
      <c r="DP34" s="208"/>
      <c r="DQ34" s="209"/>
      <c r="DR34" s="208"/>
      <c r="DS34" s="209">
        <v>12514.07</v>
      </c>
      <c r="DT34" s="208">
        <v>0</v>
      </c>
      <c r="DU34" s="209"/>
      <c r="DV34" s="208"/>
      <c r="DW34" s="209">
        <v>163113.98000000001</v>
      </c>
      <c r="DX34" s="208">
        <v>0</v>
      </c>
      <c r="DY34" s="209">
        <v>594495.23430000001</v>
      </c>
      <c r="DZ34" s="208">
        <v>0</v>
      </c>
      <c r="EA34" s="209">
        <v>5908716.5443000002</v>
      </c>
      <c r="EB34" s="208">
        <v>0</v>
      </c>
      <c r="EC34" s="209">
        <v>26816.13</v>
      </c>
      <c r="ED34" s="208">
        <v>0</v>
      </c>
      <c r="EE34" s="209">
        <v>16108.128500000001</v>
      </c>
      <c r="EF34" s="208">
        <v>0</v>
      </c>
      <c r="EG34" s="209">
        <v>5951640.8027999997</v>
      </c>
      <c r="EH34" s="208">
        <v>0</v>
      </c>
      <c r="EI34" s="209">
        <v>6158896.3399999999</v>
      </c>
      <c r="EJ34" s="208">
        <v>0</v>
      </c>
      <c r="EK34" s="209">
        <v>207255.53719999999</v>
      </c>
      <c r="EL34" s="208">
        <v>0</v>
      </c>
      <c r="EM34" s="209"/>
      <c r="EN34" s="208"/>
      <c r="EO34" s="209"/>
      <c r="EP34" s="208"/>
      <c r="EQ34" s="209"/>
      <c r="ER34" s="208"/>
      <c r="ES34" s="209">
        <v>26324.03</v>
      </c>
      <c r="ET34" s="208">
        <v>0</v>
      </c>
      <c r="EU34" s="209">
        <v>492.1</v>
      </c>
      <c r="EV34" s="208">
        <v>0</v>
      </c>
      <c r="EW34" s="209"/>
      <c r="EX34" s="208"/>
      <c r="EY34" s="209">
        <v>26816.13</v>
      </c>
      <c r="EZ34" s="208">
        <v>0</v>
      </c>
      <c r="FA34" s="209">
        <v>42924.258500000004</v>
      </c>
      <c r="FB34" s="208">
        <v>0</v>
      </c>
      <c r="FC34" s="209">
        <v>174024.28</v>
      </c>
      <c r="FD34" s="208">
        <v>0</v>
      </c>
      <c r="FE34" s="209">
        <v>-131100.0215</v>
      </c>
      <c r="FF34" s="208">
        <v>0</v>
      </c>
      <c r="FG34" s="209">
        <v>311907.09999999998</v>
      </c>
      <c r="FH34" s="208">
        <v>5.2210673076922998</v>
      </c>
      <c r="FI34" s="209">
        <v>27395.96</v>
      </c>
      <c r="FJ34" s="208">
        <v>0.27100961538461499</v>
      </c>
      <c r="FK34" s="209">
        <v>74873.08</v>
      </c>
      <c r="FL34" s="208">
        <v>1.26123340415826</v>
      </c>
      <c r="FM34" s="209">
        <v>1519311.79</v>
      </c>
      <c r="FN34" s="208">
        <v>33.898668269231401</v>
      </c>
      <c r="FO34" s="209">
        <v>11037.91</v>
      </c>
      <c r="FP34" s="208">
        <v>4.6322115384615399E-2</v>
      </c>
      <c r="FQ34" s="209"/>
      <c r="FR34" s="208"/>
      <c r="FS34" s="209"/>
      <c r="FT34" s="208"/>
      <c r="FU34" s="209"/>
      <c r="FV34" s="208"/>
      <c r="FW34" s="209"/>
      <c r="FX34" s="208"/>
      <c r="FY34" s="209"/>
      <c r="FZ34" s="208"/>
      <c r="GA34" s="209"/>
      <c r="GB34" s="208"/>
      <c r="GC34" s="209"/>
      <c r="GD34" s="208"/>
      <c r="GE34" s="209"/>
      <c r="GF34" s="208"/>
      <c r="GG34" s="209">
        <v>32707.54</v>
      </c>
      <c r="GH34" s="208">
        <v>0.6</v>
      </c>
      <c r="GI34" s="209"/>
      <c r="GJ34" s="208"/>
      <c r="GK34" s="209"/>
      <c r="GL34" s="208"/>
      <c r="GM34" s="209"/>
      <c r="GN34" s="208"/>
      <c r="GO34" s="209"/>
      <c r="GP34" s="208"/>
      <c r="GQ34" s="209"/>
      <c r="GR34" s="208"/>
      <c r="GS34" s="209">
        <v>316445.51</v>
      </c>
      <c r="GT34" s="208">
        <v>7.2544519230769202</v>
      </c>
      <c r="GU34" s="209">
        <v>35710.35</v>
      </c>
      <c r="GV34" s="208">
        <v>1.0983173076923101</v>
      </c>
      <c r="GW34" s="209">
        <v>1093182.06</v>
      </c>
      <c r="GX34" s="208">
        <v>33.348259615384997</v>
      </c>
      <c r="GY34" s="209">
        <v>184316.7</v>
      </c>
      <c r="GZ34" s="208">
        <v>5.5155817307692301</v>
      </c>
      <c r="HA34" s="209"/>
      <c r="HB34" s="208"/>
      <c r="HC34" s="209"/>
      <c r="HD34" s="208"/>
      <c r="HE34" s="209">
        <v>3606888</v>
      </c>
      <c r="HF34" s="208">
        <v>88.514911288774599</v>
      </c>
      <c r="HG34" s="209">
        <v>58803815.854100011</v>
      </c>
      <c r="HH34" s="206">
        <v>177.02982257754925</v>
      </c>
    </row>
    <row r="35" spans="1:216" x14ac:dyDescent="0.2">
      <c r="A35" s="201" t="s">
        <v>408</v>
      </c>
      <c r="B35" s="201" t="s">
        <v>409</v>
      </c>
      <c r="C35" s="209"/>
      <c r="D35" s="208"/>
      <c r="E35" s="209"/>
      <c r="F35" s="208"/>
      <c r="G35" s="209"/>
      <c r="H35" s="208"/>
      <c r="I35" s="209"/>
      <c r="J35" s="208"/>
      <c r="K35" s="209"/>
      <c r="L35" s="208"/>
      <c r="M35" s="209"/>
      <c r="N35" s="208"/>
      <c r="O35" s="209">
        <v>143685</v>
      </c>
      <c r="P35" s="208">
        <v>0</v>
      </c>
      <c r="Q35" s="209"/>
      <c r="R35" s="208"/>
      <c r="S35" s="209"/>
      <c r="T35" s="208"/>
      <c r="U35" s="209"/>
      <c r="V35" s="208"/>
      <c r="W35" s="209"/>
      <c r="X35" s="208"/>
      <c r="Y35" s="209"/>
      <c r="Z35" s="208"/>
      <c r="AA35" s="209"/>
      <c r="AB35" s="208"/>
      <c r="AC35" s="209"/>
      <c r="AD35" s="208"/>
      <c r="AE35" s="209"/>
      <c r="AF35" s="208"/>
      <c r="AG35" s="209"/>
      <c r="AH35" s="208"/>
      <c r="AI35" s="209"/>
      <c r="AJ35" s="208"/>
      <c r="AK35" s="209"/>
      <c r="AL35" s="208"/>
      <c r="AM35" s="209"/>
      <c r="AN35" s="208"/>
      <c r="AO35" s="209"/>
      <c r="AP35" s="208"/>
      <c r="AQ35" s="209"/>
      <c r="AR35" s="208"/>
      <c r="AS35" s="209">
        <v>143685</v>
      </c>
      <c r="AT35" s="208">
        <v>0</v>
      </c>
      <c r="AU35" s="209"/>
      <c r="AV35" s="208"/>
      <c r="AW35" s="209"/>
      <c r="AX35" s="208"/>
      <c r="AY35" s="209"/>
      <c r="AZ35" s="208"/>
      <c r="BA35" s="209"/>
      <c r="BB35" s="208"/>
      <c r="BC35" s="209">
        <v>143685</v>
      </c>
      <c r="BD35" s="208">
        <v>0</v>
      </c>
      <c r="BE35" s="209">
        <v>59376</v>
      </c>
      <c r="BF35" s="208">
        <v>0</v>
      </c>
      <c r="BG35" s="209"/>
      <c r="BH35" s="208"/>
      <c r="BI35" s="209"/>
      <c r="BJ35" s="208"/>
      <c r="BK35" s="209"/>
      <c r="BL35" s="208"/>
      <c r="BM35" s="209">
        <v>59376</v>
      </c>
      <c r="BN35" s="208">
        <v>0</v>
      </c>
      <c r="BO35" s="209">
        <v>5462</v>
      </c>
      <c r="BP35" s="208">
        <v>0</v>
      </c>
      <c r="BQ35" s="209">
        <v>7778</v>
      </c>
      <c r="BR35" s="208">
        <v>0</v>
      </c>
      <c r="BS35" s="209"/>
      <c r="BT35" s="208"/>
      <c r="BU35" s="209">
        <v>72616</v>
      </c>
      <c r="BV35" s="208">
        <v>0</v>
      </c>
      <c r="BW35" s="209"/>
      <c r="BX35" s="208"/>
      <c r="BY35" s="209"/>
      <c r="BZ35" s="208"/>
      <c r="CA35" s="209"/>
      <c r="CB35" s="208"/>
      <c r="CC35" s="209"/>
      <c r="CD35" s="208"/>
      <c r="CE35" s="209"/>
      <c r="CF35" s="208"/>
      <c r="CG35" s="209"/>
      <c r="CH35" s="208"/>
      <c r="CI35" s="209"/>
      <c r="CJ35" s="208"/>
      <c r="CK35" s="209"/>
      <c r="CL35" s="208"/>
      <c r="CM35" s="209"/>
      <c r="CN35" s="208"/>
      <c r="CO35" s="209"/>
      <c r="CP35" s="208"/>
      <c r="CQ35" s="209"/>
      <c r="CR35" s="208"/>
      <c r="CS35" s="209"/>
      <c r="CT35" s="208"/>
      <c r="CU35" s="209"/>
      <c r="CV35" s="208"/>
      <c r="CW35" s="209"/>
      <c r="CX35" s="208"/>
      <c r="CY35" s="209"/>
      <c r="CZ35" s="208"/>
      <c r="DA35" s="209"/>
      <c r="DB35" s="208"/>
      <c r="DC35" s="209"/>
      <c r="DD35" s="208"/>
      <c r="DE35" s="209">
        <v>58637</v>
      </c>
      <c r="DF35" s="208">
        <v>0</v>
      </c>
      <c r="DG35" s="209"/>
      <c r="DH35" s="208"/>
      <c r="DI35" s="209"/>
      <c r="DJ35" s="208"/>
      <c r="DK35" s="209">
        <v>58637</v>
      </c>
      <c r="DL35" s="208">
        <v>0</v>
      </c>
      <c r="DM35" s="209"/>
      <c r="DN35" s="208"/>
      <c r="DO35" s="209"/>
      <c r="DP35" s="208"/>
      <c r="DQ35" s="209"/>
      <c r="DR35" s="208"/>
      <c r="DS35" s="209"/>
      <c r="DT35" s="208"/>
      <c r="DU35" s="209"/>
      <c r="DV35" s="208"/>
      <c r="DW35" s="209"/>
      <c r="DX35" s="208"/>
      <c r="DY35" s="209">
        <v>9901.6893</v>
      </c>
      <c r="DZ35" s="208">
        <v>0</v>
      </c>
      <c r="EA35" s="209">
        <v>141154.6893</v>
      </c>
      <c r="EB35" s="208">
        <v>0</v>
      </c>
      <c r="EC35" s="209"/>
      <c r="ED35" s="208"/>
      <c r="EE35" s="209"/>
      <c r="EF35" s="208"/>
      <c r="EG35" s="209">
        <v>141154.6893</v>
      </c>
      <c r="EH35" s="208">
        <v>0</v>
      </c>
      <c r="EI35" s="209">
        <v>143685</v>
      </c>
      <c r="EJ35" s="208">
        <v>0</v>
      </c>
      <c r="EK35" s="209">
        <v>2530.3107</v>
      </c>
      <c r="EL35" s="208">
        <v>0</v>
      </c>
      <c r="EM35" s="209"/>
      <c r="EN35" s="208"/>
      <c r="EO35" s="209"/>
      <c r="EP35" s="208"/>
      <c r="EQ35" s="209"/>
      <c r="ER35" s="208"/>
      <c r="ES35" s="209"/>
      <c r="ET35" s="208"/>
      <c r="EU35" s="209"/>
      <c r="EV35" s="208"/>
      <c r="EW35" s="209"/>
      <c r="EX35" s="208"/>
      <c r="EY35" s="209"/>
      <c r="EZ35" s="208"/>
      <c r="FA35" s="209"/>
      <c r="FB35" s="208"/>
      <c r="FC35" s="209"/>
      <c r="FD35" s="208"/>
      <c r="FE35" s="209"/>
      <c r="FF35" s="208"/>
      <c r="FG35" s="209"/>
      <c r="FH35" s="208"/>
      <c r="FI35" s="209"/>
      <c r="FJ35" s="208"/>
      <c r="FK35" s="209"/>
      <c r="FL35" s="208"/>
      <c r="FM35" s="209"/>
      <c r="FN35" s="208"/>
      <c r="FO35" s="209"/>
      <c r="FP35" s="208"/>
      <c r="FQ35" s="209"/>
      <c r="FR35" s="208"/>
      <c r="FS35" s="209"/>
      <c r="FT35" s="208"/>
      <c r="FU35" s="209"/>
      <c r="FV35" s="208"/>
      <c r="FW35" s="209"/>
      <c r="FX35" s="208"/>
      <c r="FY35" s="209"/>
      <c r="FZ35" s="208"/>
      <c r="GA35" s="209"/>
      <c r="GB35" s="208"/>
      <c r="GC35" s="209"/>
      <c r="GD35" s="208"/>
      <c r="GE35" s="209"/>
      <c r="GF35" s="208"/>
      <c r="GG35" s="209"/>
      <c r="GH35" s="208"/>
      <c r="GI35" s="209"/>
      <c r="GJ35" s="208"/>
      <c r="GK35" s="209"/>
      <c r="GL35" s="208"/>
      <c r="GM35" s="209"/>
      <c r="GN35" s="208"/>
      <c r="GO35" s="209"/>
      <c r="GP35" s="208"/>
      <c r="GQ35" s="209"/>
      <c r="GR35" s="208"/>
      <c r="GS35" s="209"/>
      <c r="GT35" s="208"/>
      <c r="GU35" s="209">
        <v>59376</v>
      </c>
      <c r="GV35" s="208">
        <v>1.47</v>
      </c>
      <c r="GW35" s="209"/>
      <c r="GX35" s="208"/>
      <c r="GY35" s="209"/>
      <c r="GZ35" s="208"/>
      <c r="HA35" s="209"/>
      <c r="HB35" s="208"/>
      <c r="HC35" s="209"/>
      <c r="HD35" s="208"/>
      <c r="HE35" s="209">
        <v>59376</v>
      </c>
      <c r="HF35" s="208">
        <v>1.47</v>
      </c>
      <c r="HG35" s="209">
        <v>1310115.3785999999</v>
      </c>
      <c r="HH35" s="206">
        <v>2.94</v>
      </c>
    </row>
    <row r="36" spans="1:216" x14ac:dyDescent="0.2">
      <c r="A36" s="201" t="s">
        <v>410</v>
      </c>
      <c r="B36" s="201" t="s">
        <v>411</v>
      </c>
      <c r="C36" s="209"/>
      <c r="D36" s="208"/>
      <c r="E36" s="209"/>
      <c r="F36" s="208"/>
      <c r="G36" s="209"/>
      <c r="H36" s="208"/>
      <c r="I36" s="209"/>
      <c r="J36" s="208"/>
      <c r="K36" s="209"/>
      <c r="L36" s="208"/>
      <c r="M36" s="209"/>
      <c r="N36" s="208"/>
      <c r="O36" s="209">
        <v>194715</v>
      </c>
      <c r="P36" s="208">
        <v>0</v>
      </c>
      <c r="Q36" s="209"/>
      <c r="R36" s="208"/>
      <c r="S36" s="209"/>
      <c r="T36" s="208"/>
      <c r="U36" s="209"/>
      <c r="V36" s="208"/>
      <c r="W36" s="209"/>
      <c r="X36" s="208"/>
      <c r="Y36" s="209"/>
      <c r="Z36" s="208"/>
      <c r="AA36" s="209"/>
      <c r="AB36" s="208"/>
      <c r="AC36" s="209"/>
      <c r="AD36" s="208"/>
      <c r="AE36" s="209"/>
      <c r="AF36" s="208"/>
      <c r="AG36" s="209"/>
      <c r="AH36" s="208"/>
      <c r="AI36" s="209"/>
      <c r="AJ36" s="208"/>
      <c r="AK36" s="209"/>
      <c r="AL36" s="208"/>
      <c r="AM36" s="209"/>
      <c r="AN36" s="208"/>
      <c r="AO36" s="209"/>
      <c r="AP36" s="208"/>
      <c r="AQ36" s="209"/>
      <c r="AR36" s="208"/>
      <c r="AS36" s="209">
        <v>194715</v>
      </c>
      <c r="AT36" s="208">
        <v>0</v>
      </c>
      <c r="AU36" s="209"/>
      <c r="AV36" s="208"/>
      <c r="AW36" s="209"/>
      <c r="AX36" s="208"/>
      <c r="AY36" s="209">
        <v>334</v>
      </c>
      <c r="AZ36" s="208">
        <v>0</v>
      </c>
      <c r="BA36" s="209"/>
      <c r="BB36" s="208"/>
      <c r="BC36" s="209">
        <v>195049</v>
      </c>
      <c r="BD36" s="208">
        <v>0</v>
      </c>
      <c r="BE36" s="209">
        <v>111982</v>
      </c>
      <c r="BF36" s="208">
        <v>0</v>
      </c>
      <c r="BG36" s="209"/>
      <c r="BH36" s="208"/>
      <c r="BI36" s="209">
        <v>2358</v>
      </c>
      <c r="BJ36" s="208">
        <v>0</v>
      </c>
      <c r="BK36" s="209">
        <v>2358</v>
      </c>
      <c r="BL36" s="208">
        <v>0</v>
      </c>
      <c r="BM36" s="209">
        <v>114340</v>
      </c>
      <c r="BN36" s="208">
        <v>0</v>
      </c>
      <c r="BO36" s="209">
        <v>8728</v>
      </c>
      <c r="BP36" s="208">
        <v>0</v>
      </c>
      <c r="BQ36" s="209">
        <v>12555</v>
      </c>
      <c r="BR36" s="208">
        <v>0</v>
      </c>
      <c r="BS36" s="209"/>
      <c r="BT36" s="208"/>
      <c r="BU36" s="209">
        <v>135623</v>
      </c>
      <c r="BV36" s="208">
        <v>0</v>
      </c>
      <c r="BW36" s="209"/>
      <c r="BX36" s="208"/>
      <c r="BY36" s="209">
        <v>2909</v>
      </c>
      <c r="BZ36" s="208">
        <v>0</v>
      </c>
      <c r="CA36" s="209">
        <v>5202</v>
      </c>
      <c r="CB36" s="208">
        <v>0</v>
      </c>
      <c r="CC36" s="209">
        <v>3271</v>
      </c>
      <c r="CD36" s="208">
        <v>0</v>
      </c>
      <c r="CE36" s="209">
        <v>162</v>
      </c>
      <c r="CF36" s="208">
        <v>0</v>
      </c>
      <c r="CG36" s="209">
        <v>11544</v>
      </c>
      <c r="CH36" s="208">
        <v>0</v>
      </c>
      <c r="CI36" s="209"/>
      <c r="CJ36" s="208"/>
      <c r="CK36" s="209"/>
      <c r="CL36" s="208"/>
      <c r="CM36" s="209"/>
      <c r="CN36" s="208"/>
      <c r="CO36" s="209"/>
      <c r="CP36" s="208"/>
      <c r="CQ36" s="209">
        <v>1298</v>
      </c>
      <c r="CR36" s="208">
        <v>0</v>
      </c>
      <c r="CS36" s="209"/>
      <c r="CT36" s="208"/>
      <c r="CU36" s="209"/>
      <c r="CV36" s="208"/>
      <c r="CW36" s="209"/>
      <c r="CX36" s="208"/>
      <c r="CY36" s="209"/>
      <c r="CZ36" s="208"/>
      <c r="DA36" s="209"/>
      <c r="DB36" s="208"/>
      <c r="DC36" s="209">
        <v>21636</v>
      </c>
      <c r="DD36" s="208">
        <v>0</v>
      </c>
      <c r="DE36" s="209">
        <v>37070</v>
      </c>
      <c r="DF36" s="208">
        <v>0</v>
      </c>
      <c r="DG36" s="209">
        <v>1521</v>
      </c>
      <c r="DH36" s="208">
        <v>0</v>
      </c>
      <c r="DI36" s="209">
        <v>27</v>
      </c>
      <c r="DJ36" s="208">
        <v>0</v>
      </c>
      <c r="DK36" s="209">
        <v>61552</v>
      </c>
      <c r="DL36" s="208">
        <v>0</v>
      </c>
      <c r="DM36" s="209">
        <v>39</v>
      </c>
      <c r="DN36" s="208">
        <v>0</v>
      </c>
      <c r="DO36" s="209">
        <v>191</v>
      </c>
      <c r="DP36" s="208">
        <v>0</v>
      </c>
      <c r="DQ36" s="209"/>
      <c r="DR36" s="208"/>
      <c r="DS36" s="209">
        <v>383</v>
      </c>
      <c r="DT36" s="208">
        <v>0</v>
      </c>
      <c r="DU36" s="209"/>
      <c r="DV36" s="208"/>
      <c r="DW36" s="209">
        <v>613</v>
      </c>
      <c r="DX36" s="208">
        <v>0</v>
      </c>
      <c r="DY36" s="209">
        <v>38736.127699999997</v>
      </c>
      <c r="DZ36" s="208">
        <v>0</v>
      </c>
      <c r="EA36" s="209">
        <v>248068.12770000001</v>
      </c>
      <c r="EB36" s="208">
        <v>0</v>
      </c>
      <c r="EC36" s="209"/>
      <c r="ED36" s="208"/>
      <c r="EE36" s="209">
        <v>334</v>
      </c>
      <c r="EF36" s="208">
        <v>0</v>
      </c>
      <c r="EG36" s="209">
        <v>248402.12770000001</v>
      </c>
      <c r="EH36" s="208">
        <v>0</v>
      </c>
      <c r="EI36" s="209">
        <v>195049</v>
      </c>
      <c r="EJ36" s="208">
        <v>0</v>
      </c>
      <c r="EK36" s="209">
        <v>-53353.127699999997</v>
      </c>
      <c r="EL36" s="208">
        <v>0</v>
      </c>
      <c r="EM36" s="209"/>
      <c r="EN36" s="208"/>
      <c r="EO36" s="209"/>
      <c r="EP36" s="208"/>
      <c r="EQ36" s="209"/>
      <c r="ER36" s="208"/>
      <c r="ES36" s="209"/>
      <c r="ET36" s="208"/>
      <c r="EU36" s="209"/>
      <c r="EV36" s="208"/>
      <c r="EW36" s="209"/>
      <c r="EX36" s="208"/>
      <c r="EY36" s="209"/>
      <c r="EZ36" s="208"/>
      <c r="FA36" s="209">
        <v>334</v>
      </c>
      <c r="FB36" s="208">
        <v>0</v>
      </c>
      <c r="FC36" s="209">
        <v>334</v>
      </c>
      <c r="FD36" s="208">
        <v>0</v>
      </c>
      <c r="FE36" s="209"/>
      <c r="FF36" s="208"/>
      <c r="FG36" s="209">
        <v>12332</v>
      </c>
      <c r="FH36" s="208">
        <v>0.16</v>
      </c>
      <c r="FI36" s="209"/>
      <c r="FJ36" s="208"/>
      <c r="FK36" s="209"/>
      <c r="FL36" s="208"/>
      <c r="FM36" s="209"/>
      <c r="FN36" s="208"/>
      <c r="FO36" s="209">
        <v>16405</v>
      </c>
      <c r="FP36" s="208">
        <v>0.11</v>
      </c>
      <c r="FQ36" s="209"/>
      <c r="FR36" s="208"/>
      <c r="FS36" s="209"/>
      <c r="FT36" s="208"/>
      <c r="FU36" s="209"/>
      <c r="FV36" s="208"/>
      <c r="FW36" s="209"/>
      <c r="FX36" s="208"/>
      <c r="FY36" s="209"/>
      <c r="FZ36" s="208"/>
      <c r="GA36" s="209"/>
      <c r="GB36" s="208"/>
      <c r="GC36" s="209">
        <v>19494</v>
      </c>
      <c r="GD36" s="208">
        <v>0.4</v>
      </c>
      <c r="GE36" s="209"/>
      <c r="GF36" s="208"/>
      <c r="GG36" s="209"/>
      <c r="GH36" s="208"/>
      <c r="GI36" s="209">
        <v>58363</v>
      </c>
      <c r="GJ36" s="208">
        <v>0.91</v>
      </c>
      <c r="GK36" s="209"/>
      <c r="GL36" s="208"/>
      <c r="GM36" s="209"/>
      <c r="GN36" s="208"/>
      <c r="GO36" s="209"/>
      <c r="GP36" s="208"/>
      <c r="GQ36" s="209"/>
      <c r="GR36" s="208"/>
      <c r="GS36" s="209"/>
      <c r="GT36" s="208"/>
      <c r="GU36" s="209"/>
      <c r="GV36" s="208"/>
      <c r="GW36" s="209"/>
      <c r="GX36" s="208"/>
      <c r="GY36" s="209">
        <v>5388</v>
      </c>
      <c r="GZ36" s="208">
        <v>0.18</v>
      </c>
      <c r="HA36" s="209"/>
      <c r="HB36" s="208"/>
      <c r="HC36" s="209"/>
      <c r="HD36" s="208"/>
      <c r="HE36" s="209">
        <v>111982</v>
      </c>
      <c r="HF36" s="208">
        <v>1.76</v>
      </c>
      <c r="HG36" s="209">
        <v>2022043.2554000001</v>
      </c>
      <c r="HH36" s="206">
        <v>3.52</v>
      </c>
    </row>
    <row r="37" spans="1:216" x14ac:dyDescent="0.2">
      <c r="A37" s="201" t="s">
        <v>412</v>
      </c>
      <c r="B37" s="201" t="s">
        <v>413</v>
      </c>
      <c r="C37" s="209"/>
      <c r="D37" s="208"/>
      <c r="E37" s="209"/>
      <c r="F37" s="208"/>
      <c r="G37" s="209"/>
      <c r="H37" s="208"/>
      <c r="I37" s="209"/>
      <c r="J37" s="208"/>
      <c r="K37" s="209"/>
      <c r="L37" s="208"/>
      <c r="M37" s="209"/>
      <c r="N37" s="208"/>
      <c r="O37" s="209">
        <v>1561</v>
      </c>
      <c r="P37" s="208">
        <v>0</v>
      </c>
      <c r="Q37" s="209"/>
      <c r="R37" s="208"/>
      <c r="S37" s="209"/>
      <c r="T37" s="208"/>
      <c r="U37" s="209"/>
      <c r="V37" s="208"/>
      <c r="W37" s="209"/>
      <c r="X37" s="208"/>
      <c r="Y37" s="209"/>
      <c r="Z37" s="208"/>
      <c r="AA37" s="209"/>
      <c r="AB37" s="208"/>
      <c r="AC37" s="209"/>
      <c r="AD37" s="208"/>
      <c r="AE37" s="209"/>
      <c r="AF37" s="208"/>
      <c r="AG37" s="209"/>
      <c r="AH37" s="208"/>
      <c r="AI37" s="209"/>
      <c r="AJ37" s="208"/>
      <c r="AK37" s="209"/>
      <c r="AL37" s="208"/>
      <c r="AM37" s="209"/>
      <c r="AN37" s="208"/>
      <c r="AO37" s="209"/>
      <c r="AP37" s="208"/>
      <c r="AQ37" s="209"/>
      <c r="AR37" s="208"/>
      <c r="AS37" s="209">
        <v>1561</v>
      </c>
      <c r="AT37" s="208">
        <v>0</v>
      </c>
      <c r="AU37" s="209"/>
      <c r="AV37" s="208"/>
      <c r="AW37" s="209"/>
      <c r="AX37" s="208"/>
      <c r="AY37" s="209"/>
      <c r="AZ37" s="208"/>
      <c r="BA37" s="209"/>
      <c r="BB37" s="208"/>
      <c r="BC37" s="209">
        <v>1561</v>
      </c>
      <c r="BD37" s="208">
        <v>0</v>
      </c>
      <c r="BE37" s="209">
        <v>1801</v>
      </c>
      <c r="BF37" s="208">
        <v>0</v>
      </c>
      <c r="BG37" s="209"/>
      <c r="BH37" s="208"/>
      <c r="BI37" s="209"/>
      <c r="BJ37" s="208"/>
      <c r="BK37" s="209"/>
      <c r="BL37" s="208"/>
      <c r="BM37" s="209">
        <v>1801</v>
      </c>
      <c r="BN37" s="208">
        <v>0</v>
      </c>
      <c r="BO37" s="209">
        <v>156</v>
      </c>
      <c r="BP37" s="208">
        <v>0</v>
      </c>
      <c r="BQ37" s="209">
        <v>244</v>
      </c>
      <c r="BR37" s="208">
        <v>0</v>
      </c>
      <c r="BS37" s="209"/>
      <c r="BT37" s="208"/>
      <c r="BU37" s="209">
        <v>2201</v>
      </c>
      <c r="BV37" s="208">
        <v>0</v>
      </c>
      <c r="BW37" s="209"/>
      <c r="BX37" s="208"/>
      <c r="BY37" s="209"/>
      <c r="BZ37" s="208"/>
      <c r="CA37" s="209"/>
      <c r="CB37" s="208"/>
      <c r="CC37" s="209"/>
      <c r="CD37" s="208"/>
      <c r="CE37" s="209"/>
      <c r="CF37" s="208"/>
      <c r="CG37" s="209"/>
      <c r="CH37" s="208"/>
      <c r="CI37" s="209"/>
      <c r="CJ37" s="208"/>
      <c r="CK37" s="209"/>
      <c r="CL37" s="208"/>
      <c r="CM37" s="209"/>
      <c r="CN37" s="208"/>
      <c r="CO37" s="209"/>
      <c r="CP37" s="208"/>
      <c r="CQ37" s="209"/>
      <c r="CR37" s="208"/>
      <c r="CS37" s="209"/>
      <c r="CT37" s="208"/>
      <c r="CU37" s="209"/>
      <c r="CV37" s="208"/>
      <c r="CW37" s="209"/>
      <c r="CX37" s="208"/>
      <c r="CY37" s="209"/>
      <c r="CZ37" s="208"/>
      <c r="DA37" s="209"/>
      <c r="DB37" s="208"/>
      <c r="DC37" s="209"/>
      <c r="DD37" s="208"/>
      <c r="DE37" s="209"/>
      <c r="DF37" s="208"/>
      <c r="DG37" s="209"/>
      <c r="DH37" s="208"/>
      <c r="DI37" s="209"/>
      <c r="DJ37" s="208"/>
      <c r="DK37" s="209"/>
      <c r="DL37" s="208"/>
      <c r="DM37" s="209"/>
      <c r="DN37" s="208"/>
      <c r="DO37" s="209"/>
      <c r="DP37" s="208"/>
      <c r="DQ37" s="209"/>
      <c r="DR37" s="208"/>
      <c r="DS37" s="209"/>
      <c r="DT37" s="208"/>
      <c r="DU37" s="209"/>
      <c r="DV37" s="208"/>
      <c r="DW37" s="209"/>
      <c r="DX37" s="208"/>
      <c r="DY37" s="209">
        <v>130.941</v>
      </c>
      <c r="DZ37" s="208">
        <v>0</v>
      </c>
      <c r="EA37" s="209">
        <v>2331.9409999999998</v>
      </c>
      <c r="EB37" s="208">
        <v>0</v>
      </c>
      <c r="EC37" s="209"/>
      <c r="ED37" s="208"/>
      <c r="EE37" s="209"/>
      <c r="EF37" s="208"/>
      <c r="EG37" s="209">
        <v>2331.9409999999998</v>
      </c>
      <c r="EH37" s="208">
        <v>0</v>
      </c>
      <c r="EI37" s="209">
        <v>1561</v>
      </c>
      <c r="EJ37" s="208">
        <v>0</v>
      </c>
      <c r="EK37" s="209">
        <v>-770.94100000000003</v>
      </c>
      <c r="EL37" s="208">
        <v>0</v>
      </c>
      <c r="EM37" s="209"/>
      <c r="EN37" s="208"/>
      <c r="EO37" s="209"/>
      <c r="EP37" s="208"/>
      <c r="EQ37" s="209"/>
      <c r="ER37" s="208"/>
      <c r="ES37" s="209"/>
      <c r="ET37" s="208"/>
      <c r="EU37" s="209"/>
      <c r="EV37" s="208"/>
      <c r="EW37" s="209"/>
      <c r="EX37" s="208"/>
      <c r="EY37" s="209"/>
      <c r="EZ37" s="208"/>
      <c r="FA37" s="209"/>
      <c r="FB37" s="208"/>
      <c r="FC37" s="209"/>
      <c r="FD37" s="208"/>
      <c r="FE37" s="209"/>
      <c r="FF37" s="208"/>
      <c r="FG37" s="209">
        <v>177</v>
      </c>
      <c r="FH37" s="208">
        <v>0.01</v>
      </c>
      <c r="FI37" s="209"/>
      <c r="FJ37" s="208"/>
      <c r="FK37" s="209"/>
      <c r="FL37" s="208"/>
      <c r="FM37" s="209"/>
      <c r="FN37" s="208"/>
      <c r="FO37" s="209"/>
      <c r="FP37" s="208"/>
      <c r="FQ37" s="209"/>
      <c r="FR37" s="208"/>
      <c r="FS37" s="209"/>
      <c r="FT37" s="208"/>
      <c r="FU37" s="209"/>
      <c r="FV37" s="208"/>
      <c r="FW37" s="209"/>
      <c r="FX37" s="208"/>
      <c r="FY37" s="209"/>
      <c r="FZ37" s="208"/>
      <c r="GA37" s="209"/>
      <c r="GB37" s="208"/>
      <c r="GC37" s="209"/>
      <c r="GD37" s="208"/>
      <c r="GE37" s="209"/>
      <c r="GF37" s="208"/>
      <c r="GG37" s="209"/>
      <c r="GH37" s="208"/>
      <c r="GI37" s="209"/>
      <c r="GJ37" s="208"/>
      <c r="GK37" s="209"/>
      <c r="GL37" s="208"/>
      <c r="GM37" s="209"/>
      <c r="GN37" s="208"/>
      <c r="GO37" s="209"/>
      <c r="GP37" s="208"/>
      <c r="GQ37" s="209"/>
      <c r="GR37" s="208"/>
      <c r="GS37" s="209"/>
      <c r="GT37" s="208"/>
      <c r="GU37" s="209">
        <v>1624</v>
      </c>
      <c r="GV37" s="208">
        <v>0.04</v>
      </c>
      <c r="GW37" s="209"/>
      <c r="GX37" s="208"/>
      <c r="GY37" s="209"/>
      <c r="GZ37" s="208"/>
      <c r="HA37" s="209"/>
      <c r="HB37" s="208"/>
      <c r="HC37" s="209"/>
      <c r="HD37" s="208"/>
      <c r="HE37" s="209">
        <v>1801</v>
      </c>
      <c r="HF37" s="208">
        <v>0.05</v>
      </c>
      <c r="HG37" s="209">
        <v>20072.882000000001</v>
      </c>
      <c r="HH37" s="206">
        <v>0.1</v>
      </c>
    </row>
    <row r="38" spans="1:216" x14ac:dyDescent="0.2">
      <c r="A38" s="201" t="s">
        <v>414</v>
      </c>
      <c r="B38" s="201" t="s">
        <v>415</v>
      </c>
      <c r="C38" s="209"/>
      <c r="D38" s="208"/>
      <c r="E38" s="209"/>
      <c r="F38" s="208"/>
      <c r="G38" s="209"/>
      <c r="H38" s="208"/>
      <c r="I38" s="209"/>
      <c r="J38" s="208"/>
      <c r="K38" s="209"/>
      <c r="L38" s="208"/>
      <c r="M38" s="209"/>
      <c r="N38" s="208"/>
      <c r="O38" s="209">
        <v>204961</v>
      </c>
      <c r="P38" s="208">
        <v>0</v>
      </c>
      <c r="Q38" s="209"/>
      <c r="R38" s="208"/>
      <c r="S38" s="209"/>
      <c r="T38" s="208"/>
      <c r="U38" s="209"/>
      <c r="V38" s="208"/>
      <c r="W38" s="209"/>
      <c r="X38" s="208"/>
      <c r="Y38" s="209">
        <v>3376</v>
      </c>
      <c r="Z38" s="208">
        <v>0</v>
      </c>
      <c r="AA38" s="209"/>
      <c r="AB38" s="208"/>
      <c r="AC38" s="209"/>
      <c r="AD38" s="208"/>
      <c r="AE38" s="209"/>
      <c r="AF38" s="208"/>
      <c r="AG38" s="209"/>
      <c r="AH38" s="208"/>
      <c r="AI38" s="209"/>
      <c r="AJ38" s="208"/>
      <c r="AK38" s="209"/>
      <c r="AL38" s="208"/>
      <c r="AM38" s="209"/>
      <c r="AN38" s="208"/>
      <c r="AO38" s="209"/>
      <c r="AP38" s="208"/>
      <c r="AQ38" s="209"/>
      <c r="AR38" s="208"/>
      <c r="AS38" s="209">
        <v>208337</v>
      </c>
      <c r="AT38" s="208">
        <v>0</v>
      </c>
      <c r="AU38" s="209"/>
      <c r="AV38" s="208"/>
      <c r="AW38" s="209"/>
      <c r="AX38" s="208"/>
      <c r="AY38" s="209"/>
      <c r="AZ38" s="208"/>
      <c r="BA38" s="209"/>
      <c r="BB38" s="208"/>
      <c r="BC38" s="209">
        <v>208337</v>
      </c>
      <c r="BD38" s="208">
        <v>0</v>
      </c>
      <c r="BE38" s="209">
        <v>35710</v>
      </c>
      <c r="BF38" s="208">
        <v>0</v>
      </c>
      <c r="BG38" s="209"/>
      <c r="BH38" s="208"/>
      <c r="BI38" s="209"/>
      <c r="BJ38" s="208"/>
      <c r="BK38" s="209"/>
      <c r="BL38" s="208"/>
      <c r="BM38" s="209">
        <v>35710</v>
      </c>
      <c r="BN38" s="208">
        <v>0</v>
      </c>
      <c r="BO38" s="209">
        <v>2569</v>
      </c>
      <c r="BP38" s="208">
        <v>0</v>
      </c>
      <c r="BQ38" s="209">
        <v>943</v>
      </c>
      <c r="BR38" s="208">
        <v>0</v>
      </c>
      <c r="BS38" s="209">
        <v>-8480</v>
      </c>
      <c r="BT38" s="208">
        <v>0</v>
      </c>
      <c r="BU38" s="209">
        <v>30742</v>
      </c>
      <c r="BV38" s="208">
        <v>0</v>
      </c>
      <c r="BW38" s="209">
        <v>10407</v>
      </c>
      <c r="BX38" s="208">
        <v>0</v>
      </c>
      <c r="BY38" s="209"/>
      <c r="BZ38" s="208"/>
      <c r="CA38" s="209">
        <v>11296</v>
      </c>
      <c r="CB38" s="208">
        <v>0</v>
      </c>
      <c r="CC38" s="209">
        <v>14583</v>
      </c>
      <c r="CD38" s="208">
        <v>0</v>
      </c>
      <c r="CE38" s="209">
        <v>1657</v>
      </c>
      <c r="CF38" s="208">
        <v>0</v>
      </c>
      <c r="CG38" s="209">
        <v>37943</v>
      </c>
      <c r="CH38" s="208">
        <v>0</v>
      </c>
      <c r="CI38" s="209">
        <v>100</v>
      </c>
      <c r="CJ38" s="208">
        <v>0</v>
      </c>
      <c r="CK38" s="209"/>
      <c r="CL38" s="208"/>
      <c r="CM38" s="209">
        <v>732</v>
      </c>
      <c r="CN38" s="208">
        <v>0</v>
      </c>
      <c r="CO38" s="209">
        <v>51</v>
      </c>
      <c r="CP38" s="208">
        <v>0</v>
      </c>
      <c r="CQ38" s="209">
        <v>2100</v>
      </c>
      <c r="CR38" s="208">
        <v>0</v>
      </c>
      <c r="CS38" s="209">
        <v>425</v>
      </c>
      <c r="CT38" s="208">
        <v>0</v>
      </c>
      <c r="CU38" s="209"/>
      <c r="CV38" s="208"/>
      <c r="CW38" s="209"/>
      <c r="CX38" s="208"/>
      <c r="CY38" s="209"/>
      <c r="CZ38" s="208"/>
      <c r="DA38" s="209">
        <v>40</v>
      </c>
      <c r="DB38" s="208">
        <v>0</v>
      </c>
      <c r="DC38" s="209">
        <v>476</v>
      </c>
      <c r="DD38" s="208">
        <v>0</v>
      </c>
      <c r="DE38" s="209"/>
      <c r="DF38" s="208"/>
      <c r="DG38" s="209">
        <v>15377</v>
      </c>
      <c r="DH38" s="208">
        <v>0</v>
      </c>
      <c r="DI38" s="209"/>
      <c r="DJ38" s="208"/>
      <c r="DK38" s="209">
        <v>19301</v>
      </c>
      <c r="DL38" s="208">
        <v>0</v>
      </c>
      <c r="DM38" s="209">
        <v>35</v>
      </c>
      <c r="DN38" s="208">
        <v>0</v>
      </c>
      <c r="DO38" s="209">
        <v>1425</v>
      </c>
      <c r="DP38" s="208">
        <v>0</v>
      </c>
      <c r="DQ38" s="209"/>
      <c r="DR38" s="208"/>
      <c r="DS38" s="209">
        <v>3896</v>
      </c>
      <c r="DT38" s="208">
        <v>0</v>
      </c>
      <c r="DU38" s="209">
        <v>23</v>
      </c>
      <c r="DV38" s="208">
        <v>0</v>
      </c>
      <c r="DW38" s="209">
        <v>5379</v>
      </c>
      <c r="DX38" s="208">
        <v>0</v>
      </c>
      <c r="DY38" s="209">
        <v>12492.8397</v>
      </c>
      <c r="DZ38" s="208">
        <v>0</v>
      </c>
      <c r="EA38" s="209">
        <v>105857.8397</v>
      </c>
      <c r="EB38" s="208">
        <v>0</v>
      </c>
      <c r="EC38" s="209">
        <v>293</v>
      </c>
      <c r="ED38" s="208">
        <v>0</v>
      </c>
      <c r="EE38" s="209"/>
      <c r="EF38" s="208"/>
      <c r="EG38" s="209">
        <v>106150.8397</v>
      </c>
      <c r="EH38" s="208">
        <v>0</v>
      </c>
      <c r="EI38" s="209">
        <v>208337</v>
      </c>
      <c r="EJ38" s="208">
        <v>0</v>
      </c>
      <c r="EK38" s="209">
        <v>102186.1603</v>
      </c>
      <c r="EL38" s="208">
        <v>0</v>
      </c>
      <c r="EM38" s="209"/>
      <c r="EN38" s="208"/>
      <c r="EO38" s="209"/>
      <c r="EP38" s="208"/>
      <c r="EQ38" s="209"/>
      <c r="ER38" s="208"/>
      <c r="ES38" s="209"/>
      <c r="ET38" s="208"/>
      <c r="EU38" s="209"/>
      <c r="EV38" s="208"/>
      <c r="EW38" s="209">
        <v>293</v>
      </c>
      <c r="EX38" s="208">
        <v>0</v>
      </c>
      <c r="EY38" s="209">
        <v>293</v>
      </c>
      <c r="EZ38" s="208">
        <v>0</v>
      </c>
      <c r="FA38" s="209">
        <v>293</v>
      </c>
      <c r="FB38" s="208">
        <v>0</v>
      </c>
      <c r="FC38" s="209"/>
      <c r="FD38" s="208"/>
      <c r="FE38" s="209">
        <v>293</v>
      </c>
      <c r="FF38" s="208">
        <v>0</v>
      </c>
      <c r="FG38" s="209">
        <v>770</v>
      </c>
      <c r="FH38" s="208">
        <v>0.01</v>
      </c>
      <c r="FI38" s="209"/>
      <c r="FJ38" s="208"/>
      <c r="FK38" s="209"/>
      <c r="FL38" s="208"/>
      <c r="FM38" s="209"/>
      <c r="FN38" s="208"/>
      <c r="FO38" s="209"/>
      <c r="FP38" s="208"/>
      <c r="FQ38" s="209"/>
      <c r="FR38" s="208"/>
      <c r="FS38" s="209"/>
      <c r="FT38" s="208"/>
      <c r="FU38" s="209"/>
      <c r="FV38" s="208"/>
      <c r="FW38" s="209"/>
      <c r="FX38" s="208"/>
      <c r="FY38" s="209"/>
      <c r="FZ38" s="208"/>
      <c r="GA38" s="209"/>
      <c r="GB38" s="208"/>
      <c r="GC38" s="209"/>
      <c r="GD38" s="208"/>
      <c r="GE38" s="209"/>
      <c r="GF38" s="208"/>
      <c r="GG38" s="209"/>
      <c r="GH38" s="208"/>
      <c r="GI38" s="209"/>
      <c r="GJ38" s="208"/>
      <c r="GK38" s="209"/>
      <c r="GL38" s="208"/>
      <c r="GM38" s="209"/>
      <c r="GN38" s="208"/>
      <c r="GO38" s="209"/>
      <c r="GP38" s="208"/>
      <c r="GQ38" s="209"/>
      <c r="GR38" s="208"/>
      <c r="GS38" s="209">
        <v>8024</v>
      </c>
      <c r="GT38" s="208">
        <v>0.15</v>
      </c>
      <c r="GU38" s="209">
        <v>26697</v>
      </c>
      <c r="GV38" s="208">
        <v>0.7</v>
      </c>
      <c r="GW38" s="209"/>
      <c r="GX38" s="208"/>
      <c r="GY38" s="209"/>
      <c r="GZ38" s="208"/>
      <c r="HA38" s="209"/>
      <c r="HB38" s="208"/>
      <c r="HC38" s="209">
        <v>219</v>
      </c>
      <c r="HD38" s="208">
        <v>0</v>
      </c>
      <c r="HE38" s="209">
        <v>35710</v>
      </c>
      <c r="HF38" s="208">
        <v>0.86</v>
      </c>
      <c r="HG38" s="209">
        <v>1455360.6794</v>
      </c>
      <c r="HH38" s="206">
        <v>1.72</v>
      </c>
    </row>
    <row r="39" spans="1:216" x14ac:dyDescent="0.2">
      <c r="A39" s="201" t="s">
        <v>416</v>
      </c>
      <c r="B39" s="201" t="s">
        <v>411</v>
      </c>
      <c r="C39" s="209"/>
      <c r="D39" s="208"/>
      <c r="E39" s="209">
        <v>5056</v>
      </c>
      <c r="F39" s="208">
        <v>0</v>
      </c>
      <c r="G39" s="209">
        <v>5056</v>
      </c>
      <c r="H39" s="208">
        <v>0</v>
      </c>
      <c r="I39" s="209"/>
      <c r="J39" s="208"/>
      <c r="K39" s="209"/>
      <c r="L39" s="208"/>
      <c r="M39" s="209"/>
      <c r="N39" s="208"/>
      <c r="O39" s="209">
        <v>55294</v>
      </c>
      <c r="P39" s="208">
        <v>0</v>
      </c>
      <c r="Q39" s="209"/>
      <c r="R39" s="208"/>
      <c r="S39" s="209"/>
      <c r="T39" s="208"/>
      <c r="U39" s="209"/>
      <c r="V39" s="208"/>
      <c r="W39" s="209"/>
      <c r="X39" s="208"/>
      <c r="Y39" s="209"/>
      <c r="Z39" s="208"/>
      <c r="AA39" s="209"/>
      <c r="AB39" s="208"/>
      <c r="AC39" s="209"/>
      <c r="AD39" s="208"/>
      <c r="AE39" s="209">
        <v>132519</v>
      </c>
      <c r="AF39" s="208">
        <v>0</v>
      </c>
      <c r="AG39" s="209">
        <v>668712</v>
      </c>
      <c r="AH39" s="208">
        <v>0</v>
      </c>
      <c r="AI39" s="209"/>
      <c r="AJ39" s="208"/>
      <c r="AK39" s="209"/>
      <c r="AL39" s="208"/>
      <c r="AM39" s="209"/>
      <c r="AN39" s="208"/>
      <c r="AO39" s="209">
        <v>9688</v>
      </c>
      <c r="AP39" s="208">
        <v>0</v>
      </c>
      <c r="AQ39" s="209">
        <v>217144</v>
      </c>
      <c r="AR39" s="208">
        <v>0</v>
      </c>
      <c r="AS39" s="209">
        <v>1083357</v>
      </c>
      <c r="AT39" s="208">
        <v>0</v>
      </c>
      <c r="AU39" s="209"/>
      <c r="AV39" s="208"/>
      <c r="AW39" s="209"/>
      <c r="AX39" s="208"/>
      <c r="AY39" s="209"/>
      <c r="AZ39" s="208"/>
      <c r="BA39" s="209"/>
      <c r="BB39" s="208"/>
      <c r="BC39" s="209">
        <v>1088413</v>
      </c>
      <c r="BD39" s="208">
        <v>0</v>
      </c>
      <c r="BE39" s="209">
        <v>577534</v>
      </c>
      <c r="BF39" s="208">
        <v>0</v>
      </c>
      <c r="BG39" s="209"/>
      <c r="BH39" s="208"/>
      <c r="BI39" s="209"/>
      <c r="BJ39" s="208"/>
      <c r="BK39" s="209"/>
      <c r="BL39" s="208"/>
      <c r="BM39" s="209">
        <v>577534</v>
      </c>
      <c r="BN39" s="208">
        <v>0</v>
      </c>
      <c r="BO39" s="209">
        <v>42942</v>
      </c>
      <c r="BP39" s="208">
        <v>0</v>
      </c>
      <c r="BQ39" s="209">
        <v>35670</v>
      </c>
      <c r="BR39" s="208">
        <v>0</v>
      </c>
      <c r="BS39" s="209"/>
      <c r="BT39" s="208"/>
      <c r="BU39" s="209">
        <v>656146</v>
      </c>
      <c r="BV39" s="208">
        <v>0</v>
      </c>
      <c r="BW39" s="209"/>
      <c r="BX39" s="208"/>
      <c r="BY39" s="209">
        <v>3603</v>
      </c>
      <c r="BZ39" s="208">
        <v>0</v>
      </c>
      <c r="CA39" s="209">
        <v>9563</v>
      </c>
      <c r="CB39" s="208">
        <v>0</v>
      </c>
      <c r="CC39" s="209">
        <v>28294</v>
      </c>
      <c r="CD39" s="208">
        <v>0</v>
      </c>
      <c r="CE39" s="209"/>
      <c r="CF39" s="208"/>
      <c r="CG39" s="209">
        <v>41460</v>
      </c>
      <c r="CH39" s="208">
        <v>0</v>
      </c>
      <c r="CI39" s="209">
        <v>111524</v>
      </c>
      <c r="CJ39" s="208">
        <v>0</v>
      </c>
      <c r="CK39" s="209">
        <v>245</v>
      </c>
      <c r="CL39" s="208">
        <v>0</v>
      </c>
      <c r="CM39" s="209"/>
      <c r="CN39" s="208"/>
      <c r="CO39" s="209">
        <v>6558</v>
      </c>
      <c r="CP39" s="208">
        <v>0</v>
      </c>
      <c r="CQ39" s="209">
        <v>2478</v>
      </c>
      <c r="CR39" s="208">
        <v>0</v>
      </c>
      <c r="CS39" s="209">
        <v>26225</v>
      </c>
      <c r="CT39" s="208">
        <v>0</v>
      </c>
      <c r="CU39" s="209"/>
      <c r="CV39" s="208"/>
      <c r="CW39" s="209">
        <v>11</v>
      </c>
      <c r="CX39" s="208">
        <v>0</v>
      </c>
      <c r="CY39" s="209"/>
      <c r="CZ39" s="208"/>
      <c r="DA39" s="209"/>
      <c r="DB39" s="208"/>
      <c r="DC39" s="209"/>
      <c r="DD39" s="208"/>
      <c r="DE39" s="209"/>
      <c r="DF39" s="208"/>
      <c r="DG39" s="209">
        <v>2976</v>
      </c>
      <c r="DH39" s="208">
        <v>0</v>
      </c>
      <c r="DI39" s="209"/>
      <c r="DJ39" s="208"/>
      <c r="DK39" s="209">
        <v>150017</v>
      </c>
      <c r="DL39" s="208">
        <v>0</v>
      </c>
      <c r="DM39" s="209"/>
      <c r="DN39" s="208"/>
      <c r="DO39" s="209">
        <v>5</v>
      </c>
      <c r="DP39" s="208">
        <v>0</v>
      </c>
      <c r="DQ39" s="209"/>
      <c r="DR39" s="208"/>
      <c r="DS39" s="209">
        <v>5215</v>
      </c>
      <c r="DT39" s="208">
        <v>0</v>
      </c>
      <c r="DU39" s="209"/>
      <c r="DV39" s="208"/>
      <c r="DW39" s="209">
        <v>5220</v>
      </c>
      <c r="DX39" s="208">
        <v>0</v>
      </c>
      <c r="DY39" s="209">
        <v>142406.53469999999</v>
      </c>
      <c r="DZ39" s="208">
        <v>0</v>
      </c>
      <c r="EA39" s="209">
        <v>995249.53469999996</v>
      </c>
      <c r="EB39" s="208">
        <v>0</v>
      </c>
      <c r="EC39" s="209">
        <v>119113</v>
      </c>
      <c r="ED39" s="208">
        <v>0</v>
      </c>
      <c r="EE39" s="209"/>
      <c r="EF39" s="208"/>
      <c r="EG39" s="209">
        <v>1114362.5347</v>
      </c>
      <c r="EH39" s="208">
        <v>0</v>
      </c>
      <c r="EI39" s="209">
        <v>1088413</v>
      </c>
      <c r="EJ39" s="208">
        <v>0</v>
      </c>
      <c r="EK39" s="209">
        <v>-25949.5347</v>
      </c>
      <c r="EL39" s="208">
        <v>0</v>
      </c>
      <c r="EM39" s="209"/>
      <c r="EN39" s="208"/>
      <c r="EO39" s="209"/>
      <c r="EP39" s="208"/>
      <c r="EQ39" s="209"/>
      <c r="ER39" s="208"/>
      <c r="ES39" s="209">
        <v>5056</v>
      </c>
      <c r="ET39" s="208">
        <v>0</v>
      </c>
      <c r="EU39" s="209"/>
      <c r="EV39" s="208"/>
      <c r="EW39" s="209">
        <v>114057</v>
      </c>
      <c r="EX39" s="208">
        <v>0</v>
      </c>
      <c r="EY39" s="209">
        <v>119113</v>
      </c>
      <c r="EZ39" s="208">
        <v>0</v>
      </c>
      <c r="FA39" s="209">
        <v>119113</v>
      </c>
      <c r="FB39" s="208">
        <v>0</v>
      </c>
      <c r="FC39" s="209">
        <v>5056</v>
      </c>
      <c r="FD39" s="208">
        <v>0</v>
      </c>
      <c r="FE39" s="209">
        <v>114057</v>
      </c>
      <c r="FF39" s="208">
        <v>0</v>
      </c>
      <c r="FG39" s="209">
        <v>8378</v>
      </c>
      <c r="FH39" s="208">
        <v>0.16200000000000001</v>
      </c>
      <c r="FI39" s="209">
        <v>8386</v>
      </c>
      <c r="FJ39" s="208">
        <v>0.12759999999999999</v>
      </c>
      <c r="FK39" s="209"/>
      <c r="FL39" s="208"/>
      <c r="FM39" s="209">
        <v>9890</v>
      </c>
      <c r="FN39" s="208">
        <v>0.15279999999999999</v>
      </c>
      <c r="FO39" s="209"/>
      <c r="FP39" s="208"/>
      <c r="FQ39" s="209"/>
      <c r="FR39" s="208"/>
      <c r="FS39" s="209">
        <v>64513</v>
      </c>
      <c r="FT39" s="208">
        <v>1.6479999999999999</v>
      </c>
      <c r="FU39" s="209">
        <v>28467</v>
      </c>
      <c r="FV39" s="208">
        <v>0.9758</v>
      </c>
      <c r="FW39" s="209"/>
      <c r="FX39" s="208"/>
      <c r="FY39" s="209"/>
      <c r="FZ39" s="208"/>
      <c r="GA39" s="209"/>
      <c r="GB39" s="208"/>
      <c r="GC39" s="209"/>
      <c r="GD39" s="208"/>
      <c r="GE39" s="209"/>
      <c r="GF39" s="208"/>
      <c r="GG39" s="209">
        <v>16675</v>
      </c>
      <c r="GH39" s="208">
        <v>0.50609999999999999</v>
      </c>
      <c r="GI39" s="209"/>
      <c r="GJ39" s="208"/>
      <c r="GK39" s="209">
        <v>42557</v>
      </c>
      <c r="GL39" s="208">
        <v>1.256</v>
      </c>
      <c r="GM39" s="209"/>
      <c r="GN39" s="208"/>
      <c r="GO39" s="209"/>
      <c r="GP39" s="208"/>
      <c r="GQ39" s="209">
        <v>53639</v>
      </c>
      <c r="GR39" s="208">
        <v>1.8919999999999999</v>
      </c>
      <c r="GS39" s="209"/>
      <c r="GT39" s="208"/>
      <c r="GU39" s="209">
        <v>158438</v>
      </c>
      <c r="GV39" s="208">
        <v>7.391</v>
      </c>
      <c r="GW39" s="209">
        <v>136245</v>
      </c>
      <c r="GX39" s="208">
        <v>6.6369999999999996</v>
      </c>
      <c r="GY39" s="209">
        <v>923</v>
      </c>
      <c r="GZ39" s="208">
        <v>4.5999999999999999E-2</v>
      </c>
      <c r="HA39" s="209"/>
      <c r="HB39" s="208"/>
      <c r="HC39" s="209">
        <v>49423</v>
      </c>
      <c r="HD39" s="208">
        <v>0</v>
      </c>
      <c r="HE39" s="209">
        <v>577534</v>
      </c>
      <c r="HF39" s="208">
        <v>20.7943</v>
      </c>
      <c r="HG39" s="209">
        <v>10613574.069399999</v>
      </c>
      <c r="HH39" s="206">
        <v>41.5886</v>
      </c>
    </row>
    <row r="40" spans="1:216" x14ac:dyDescent="0.2">
      <c r="A40" s="204"/>
      <c r="B40" s="210" t="s">
        <v>417</v>
      </c>
      <c r="C40" s="211"/>
      <c r="E40" s="211"/>
      <c r="G40" s="211"/>
      <c r="I40" s="211"/>
      <c r="K40" s="211"/>
      <c r="M40" s="211"/>
      <c r="O40" s="211">
        <v>52237</v>
      </c>
      <c r="P40" s="200">
        <v>0</v>
      </c>
      <c r="Q40" s="211"/>
      <c r="S40" s="211"/>
      <c r="U40" s="211"/>
      <c r="W40" s="211"/>
      <c r="Y40" s="211"/>
      <c r="AA40" s="211"/>
      <c r="AC40" s="211"/>
      <c r="AE40" s="211"/>
      <c r="AG40" s="211"/>
      <c r="AI40" s="211"/>
      <c r="AK40" s="211"/>
      <c r="AM40" s="211"/>
      <c r="AO40" s="211"/>
      <c r="AQ40" s="211"/>
      <c r="AS40" s="211">
        <v>52237</v>
      </c>
      <c r="AT40" s="200">
        <v>0</v>
      </c>
      <c r="AU40" s="211"/>
      <c r="AW40" s="211"/>
      <c r="AY40" s="211"/>
      <c r="BA40" s="211"/>
      <c r="BC40" s="211">
        <v>52237</v>
      </c>
      <c r="BD40" s="200">
        <v>0</v>
      </c>
      <c r="BE40" s="211">
        <v>37161</v>
      </c>
      <c r="BF40" s="200">
        <v>0</v>
      </c>
      <c r="BG40" s="211"/>
      <c r="BI40" s="211"/>
      <c r="BK40" s="211"/>
      <c r="BM40" s="211">
        <v>37161</v>
      </c>
      <c r="BN40" s="200">
        <v>0</v>
      </c>
      <c r="BO40" s="211">
        <v>2821</v>
      </c>
      <c r="BP40" s="200">
        <v>0</v>
      </c>
      <c r="BQ40" s="211">
        <v>2172</v>
      </c>
      <c r="BR40" s="200">
        <v>0</v>
      </c>
      <c r="BS40" s="211"/>
      <c r="BU40" s="211">
        <v>42154</v>
      </c>
      <c r="BV40" s="200">
        <v>0</v>
      </c>
      <c r="BW40" s="211"/>
      <c r="BY40" s="211"/>
      <c r="CA40" s="211"/>
      <c r="CC40" s="211"/>
      <c r="CE40" s="211"/>
      <c r="CG40" s="211"/>
      <c r="CI40" s="211"/>
      <c r="CK40" s="211"/>
      <c r="CM40" s="211"/>
      <c r="CO40" s="211"/>
      <c r="CQ40" s="211">
        <v>2096</v>
      </c>
      <c r="CR40" s="200">
        <v>0</v>
      </c>
      <c r="CS40" s="211">
        <v>4049</v>
      </c>
      <c r="CT40" s="200">
        <v>0</v>
      </c>
      <c r="CU40" s="211"/>
      <c r="CW40" s="211"/>
      <c r="CY40" s="211"/>
      <c r="DA40" s="211"/>
      <c r="DC40" s="211"/>
      <c r="DE40" s="211">
        <v>1262</v>
      </c>
      <c r="DF40" s="200">
        <v>0</v>
      </c>
      <c r="DG40" s="211">
        <v>113</v>
      </c>
      <c r="DH40" s="200">
        <v>0</v>
      </c>
      <c r="DI40" s="211"/>
      <c r="DK40" s="211">
        <v>7520</v>
      </c>
      <c r="DL40" s="200">
        <v>0</v>
      </c>
      <c r="DM40" s="211"/>
      <c r="DO40" s="211"/>
      <c r="DQ40" s="211"/>
      <c r="DS40" s="211"/>
      <c r="DU40" s="211"/>
      <c r="DW40" s="211"/>
      <c r="DY40" s="211">
        <v>9148.8862000000008</v>
      </c>
      <c r="DZ40" s="200">
        <v>0</v>
      </c>
      <c r="EA40" s="211">
        <v>58822.886200000001</v>
      </c>
      <c r="EB40" s="200">
        <v>0</v>
      </c>
      <c r="EC40" s="211"/>
      <c r="EE40" s="211"/>
      <c r="EG40" s="211">
        <v>58822.886200000001</v>
      </c>
      <c r="EH40" s="200">
        <v>0</v>
      </c>
      <c r="EI40" s="211">
        <v>52237</v>
      </c>
      <c r="EJ40" s="200">
        <v>0</v>
      </c>
      <c r="EK40" s="211">
        <v>-6585.8861999999999</v>
      </c>
      <c r="EL40" s="200">
        <v>0</v>
      </c>
      <c r="EM40" s="211"/>
      <c r="EO40" s="211"/>
      <c r="EQ40" s="211"/>
      <c r="ES40" s="211"/>
      <c r="EU40" s="211"/>
      <c r="EW40" s="211"/>
      <c r="EY40" s="211"/>
      <c r="FA40" s="211"/>
      <c r="FC40" s="211"/>
      <c r="FE40" s="211"/>
      <c r="FG40" s="211">
        <v>2394</v>
      </c>
      <c r="FH40" s="200">
        <v>0.05</v>
      </c>
      <c r="FI40" s="211">
        <v>8386</v>
      </c>
      <c r="FJ40" s="200">
        <v>0.13</v>
      </c>
      <c r="FK40" s="211"/>
      <c r="FM40" s="211"/>
      <c r="FO40" s="211"/>
      <c r="FQ40" s="211"/>
      <c r="FS40" s="211"/>
      <c r="FU40" s="211"/>
      <c r="FW40" s="211"/>
      <c r="FY40" s="211"/>
      <c r="GA40" s="211"/>
      <c r="GC40" s="211"/>
      <c r="GE40" s="211"/>
      <c r="GG40" s="211"/>
      <c r="GI40" s="211"/>
      <c r="GK40" s="211"/>
      <c r="GM40" s="211"/>
      <c r="GO40" s="211"/>
      <c r="GQ40" s="211">
        <v>6824</v>
      </c>
      <c r="GR40" s="200">
        <v>0.27</v>
      </c>
      <c r="GS40" s="211"/>
      <c r="GU40" s="211">
        <v>13133</v>
      </c>
      <c r="GV40" s="200">
        <v>0.62</v>
      </c>
      <c r="GW40" s="211">
        <v>4966</v>
      </c>
      <c r="GX40" s="200">
        <v>0.23</v>
      </c>
      <c r="GY40" s="211">
        <v>1515</v>
      </c>
      <c r="GZ40" s="200">
        <v>7.0000000000000007E-2</v>
      </c>
      <c r="HA40" s="211"/>
      <c r="HC40" s="211">
        <v>-57</v>
      </c>
      <c r="HD40" s="200">
        <v>0</v>
      </c>
      <c r="HE40" s="211">
        <v>37161</v>
      </c>
      <c r="HF40" s="200">
        <v>1.37</v>
      </c>
      <c r="HG40" s="211">
        <v>539987.77240000002</v>
      </c>
      <c r="HH40" s="212">
        <v>2.74</v>
      </c>
    </row>
    <row r="41" spans="1:216" s="329" customFormat="1" x14ac:dyDescent="0.2">
      <c r="A41" s="325" t="s">
        <v>418</v>
      </c>
      <c r="B41" s="325" t="s">
        <v>419</v>
      </c>
      <c r="C41" s="326"/>
      <c r="D41" s="327"/>
      <c r="E41" s="326"/>
      <c r="F41" s="327"/>
      <c r="G41" s="326"/>
      <c r="H41" s="327"/>
      <c r="I41" s="326"/>
      <c r="J41" s="327"/>
      <c r="K41" s="326"/>
      <c r="L41" s="327"/>
      <c r="M41" s="326"/>
      <c r="N41" s="327"/>
      <c r="O41" s="326">
        <v>226108</v>
      </c>
      <c r="P41" s="327">
        <v>0</v>
      </c>
      <c r="Q41" s="326"/>
      <c r="R41" s="327"/>
      <c r="S41" s="326"/>
      <c r="T41" s="327"/>
      <c r="U41" s="326"/>
      <c r="V41" s="327"/>
      <c r="W41" s="326"/>
      <c r="X41" s="327"/>
      <c r="Y41" s="326"/>
      <c r="Z41" s="327"/>
      <c r="AA41" s="326"/>
      <c r="AB41" s="327"/>
      <c r="AC41" s="326"/>
      <c r="AD41" s="327"/>
      <c r="AE41" s="326"/>
      <c r="AF41" s="327"/>
      <c r="AG41" s="326"/>
      <c r="AH41" s="327"/>
      <c r="AI41" s="326"/>
      <c r="AJ41" s="327"/>
      <c r="AK41" s="326"/>
      <c r="AL41" s="327"/>
      <c r="AM41" s="326"/>
      <c r="AN41" s="327"/>
      <c r="AO41" s="326"/>
      <c r="AP41" s="327"/>
      <c r="AQ41" s="326"/>
      <c r="AR41" s="327"/>
      <c r="AS41" s="326">
        <v>226108</v>
      </c>
      <c r="AT41" s="327">
        <v>0</v>
      </c>
      <c r="AU41" s="326"/>
      <c r="AV41" s="327"/>
      <c r="AW41" s="326"/>
      <c r="AX41" s="327"/>
      <c r="AY41" s="326">
        <v>15</v>
      </c>
      <c r="AZ41" s="327">
        <v>0</v>
      </c>
      <c r="BA41" s="326"/>
      <c r="BB41" s="327"/>
      <c r="BC41" s="326">
        <v>226123</v>
      </c>
      <c r="BD41" s="327">
        <v>0</v>
      </c>
      <c r="BE41" s="326"/>
      <c r="BF41" s="327"/>
      <c r="BG41" s="326"/>
      <c r="BH41" s="327"/>
      <c r="BI41" s="326"/>
      <c r="BJ41" s="327"/>
      <c r="BK41" s="326"/>
      <c r="BL41" s="327"/>
      <c r="BM41" s="326"/>
      <c r="BN41" s="327"/>
      <c r="BO41" s="326"/>
      <c r="BP41" s="327"/>
      <c r="BQ41" s="326"/>
      <c r="BR41" s="327"/>
      <c r="BS41" s="326"/>
      <c r="BT41" s="327"/>
      <c r="BU41" s="326"/>
      <c r="BV41" s="327"/>
      <c r="BW41" s="326"/>
      <c r="BX41" s="327"/>
      <c r="BY41" s="326"/>
      <c r="BZ41" s="327"/>
      <c r="CA41" s="326"/>
      <c r="CB41" s="327"/>
      <c r="CC41" s="326"/>
      <c r="CD41" s="327"/>
      <c r="CE41" s="326"/>
      <c r="CF41" s="327"/>
      <c r="CG41" s="326"/>
      <c r="CH41" s="327"/>
      <c r="CI41" s="326"/>
      <c r="CJ41" s="327"/>
      <c r="CK41" s="326"/>
      <c r="CL41" s="327"/>
      <c r="CM41" s="326"/>
      <c r="CN41" s="327"/>
      <c r="CO41" s="326"/>
      <c r="CP41" s="327"/>
      <c r="CQ41" s="326"/>
      <c r="CR41" s="327"/>
      <c r="CS41" s="326"/>
      <c r="CT41" s="327"/>
      <c r="CU41" s="326">
        <v>200</v>
      </c>
      <c r="CV41" s="327">
        <v>0</v>
      </c>
      <c r="CW41" s="326"/>
      <c r="CX41" s="327"/>
      <c r="CY41" s="326"/>
      <c r="CZ41" s="327"/>
      <c r="DA41" s="326"/>
      <c r="DB41" s="327"/>
      <c r="DC41" s="326"/>
      <c r="DD41" s="327"/>
      <c r="DE41" s="326">
        <v>202688</v>
      </c>
      <c r="DF41" s="327">
        <v>0</v>
      </c>
      <c r="DG41" s="326">
        <v>1834</v>
      </c>
      <c r="DH41" s="327">
        <v>0</v>
      </c>
      <c r="DI41" s="326"/>
      <c r="DJ41" s="327"/>
      <c r="DK41" s="326">
        <v>204722</v>
      </c>
      <c r="DL41" s="327">
        <v>0</v>
      </c>
      <c r="DM41" s="326"/>
      <c r="DN41" s="327"/>
      <c r="DO41" s="326"/>
      <c r="DP41" s="327"/>
      <c r="DQ41" s="326"/>
      <c r="DR41" s="327"/>
      <c r="DS41" s="326"/>
      <c r="DT41" s="327"/>
      <c r="DU41" s="326"/>
      <c r="DV41" s="327"/>
      <c r="DW41" s="326"/>
      <c r="DX41" s="327"/>
      <c r="DY41" s="326">
        <v>336.56939999999997</v>
      </c>
      <c r="DZ41" s="327">
        <v>0</v>
      </c>
      <c r="EA41" s="326">
        <v>205058.56940000001</v>
      </c>
      <c r="EB41" s="327">
        <v>0</v>
      </c>
      <c r="EC41" s="326"/>
      <c r="ED41" s="327"/>
      <c r="EE41" s="326">
        <v>15</v>
      </c>
      <c r="EF41" s="327">
        <v>0</v>
      </c>
      <c r="EG41" s="326">
        <v>205073.56940000001</v>
      </c>
      <c r="EH41" s="327">
        <v>0</v>
      </c>
      <c r="EI41" s="326">
        <v>226123</v>
      </c>
      <c r="EJ41" s="327">
        <v>0</v>
      </c>
      <c r="EK41" s="326">
        <v>21049.4306</v>
      </c>
      <c r="EL41" s="327">
        <v>0</v>
      </c>
      <c r="EM41" s="326">
        <v>21049.4306</v>
      </c>
      <c r="EN41" s="327">
        <v>0</v>
      </c>
      <c r="EO41" s="326"/>
      <c r="EP41" s="327"/>
      <c r="EQ41" s="326"/>
      <c r="ER41" s="327"/>
      <c r="ES41" s="326"/>
      <c r="ET41" s="327"/>
      <c r="EU41" s="326"/>
      <c r="EV41" s="327"/>
      <c r="EW41" s="326"/>
      <c r="EX41" s="327"/>
      <c r="EY41" s="326"/>
      <c r="EZ41" s="327"/>
      <c r="FA41" s="326">
        <v>15</v>
      </c>
      <c r="FB41" s="327">
        <v>0</v>
      </c>
      <c r="FC41" s="326">
        <v>15</v>
      </c>
      <c r="FD41" s="327">
        <v>0</v>
      </c>
      <c r="FE41" s="326"/>
      <c r="FF41" s="327"/>
      <c r="FG41" s="326"/>
      <c r="FH41" s="327"/>
      <c r="FI41" s="326"/>
      <c r="FJ41" s="327"/>
      <c r="FK41" s="326"/>
      <c r="FL41" s="327"/>
      <c r="FM41" s="326"/>
      <c r="FN41" s="327"/>
      <c r="FO41" s="326"/>
      <c r="FP41" s="327"/>
      <c r="FQ41" s="326"/>
      <c r="FR41" s="327"/>
      <c r="FS41" s="326"/>
      <c r="FT41" s="327"/>
      <c r="FU41" s="326"/>
      <c r="FV41" s="327"/>
      <c r="FW41" s="326"/>
      <c r="FX41" s="327"/>
      <c r="FY41" s="326"/>
      <c r="FZ41" s="327"/>
      <c r="GA41" s="326"/>
      <c r="GB41" s="327"/>
      <c r="GC41" s="326"/>
      <c r="GD41" s="327"/>
      <c r="GE41" s="326"/>
      <c r="GF41" s="327"/>
      <c r="GG41" s="326"/>
      <c r="GH41" s="327"/>
      <c r="GI41" s="326"/>
      <c r="GJ41" s="327"/>
      <c r="GK41" s="326"/>
      <c r="GL41" s="327"/>
      <c r="GM41" s="326"/>
      <c r="GN41" s="327"/>
      <c r="GO41" s="326"/>
      <c r="GP41" s="327"/>
      <c r="GQ41" s="326"/>
      <c r="GR41" s="327"/>
      <c r="GS41" s="326"/>
      <c r="GT41" s="327"/>
      <c r="GU41" s="326"/>
      <c r="GV41" s="327"/>
      <c r="GW41" s="326"/>
      <c r="GX41" s="327"/>
      <c r="GY41" s="326"/>
      <c r="GZ41" s="327"/>
      <c r="HA41" s="326"/>
      <c r="HB41" s="327"/>
      <c r="HC41" s="326"/>
      <c r="HD41" s="327"/>
      <c r="HE41" s="326"/>
      <c r="HF41" s="327"/>
      <c r="HG41" s="326">
        <v>1766533.5693999999</v>
      </c>
      <c r="HH41" s="328">
        <v>0</v>
      </c>
    </row>
    <row r="42" spans="1:216" x14ac:dyDescent="0.2">
      <c r="A42" s="201" t="s">
        <v>420</v>
      </c>
      <c r="B42" s="201" t="s">
        <v>421</v>
      </c>
      <c r="C42" s="209">
        <v>250</v>
      </c>
      <c r="D42" s="208">
        <v>0</v>
      </c>
      <c r="E42" s="209"/>
      <c r="F42" s="208"/>
      <c r="G42" s="209">
        <v>250</v>
      </c>
      <c r="H42" s="208">
        <v>0</v>
      </c>
      <c r="I42" s="209"/>
      <c r="J42" s="208"/>
      <c r="K42" s="209"/>
      <c r="L42" s="208"/>
      <c r="M42" s="209"/>
      <c r="N42" s="208"/>
      <c r="O42" s="209">
        <v>649332</v>
      </c>
      <c r="P42" s="208">
        <v>0</v>
      </c>
      <c r="Q42" s="209"/>
      <c r="R42" s="208"/>
      <c r="S42" s="209">
        <v>911092</v>
      </c>
      <c r="T42" s="208">
        <v>0</v>
      </c>
      <c r="U42" s="209"/>
      <c r="V42" s="208"/>
      <c r="W42" s="209"/>
      <c r="X42" s="208"/>
      <c r="Y42" s="209">
        <v>2795</v>
      </c>
      <c r="Z42" s="208">
        <v>0</v>
      </c>
      <c r="AA42" s="209"/>
      <c r="AB42" s="208"/>
      <c r="AC42" s="209"/>
      <c r="AD42" s="208"/>
      <c r="AE42" s="209">
        <v>6844</v>
      </c>
      <c r="AF42" s="208">
        <v>0</v>
      </c>
      <c r="AG42" s="209">
        <v>695745</v>
      </c>
      <c r="AH42" s="208">
        <v>0</v>
      </c>
      <c r="AI42" s="209"/>
      <c r="AJ42" s="208"/>
      <c r="AK42" s="209"/>
      <c r="AL42" s="208"/>
      <c r="AM42" s="209"/>
      <c r="AN42" s="208"/>
      <c r="AO42" s="209"/>
      <c r="AP42" s="208"/>
      <c r="AQ42" s="209">
        <v>569354</v>
      </c>
      <c r="AR42" s="208">
        <v>0</v>
      </c>
      <c r="AS42" s="209">
        <v>2835162</v>
      </c>
      <c r="AT42" s="208">
        <v>0</v>
      </c>
      <c r="AU42" s="209"/>
      <c r="AV42" s="208"/>
      <c r="AW42" s="209"/>
      <c r="AX42" s="208"/>
      <c r="AY42" s="209">
        <v>22637</v>
      </c>
      <c r="AZ42" s="208">
        <v>0</v>
      </c>
      <c r="BA42" s="209"/>
      <c r="BB42" s="208"/>
      <c r="BC42" s="209">
        <v>2858049</v>
      </c>
      <c r="BD42" s="208">
        <v>0</v>
      </c>
      <c r="BE42" s="209">
        <v>1481520</v>
      </c>
      <c r="BF42" s="208">
        <v>0</v>
      </c>
      <c r="BG42" s="209">
        <v>33278</v>
      </c>
      <c r="BH42" s="208">
        <v>0</v>
      </c>
      <c r="BI42" s="209">
        <v>33005</v>
      </c>
      <c r="BJ42" s="208">
        <v>0</v>
      </c>
      <c r="BK42" s="209">
        <v>66283</v>
      </c>
      <c r="BL42" s="208">
        <v>0</v>
      </c>
      <c r="BM42" s="209">
        <v>1547803</v>
      </c>
      <c r="BN42" s="208">
        <v>0</v>
      </c>
      <c r="BO42" s="209">
        <v>117107</v>
      </c>
      <c r="BP42" s="208">
        <v>0</v>
      </c>
      <c r="BQ42" s="209">
        <v>172712</v>
      </c>
      <c r="BR42" s="208">
        <v>0</v>
      </c>
      <c r="BS42" s="209">
        <v>2775</v>
      </c>
      <c r="BT42" s="208">
        <v>0</v>
      </c>
      <c r="BU42" s="209">
        <v>1840397</v>
      </c>
      <c r="BV42" s="208">
        <v>0</v>
      </c>
      <c r="BW42" s="209">
        <v>100778</v>
      </c>
      <c r="BX42" s="208">
        <v>0</v>
      </c>
      <c r="BY42" s="209"/>
      <c r="BZ42" s="208"/>
      <c r="CA42" s="209">
        <v>77788</v>
      </c>
      <c r="CB42" s="208">
        <v>0</v>
      </c>
      <c r="CC42" s="209">
        <v>33328</v>
      </c>
      <c r="CD42" s="208">
        <v>0</v>
      </c>
      <c r="CE42" s="209"/>
      <c r="CF42" s="208"/>
      <c r="CG42" s="209">
        <v>211894</v>
      </c>
      <c r="CH42" s="208">
        <v>0</v>
      </c>
      <c r="CI42" s="209"/>
      <c r="CJ42" s="208"/>
      <c r="CK42" s="209"/>
      <c r="CL42" s="208"/>
      <c r="CM42" s="209"/>
      <c r="CN42" s="208"/>
      <c r="CO42" s="209">
        <v>906</v>
      </c>
      <c r="CP42" s="208">
        <v>0</v>
      </c>
      <c r="CQ42" s="209">
        <v>72832</v>
      </c>
      <c r="CR42" s="208">
        <v>0</v>
      </c>
      <c r="CS42" s="209">
        <v>6334</v>
      </c>
      <c r="CT42" s="208">
        <v>0</v>
      </c>
      <c r="CU42" s="209">
        <v>27397</v>
      </c>
      <c r="CV42" s="208">
        <v>0</v>
      </c>
      <c r="CW42" s="209"/>
      <c r="CX42" s="208"/>
      <c r="CY42" s="209"/>
      <c r="CZ42" s="208"/>
      <c r="DA42" s="209">
        <v>144</v>
      </c>
      <c r="DB42" s="208">
        <v>0</v>
      </c>
      <c r="DC42" s="209">
        <v>2250</v>
      </c>
      <c r="DD42" s="208">
        <v>0</v>
      </c>
      <c r="DE42" s="209"/>
      <c r="DF42" s="208"/>
      <c r="DG42" s="209">
        <v>99067</v>
      </c>
      <c r="DH42" s="208">
        <v>0</v>
      </c>
      <c r="DI42" s="209"/>
      <c r="DJ42" s="208"/>
      <c r="DK42" s="209">
        <v>208930</v>
      </c>
      <c r="DL42" s="208">
        <v>0</v>
      </c>
      <c r="DM42" s="209">
        <v>68713</v>
      </c>
      <c r="DN42" s="208">
        <v>0</v>
      </c>
      <c r="DO42" s="209"/>
      <c r="DP42" s="208"/>
      <c r="DQ42" s="209"/>
      <c r="DR42" s="208"/>
      <c r="DS42" s="209"/>
      <c r="DT42" s="208"/>
      <c r="DU42" s="209"/>
      <c r="DV42" s="208"/>
      <c r="DW42" s="209">
        <v>68713</v>
      </c>
      <c r="DX42" s="208">
        <v>0</v>
      </c>
      <c r="DY42" s="209">
        <v>293572</v>
      </c>
      <c r="DZ42" s="208">
        <v>0</v>
      </c>
      <c r="EA42" s="209">
        <v>2623506</v>
      </c>
      <c r="EB42" s="208">
        <v>0</v>
      </c>
      <c r="EC42" s="209">
        <v>14380</v>
      </c>
      <c r="ED42" s="208">
        <v>0</v>
      </c>
      <c r="EE42" s="209">
        <v>8507</v>
      </c>
      <c r="EF42" s="208">
        <v>0</v>
      </c>
      <c r="EG42" s="209">
        <v>2646393</v>
      </c>
      <c r="EH42" s="208">
        <v>0</v>
      </c>
      <c r="EI42" s="209">
        <v>2858049</v>
      </c>
      <c r="EJ42" s="208">
        <v>0</v>
      </c>
      <c r="EK42" s="209">
        <v>211656</v>
      </c>
      <c r="EL42" s="208">
        <v>0</v>
      </c>
      <c r="EM42" s="209"/>
      <c r="EN42" s="208"/>
      <c r="EO42" s="209"/>
      <c r="EP42" s="208"/>
      <c r="EQ42" s="209"/>
      <c r="ER42" s="208"/>
      <c r="ES42" s="209"/>
      <c r="ET42" s="208"/>
      <c r="EU42" s="209">
        <v>14380</v>
      </c>
      <c r="EV42" s="208">
        <v>0</v>
      </c>
      <c r="EW42" s="209"/>
      <c r="EX42" s="208"/>
      <c r="EY42" s="209">
        <v>14380</v>
      </c>
      <c r="EZ42" s="208">
        <v>0</v>
      </c>
      <c r="FA42" s="209">
        <v>22887</v>
      </c>
      <c r="FB42" s="208">
        <v>0</v>
      </c>
      <c r="FC42" s="209">
        <v>22887</v>
      </c>
      <c r="FD42" s="208">
        <v>0</v>
      </c>
      <c r="FE42" s="209"/>
      <c r="FF42" s="208"/>
      <c r="FG42" s="209">
        <v>81683</v>
      </c>
      <c r="FH42" s="208">
        <v>1.17</v>
      </c>
      <c r="FI42" s="209">
        <v>11320</v>
      </c>
      <c r="FJ42" s="208">
        <v>0.09</v>
      </c>
      <c r="FK42" s="209"/>
      <c r="FL42" s="208"/>
      <c r="FM42" s="209">
        <v>237281</v>
      </c>
      <c r="FN42" s="208">
        <v>4.28</v>
      </c>
      <c r="FO42" s="209"/>
      <c r="FP42" s="208"/>
      <c r="FQ42" s="209"/>
      <c r="FR42" s="208"/>
      <c r="FS42" s="209"/>
      <c r="FT42" s="208"/>
      <c r="FU42" s="209"/>
      <c r="FV42" s="208"/>
      <c r="FW42" s="209"/>
      <c r="FX42" s="208"/>
      <c r="FY42" s="209"/>
      <c r="FZ42" s="208"/>
      <c r="GA42" s="209">
        <v>761308</v>
      </c>
      <c r="GB42" s="208">
        <v>16</v>
      </c>
      <c r="GC42" s="209"/>
      <c r="GD42" s="208"/>
      <c r="GE42" s="209"/>
      <c r="GF42" s="208"/>
      <c r="GG42" s="209"/>
      <c r="GH42" s="208"/>
      <c r="GI42" s="209"/>
      <c r="GJ42" s="208"/>
      <c r="GK42" s="209"/>
      <c r="GL42" s="208"/>
      <c r="GM42" s="209"/>
      <c r="GN42" s="208"/>
      <c r="GO42" s="209"/>
      <c r="GP42" s="208"/>
      <c r="GQ42" s="209"/>
      <c r="GR42" s="208"/>
      <c r="GS42" s="209">
        <v>33934</v>
      </c>
      <c r="GT42" s="208">
        <v>0.86</v>
      </c>
      <c r="GU42" s="209">
        <v>258589</v>
      </c>
      <c r="GV42" s="208">
        <v>6.94</v>
      </c>
      <c r="GW42" s="209">
        <v>708</v>
      </c>
      <c r="GX42" s="208">
        <v>0.02</v>
      </c>
      <c r="GY42" s="209">
        <v>67569</v>
      </c>
      <c r="GZ42" s="208">
        <v>0.79</v>
      </c>
      <c r="HA42" s="209"/>
      <c r="HB42" s="208"/>
      <c r="HC42" s="209">
        <v>29128</v>
      </c>
      <c r="HD42" s="208">
        <v>0</v>
      </c>
      <c r="HE42" s="209">
        <v>1481520</v>
      </c>
      <c r="HF42" s="208">
        <v>30.15</v>
      </c>
      <c r="HG42" s="209">
        <v>26519101</v>
      </c>
      <c r="HH42" s="206">
        <v>60.3</v>
      </c>
    </row>
    <row r="43" spans="1:216" x14ac:dyDescent="0.2">
      <c r="A43" s="204"/>
      <c r="B43" s="210" t="s">
        <v>422</v>
      </c>
      <c r="C43" s="211"/>
      <c r="E43" s="211">
        <v>9504</v>
      </c>
      <c r="F43" s="200">
        <v>0</v>
      </c>
      <c r="G43" s="211">
        <v>9504</v>
      </c>
      <c r="H43" s="200">
        <v>0</v>
      </c>
      <c r="I43" s="211">
        <v>103</v>
      </c>
      <c r="J43" s="200">
        <v>0</v>
      </c>
      <c r="K43" s="211"/>
      <c r="M43" s="211">
        <v>103</v>
      </c>
      <c r="N43" s="200">
        <v>0</v>
      </c>
      <c r="O43" s="211">
        <v>400277</v>
      </c>
      <c r="P43" s="200">
        <v>0</v>
      </c>
      <c r="Q43" s="211"/>
      <c r="S43" s="211">
        <v>1931422</v>
      </c>
      <c r="T43" s="200">
        <v>0</v>
      </c>
      <c r="U43" s="211"/>
      <c r="W43" s="211"/>
      <c r="Y43" s="211">
        <v>27180</v>
      </c>
      <c r="Z43" s="200">
        <v>0</v>
      </c>
      <c r="AA43" s="211"/>
      <c r="AC43" s="211"/>
      <c r="AE43" s="211">
        <v>1095</v>
      </c>
      <c r="AF43" s="200">
        <v>0</v>
      </c>
      <c r="AG43" s="211">
        <v>640952</v>
      </c>
      <c r="AH43" s="200">
        <v>0</v>
      </c>
      <c r="AI43" s="211"/>
      <c r="AK43" s="211"/>
      <c r="AM43" s="211"/>
      <c r="AO43" s="211"/>
      <c r="AQ43" s="211">
        <v>347697</v>
      </c>
      <c r="AR43" s="200">
        <v>0</v>
      </c>
      <c r="AS43" s="211">
        <v>3348623</v>
      </c>
      <c r="AT43" s="200">
        <v>0</v>
      </c>
      <c r="AU43" s="211"/>
      <c r="AW43" s="211"/>
      <c r="AY43" s="211">
        <v>22548</v>
      </c>
      <c r="AZ43" s="200">
        <v>0</v>
      </c>
      <c r="BA43" s="211"/>
      <c r="BC43" s="211">
        <v>3380778</v>
      </c>
      <c r="BD43" s="200">
        <v>0</v>
      </c>
      <c r="BE43" s="211">
        <v>1951014</v>
      </c>
      <c r="BF43" s="200">
        <v>0</v>
      </c>
      <c r="BG43" s="211">
        <v>34359</v>
      </c>
      <c r="BH43" s="200">
        <v>0</v>
      </c>
      <c r="BI43" s="211">
        <v>24000</v>
      </c>
      <c r="BJ43" s="200">
        <v>0</v>
      </c>
      <c r="BK43" s="211">
        <v>58359</v>
      </c>
      <c r="BL43" s="200">
        <v>0</v>
      </c>
      <c r="BM43" s="211">
        <v>2009373</v>
      </c>
      <c r="BN43" s="200">
        <v>0</v>
      </c>
      <c r="BO43" s="211">
        <v>153734</v>
      </c>
      <c r="BP43" s="200">
        <v>0</v>
      </c>
      <c r="BQ43" s="211">
        <v>208326</v>
      </c>
      <c r="BR43" s="200">
        <v>0</v>
      </c>
      <c r="BS43" s="211">
        <v>3800</v>
      </c>
      <c r="BT43" s="200">
        <v>0</v>
      </c>
      <c r="BU43" s="211">
        <v>2375233</v>
      </c>
      <c r="BV43" s="200">
        <v>0</v>
      </c>
      <c r="BW43" s="211">
        <v>19642</v>
      </c>
      <c r="BX43" s="200">
        <v>0</v>
      </c>
      <c r="BY43" s="211"/>
      <c r="CA43" s="211">
        <v>29510</v>
      </c>
      <c r="CB43" s="200">
        <v>0</v>
      </c>
      <c r="CC43" s="211">
        <v>56197</v>
      </c>
      <c r="CD43" s="200">
        <v>0</v>
      </c>
      <c r="CE43" s="211">
        <v>2031</v>
      </c>
      <c r="CF43" s="200">
        <v>0</v>
      </c>
      <c r="CG43" s="211">
        <v>107380</v>
      </c>
      <c r="CH43" s="200">
        <v>0</v>
      </c>
      <c r="CI43" s="211">
        <v>99097</v>
      </c>
      <c r="CJ43" s="200">
        <v>0</v>
      </c>
      <c r="CK43" s="211"/>
      <c r="CM43" s="211"/>
      <c r="CO43" s="211">
        <v>3227</v>
      </c>
      <c r="CP43" s="200">
        <v>0</v>
      </c>
      <c r="CQ43" s="211">
        <v>80032</v>
      </c>
      <c r="CR43" s="200">
        <v>0</v>
      </c>
      <c r="CS43" s="211">
        <v>2492</v>
      </c>
      <c r="CT43" s="200">
        <v>0</v>
      </c>
      <c r="CU43" s="211">
        <v>300</v>
      </c>
      <c r="CV43" s="200">
        <v>0</v>
      </c>
      <c r="CW43" s="211"/>
      <c r="CY43" s="211"/>
      <c r="DA43" s="211"/>
      <c r="DC43" s="211">
        <v>3000</v>
      </c>
      <c r="DD43" s="200">
        <v>0</v>
      </c>
      <c r="DE43" s="211"/>
      <c r="DG43" s="211">
        <v>86104</v>
      </c>
      <c r="DH43" s="200">
        <v>0</v>
      </c>
      <c r="DI43" s="211"/>
      <c r="DK43" s="211">
        <v>274252</v>
      </c>
      <c r="DL43" s="200">
        <v>0</v>
      </c>
      <c r="DM43" s="211">
        <v>64635</v>
      </c>
      <c r="DN43" s="200">
        <v>0</v>
      </c>
      <c r="DO43" s="211"/>
      <c r="DQ43" s="211"/>
      <c r="DS43" s="211"/>
      <c r="DU43" s="211"/>
      <c r="DW43" s="211">
        <v>64635</v>
      </c>
      <c r="DX43" s="200">
        <v>0</v>
      </c>
      <c r="DY43" s="211">
        <v>355509</v>
      </c>
      <c r="DZ43" s="200">
        <v>0</v>
      </c>
      <c r="EA43" s="211">
        <v>3177009</v>
      </c>
      <c r="EB43" s="200">
        <v>0</v>
      </c>
      <c r="EC43" s="211">
        <v>21751</v>
      </c>
      <c r="ED43" s="200">
        <v>0</v>
      </c>
      <c r="EE43" s="211">
        <v>10301</v>
      </c>
      <c r="EF43" s="200">
        <v>0</v>
      </c>
      <c r="EG43" s="211">
        <v>3209061</v>
      </c>
      <c r="EH43" s="200">
        <v>0</v>
      </c>
      <c r="EI43" s="211">
        <v>3380778</v>
      </c>
      <c r="EJ43" s="200">
        <v>0</v>
      </c>
      <c r="EK43" s="211">
        <v>171717</v>
      </c>
      <c r="EL43" s="200">
        <v>0</v>
      </c>
      <c r="EM43" s="211"/>
      <c r="EO43" s="211"/>
      <c r="EQ43" s="211"/>
      <c r="ES43" s="211"/>
      <c r="EU43" s="211">
        <v>21751</v>
      </c>
      <c r="EV43" s="200">
        <v>0</v>
      </c>
      <c r="EW43" s="211"/>
      <c r="EY43" s="211">
        <v>21751</v>
      </c>
      <c r="EZ43" s="200">
        <v>0</v>
      </c>
      <c r="FA43" s="211">
        <v>32052</v>
      </c>
      <c r="FB43" s="200">
        <v>0</v>
      </c>
      <c r="FC43" s="211">
        <v>32052</v>
      </c>
      <c r="FD43" s="200">
        <v>0</v>
      </c>
      <c r="FE43" s="211"/>
      <c r="FG43" s="211">
        <v>63106</v>
      </c>
      <c r="FH43" s="200">
        <v>0.9</v>
      </c>
      <c r="FI43" s="211">
        <v>15693</v>
      </c>
      <c r="FJ43" s="200">
        <v>0.13</v>
      </c>
      <c r="FK43" s="211">
        <v>5119</v>
      </c>
      <c r="FL43" s="200">
        <v>0.13</v>
      </c>
      <c r="FM43" s="211">
        <v>259458</v>
      </c>
      <c r="FN43" s="200">
        <v>4.68</v>
      </c>
      <c r="FO43" s="211">
        <v>4251</v>
      </c>
      <c r="FP43" s="200">
        <v>0.02</v>
      </c>
      <c r="FQ43" s="211"/>
      <c r="FS43" s="211"/>
      <c r="FU43" s="211"/>
      <c r="FW43" s="211"/>
      <c r="FY43" s="211"/>
      <c r="GA43" s="211">
        <v>1009399</v>
      </c>
      <c r="GB43" s="200">
        <v>21.21</v>
      </c>
      <c r="GC43" s="211"/>
      <c r="GE43" s="211"/>
      <c r="GG43" s="211"/>
      <c r="GI43" s="211"/>
      <c r="GK43" s="211"/>
      <c r="GM43" s="211"/>
      <c r="GO43" s="211"/>
      <c r="GQ43" s="211"/>
      <c r="GS43" s="211">
        <v>63797</v>
      </c>
      <c r="GT43" s="200">
        <v>1.62</v>
      </c>
      <c r="GU43" s="211">
        <v>429747</v>
      </c>
      <c r="GV43" s="200">
        <v>11.53</v>
      </c>
      <c r="GW43" s="211"/>
      <c r="GY43" s="211">
        <v>73620</v>
      </c>
      <c r="GZ43" s="200">
        <v>0.86</v>
      </c>
      <c r="HA43" s="211"/>
      <c r="HC43" s="211">
        <v>26824</v>
      </c>
      <c r="HD43" s="200">
        <v>0</v>
      </c>
      <c r="HE43" s="211">
        <v>1951014</v>
      </c>
      <c r="HF43" s="200">
        <v>41.08</v>
      </c>
      <c r="HG43" s="211">
        <v>32166278</v>
      </c>
      <c r="HH43" s="212">
        <v>82.16</v>
      </c>
    </row>
    <row r="44" spans="1:216" x14ac:dyDescent="0.2">
      <c r="A44" s="204"/>
      <c r="B44" s="210" t="s">
        <v>423</v>
      </c>
      <c r="C44" s="211"/>
      <c r="E44" s="211"/>
      <c r="G44" s="211"/>
      <c r="I44" s="211"/>
      <c r="K44" s="211"/>
      <c r="M44" s="211"/>
      <c r="O44" s="211">
        <v>13473</v>
      </c>
      <c r="P44" s="200">
        <v>0</v>
      </c>
      <c r="Q44" s="211"/>
      <c r="S44" s="211"/>
      <c r="U44" s="211"/>
      <c r="W44" s="211"/>
      <c r="Y44" s="211"/>
      <c r="AA44" s="211"/>
      <c r="AC44" s="211"/>
      <c r="AE44" s="211"/>
      <c r="AG44" s="211"/>
      <c r="AI44" s="211"/>
      <c r="AK44" s="211"/>
      <c r="AM44" s="211"/>
      <c r="AO44" s="211"/>
      <c r="AQ44" s="211"/>
      <c r="AS44" s="211">
        <v>13473</v>
      </c>
      <c r="AT44" s="200">
        <v>0</v>
      </c>
      <c r="AU44" s="211"/>
      <c r="AW44" s="211"/>
      <c r="AY44" s="211">
        <v>34</v>
      </c>
      <c r="AZ44" s="200">
        <v>0</v>
      </c>
      <c r="BA44" s="211"/>
      <c r="BC44" s="211">
        <v>13507</v>
      </c>
      <c r="BD44" s="200">
        <v>0</v>
      </c>
      <c r="BE44" s="211">
        <v>5297</v>
      </c>
      <c r="BF44" s="200">
        <v>0</v>
      </c>
      <c r="BG44" s="211"/>
      <c r="BI44" s="211"/>
      <c r="BK44" s="211"/>
      <c r="BM44" s="211">
        <v>5297</v>
      </c>
      <c r="BN44" s="200">
        <v>0</v>
      </c>
      <c r="BO44" s="211">
        <v>300</v>
      </c>
      <c r="BP44" s="200">
        <v>0</v>
      </c>
      <c r="BQ44" s="211">
        <v>389</v>
      </c>
      <c r="BR44" s="200">
        <v>0</v>
      </c>
      <c r="BS44" s="211"/>
      <c r="BU44" s="211">
        <v>5986</v>
      </c>
      <c r="BV44" s="200">
        <v>0</v>
      </c>
      <c r="BW44" s="211"/>
      <c r="BY44" s="211"/>
      <c r="CA44" s="211"/>
      <c r="CC44" s="211">
        <v>609</v>
      </c>
      <c r="CD44" s="200">
        <v>0</v>
      </c>
      <c r="CE44" s="211"/>
      <c r="CG44" s="211">
        <v>609</v>
      </c>
      <c r="CH44" s="200">
        <v>0</v>
      </c>
      <c r="CI44" s="211"/>
      <c r="CK44" s="211"/>
      <c r="CM44" s="211"/>
      <c r="CO44" s="211"/>
      <c r="CQ44" s="211">
        <v>126</v>
      </c>
      <c r="CR44" s="200">
        <v>0</v>
      </c>
      <c r="CS44" s="211">
        <v>275</v>
      </c>
      <c r="CT44" s="200">
        <v>0</v>
      </c>
      <c r="CU44" s="211"/>
      <c r="CW44" s="211"/>
      <c r="CY44" s="211"/>
      <c r="DA44" s="211"/>
      <c r="DC44" s="211"/>
      <c r="DE44" s="211"/>
      <c r="DG44" s="211">
        <v>2209</v>
      </c>
      <c r="DH44" s="200">
        <v>0</v>
      </c>
      <c r="DI44" s="211"/>
      <c r="DK44" s="211">
        <v>2610</v>
      </c>
      <c r="DL44" s="200">
        <v>0</v>
      </c>
      <c r="DM44" s="211">
        <v>17</v>
      </c>
      <c r="DN44" s="200">
        <v>0</v>
      </c>
      <c r="DO44" s="211"/>
      <c r="DQ44" s="211"/>
      <c r="DS44" s="211"/>
      <c r="DU44" s="211"/>
      <c r="DW44" s="211">
        <v>17</v>
      </c>
      <c r="DX44" s="200">
        <v>0</v>
      </c>
      <c r="DY44" s="211">
        <v>1162</v>
      </c>
      <c r="DZ44" s="200">
        <v>0</v>
      </c>
      <c r="EA44" s="211">
        <v>10384</v>
      </c>
      <c r="EB44" s="200">
        <v>0</v>
      </c>
      <c r="EC44" s="211"/>
      <c r="EE44" s="211">
        <v>34</v>
      </c>
      <c r="EF44" s="200">
        <v>0</v>
      </c>
      <c r="EG44" s="211">
        <v>10418</v>
      </c>
      <c r="EH44" s="200">
        <v>0</v>
      </c>
      <c r="EI44" s="211">
        <v>13507</v>
      </c>
      <c r="EJ44" s="200">
        <v>0</v>
      </c>
      <c r="EK44" s="211">
        <v>3089</v>
      </c>
      <c r="EL44" s="200">
        <v>0</v>
      </c>
      <c r="EM44" s="211"/>
      <c r="EO44" s="211"/>
      <c r="EQ44" s="211"/>
      <c r="ES44" s="211"/>
      <c r="EU44" s="211"/>
      <c r="EW44" s="211"/>
      <c r="EY44" s="211"/>
      <c r="FA44" s="211">
        <v>34</v>
      </c>
      <c r="FB44" s="200">
        <v>0</v>
      </c>
      <c r="FC44" s="211">
        <v>34</v>
      </c>
      <c r="FD44" s="200">
        <v>0</v>
      </c>
      <c r="FE44" s="211"/>
      <c r="FG44" s="211"/>
      <c r="FI44" s="211"/>
      <c r="FK44" s="211"/>
      <c r="FM44" s="211"/>
      <c r="FO44" s="211"/>
      <c r="FQ44" s="211"/>
      <c r="FS44" s="211"/>
      <c r="FU44" s="211"/>
      <c r="FW44" s="211"/>
      <c r="FY44" s="211"/>
      <c r="GA44" s="211"/>
      <c r="GC44" s="211"/>
      <c r="GE44" s="211"/>
      <c r="GG44" s="211"/>
      <c r="GI44" s="211"/>
      <c r="GK44" s="211"/>
      <c r="GM44" s="211"/>
      <c r="GO44" s="211"/>
      <c r="GQ44" s="211"/>
      <c r="GS44" s="211"/>
      <c r="GU44" s="211">
        <v>1947</v>
      </c>
      <c r="GV44" s="200">
        <v>0.05</v>
      </c>
      <c r="GW44" s="211"/>
      <c r="GY44" s="211"/>
      <c r="HA44" s="211"/>
      <c r="HC44" s="211">
        <v>3350</v>
      </c>
      <c r="HD44" s="200">
        <v>0</v>
      </c>
      <c r="HE44" s="211">
        <v>5297</v>
      </c>
      <c r="HF44" s="200">
        <v>0.05</v>
      </c>
      <c r="HG44" s="211">
        <v>113484</v>
      </c>
      <c r="HH44" s="212">
        <v>0.1</v>
      </c>
    </row>
    <row r="45" spans="1:216" x14ac:dyDescent="0.2">
      <c r="A45" s="213" t="s">
        <v>424</v>
      </c>
      <c r="B45" s="214"/>
      <c r="C45" s="215">
        <v>183458</v>
      </c>
      <c r="D45" s="216">
        <v>0</v>
      </c>
      <c r="E45" s="215">
        <v>219843</v>
      </c>
      <c r="F45" s="216">
        <v>0</v>
      </c>
      <c r="G45" s="215">
        <v>403301</v>
      </c>
      <c r="H45" s="216">
        <v>0</v>
      </c>
      <c r="I45" s="215">
        <v>103</v>
      </c>
      <c r="J45" s="216">
        <v>0</v>
      </c>
      <c r="K45" s="215">
        <v>869784</v>
      </c>
      <c r="L45" s="216">
        <v>0</v>
      </c>
      <c r="M45" s="215">
        <v>869887</v>
      </c>
      <c r="N45" s="216">
        <v>0</v>
      </c>
      <c r="O45" s="215">
        <v>10386268.279999999</v>
      </c>
      <c r="P45" s="216">
        <v>0</v>
      </c>
      <c r="Q45" s="215">
        <v>6867149</v>
      </c>
      <c r="R45" s="216">
        <v>0</v>
      </c>
      <c r="S45" s="215">
        <v>5325361</v>
      </c>
      <c r="T45" s="216">
        <v>0</v>
      </c>
      <c r="U45" s="215">
        <v>5884</v>
      </c>
      <c r="V45" s="216">
        <v>0</v>
      </c>
      <c r="W45" s="215">
        <v>4085</v>
      </c>
      <c r="X45" s="216">
        <v>0</v>
      </c>
      <c r="Y45" s="215">
        <v>179778</v>
      </c>
      <c r="Z45" s="216">
        <v>0</v>
      </c>
      <c r="AA45" s="215">
        <v>14170</v>
      </c>
      <c r="AB45" s="216">
        <v>0</v>
      </c>
      <c r="AC45" s="215">
        <v>795984.75</v>
      </c>
      <c r="AD45" s="216">
        <v>0</v>
      </c>
      <c r="AE45" s="215">
        <v>1095227</v>
      </c>
      <c r="AF45" s="216">
        <v>0</v>
      </c>
      <c r="AG45" s="215">
        <v>7678122.7400000002</v>
      </c>
      <c r="AH45" s="216">
        <v>0</v>
      </c>
      <c r="AI45" s="215">
        <v>126563</v>
      </c>
      <c r="AJ45" s="216">
        <v>0</v>
      </c>
      <c r="AK45" s="215">
        <v>310983</v>
      </c>
      <c r="AL45" s="216">
        <v>0</v>
      </c>
      <c r="AM45" s="215">
        <v>31010</v>
      </c>
      <c r="AN45" s="216">
        <v>0</v>
      </c>
      <c r="AO45" s="215">
        <v>482212.12</v>
      </c>
      <c r="AP45" s="216">
        <v>0</v>
      </c>
      <c r="AQ45" s="215">
        <v>3061119.94</v>
      </c>
      <c r="AR45" s="216">
        <v>0</v>
      </c>
      <c r="AS45" s="215">
        <v>36363917.829999998</v>
      </c>
      <c r="AT45" s="216">
        <v>0</v>
      </c>
      <c r="AU45" s="215">
        <v>90404.800000000003</v>
      </c>
      <c r="AV45" s="216">
        <v>0</v>
      </c>
      <c r="AW45" s="215">
        <v>67009.399999999994</v>
      </c>
      <c r="AX45" s="216">
        <v>0</v>
      </c>
      <c r="AY45" s="215">
        <v>53679.58</v>
      </c>
      <c r="AZ45" s="216">
        <v>0</v>
      </c>
      <c r="BA45" s="215">
        <v>41824.18</v>
      </c>
      <c r="BB45" s="216">
        <v>0</v>
      </c>
      <c r="BC45" s="215">
        <v>37890023.790000007</v>
      </c>
      <c r="BD45" s="216">
        <v>0</v>
      </c>
      <c r="BE45" s="215">
        <v>21245124.149999999</v>
      </c>
      <c r="BF45" s="216">
        <v>0</v>
      </c>
      <c r="BG45" s="215">
        <v>67637</v>
      </c>
      <c r="BH45" s="216">
        <v>0</v>
      </c>
      <c r="BI45" s="215">
        <v>59363</v>
      </c>
      <c r="BJ45" s="216">
        <v>0</v>
      </c>
      <c r="BK45" s="215">
        <v>127000</v>
      </c>
      <c r="BL45" s="216">
        <v>0</v>
      </c>
      <c r="BM45" s="215">
        <v>21372124.149999999</v>
      </c>
      <c r="BN45" s="216">
        <v>0</v>
      </c>
      <c r="BO45" s="215">
        <v>1850870.8599999999</v>
      </c>
      <c r="BP45" s="216">
        <v>0</v>
      </c>
      <c r="BQ45" s="215">
        <v>1843581.8</v>
      </c>
      <c r="BR45" s="216">
        <v>0</v>
      </c>
      <c r="BS45" s="215">
        <v>262087.76</v>
      </c>
      <c r="BT45" s="216">
        <v>0</v>
      </c>
      <c r="BU45" s="215">
        <v>25328664.57</v>
      </c>
      <c r="BV45" s="216">
        <v>0</v>
      </c>
      <c r="BW45" s="215">
        <v>388087.31810000003</v>
      </c>
      <c r="BX45" s="216">
        <v>0</v>
      </c>
      <c r="BY45" s="215">
        <v>763961.53</v>
      </c>
      <c r="BZ45" s="216">
        <v>0</v>
      </c>
      <c r="CA45" s="215">
        <v>383323.1434</v>
      </c>
      <c r="CB45" s="216">
        <v>0</v>
      </c>
      <c r="CC45" s="215">
        <v>798086.50620000006</v>
      </c>
      <c r="CD45" s="216">
        <v>0</v>
      </c>
      <c r="CE45" s="215">
        <v>174197.3309</v>
      </c>
      <c r="CF45" s="216">
        <v>0</v>
      </c>
      <c r="CG45" s="215">
        <v>2507655.8284999998</v>
      </c>
      <c r="CH45" s="216">
        <v>0</v>
      </c>
      <c r="CI45" s="215">
        <v>480784.66159999999</v>
      </c>
      <c r="CJ45" s="216">
        <v>0</v>
      </c>
      <c r="CK45" s="215">
        <v>151975.54569999999</v>
      </c>
      <c r="CL45" s="216">
        <v>0</v>
      </c>
      <c r="CM45" s="215">
        <v>412719</v>
      </c>
      <c r="CN45" s="216">
        <v>0</v>
      </c>
      <c r="CO45" s="215">
        <v>54994.176399999997</v>
      </c>
      <c r="CP45" s="216">
        <v>0</v>
      </c>
      <c r="CQ45" s="215">
        <v>813876.40020000003</v>
      </c>
      <c r="CR45" s="216">
        <v>0</v>
      </c>
      <c r="CS45" s="215">
        <v>304684.60899999994</v>
      </c>
      <c r="CT45" s="216">
        <v>0</v>
      </c>
      <c r="CU45" s="215">
        <v>77195.781900000002</v>
      </c>
      <c r="CV45" s="216">
        <v>0</v>
      </c>
      <c r="CW45" s="215">
        <v>154650.3713</v>
      </c>
      <c r="CX45" s="216">
        <v>0</v>
      </c>
      <c r="CY45" s="215">
        <v>75608</v>
      </c>
      <c r="CZ45" s="216">
        <v>0</v>
      </c>
      <c r="DA45" s="215">
        <v>3288.4096</v>
      </c>
      <c r="DB45" s="216">
        <v>0</v>
      </c>
      <c r="DC45" s="215">
        <v>200005.3799</v>
      </c>
      <c r="DD45" s="216">
        <v>0</v>
      </c>
      <c r="DE45" s="215">
        <v>955288.55</v>
      </c>
      <c r="DF45" s="216">
        <v>0</v>
      </c>
      <c r="DG45" s="215">
        <v>672872.16430000006</v>
      </c>
      <c r="DH45" s="216">
        <v>0</v>
      </c>
      <c r="DI45" s="215">
        <v>458669.5</v>
      </c>
      <c r="DJ45" s="216">
        <v>0</v>
      </c>
      <c r="DK45" s="215">
        <v>4816612.5501000006</v>
      </c>
      <c r="DL45" s="216">
        <v>0</v>
      </c>
      <c r="DM45" s="215">
        <v>497038.049</v>
      </c>
      <c r="DN45" s="216">
        <v>0</v>
      </c>
      <c r="DO45" s="215">
        <v>5315.67</v>
      </c>
      <c r="DP45" s="216">
        <v>0</v>
      </c>
      <c r="DQ45" s="215">
        <v>15400.483499999998</v>
      </c>
      <c r="DR45" s="216">
        <v>0</v>
      </c>
      <c r="DS45" s="215">
        <v>146579.43100000001</v>
      </c>
      <c r="DT45" s="216">
        <v>0</v>
      </c>
      <c r="DU45" s="215">
        <v>12489</v>
      </c>
      <c r="DV45" s="216">
        <v>0</v>
      </c>
      <c r="DW45" s="215">
        <v>676822.63340000005</v>
      </c>
      <c r="DX45" s="216">
        <v>0</v>
      </c>
      <c r="DY45" s="215">
        <v>3936538.6215000004</v>
      </c>
      <c r="DZ45" s="216">
        <v>0</v>
      </c>
      <c r="EA45" s="215">
        <v>37266294.203500003</v>
      </c>
      <c r="EB45" s="216">
        <v>0</v>
      </c>
      <c r="EC45" s="215">
        <v>348124.70999999996</v>
      </c>
      <c r="ED45" s="216">
        <v>0</v>
      </c>
      <c r="EE45" s="215">
        <v>43751.128499999999</v>
      </c>
      <c r="EF45" s="216">
        <v>0</v>
      </c>
      <c r="EG45" s="215">
        <v>37658170.042000003</v>
      </c>
      <c r="EH45" s="216">
        <v>0</v>
      </c>
      <c r="EI45" s="215">
        <v>37890023.790000007</v>
      </c>
      <c r="EJ45" s="216">
        <v>0</v>
      </c>
      <c r="EK45" s="215">
        <v>231853.74799999985</v>
      </c>
      <c r="EL45" s="216">
        <v>0</v>
      </c>
      <c r="EM45" s="215">
        <v>21049.4306</v>
      </c>
      <c r="EN45" s="216">
        <v>0</v>
      </c>
      <c r="EO45" s="215">
        <v>145880</v>
      </c>
      <c r="EP45" s="216">
        <v>0</v>
      </c>
      <c r="EQ45" s="215">
        <v>14075</v>
      </c>
      <c r="ER45" s="216">
        <v>0</v>
      </c>
      <c r="ES45" s="215">
        <v>36990.03</v>
      </c>
      <c r="ET45" s="216">
        <v>0</v>
      </c>
      <c r="EU45" s="215">
        <v>36623.1</v>
      </c>
      <c r="EV45" s="216">
        <v>0</v>
      </c>
      <c r="EW45" s="215">
        <v>114556.58</v>
      </c>
      <c r="EX45" s="216">
        <v>0</v>
      </c>
      <c r="EY45" s="215">
        <v>348124.70999999996</v>
      </c>
      <c r="EZ45" s="216">
        <v>0</v>
      </c>
      <c r="FA45" s="215">
        <v>391875.83849999995</v>
      </c>
      <c r="FB45" s="216">
        <v>0</v>
      </c>
      <c r="FC45" s="215">
        <v>1526002.9600000002</v>
      </c>
      <c r="FD45" s="216">
        <v>0</v>
      </c>
      <c r="FE45" s="215">
        <v>-1134127.1215000001</v>
      </c>
      <c r="FF45" s="216">
        <v>0</v>
      </c>
      <c r="FG45" s="215">
        <v>1111750.3999999999</v>
      </c>
      <c r="FH45" s="216">
        <v>16.929038461538454</v>
      </c>
      <c r="FI45" s="215">
        <v>263351.39</v>
      </c>
      <c r="FJ45" s="216">
        <v>2.8905326923076919</v>
      </c>
      <c r="FK45" s="215">
        <v>502811.21</v>
      </c>
      <c r="FL45" s="216">
        <v>8.9712334041582604</v>
      </c>
      <c r="FM45" s="215">
        <v>2256990.33</v>
      </c>
      <c r="FN45" s="216">
        <v>47.150747115385251</v>
      </c>
      <c r="FO45" s="215">
        <v>193818.34</v>
      </c>
      <c r="FP45" s="216">
        <v>1.0963221153846154</v>
      </c>
      <c r="FQ45" s="215">
        <v>275236.47999999998</v>
      </c>
      <c r="FR45" s="216">
        <v>2.65</v>
      </c>
      <c r="FS45" s="215">
        <v>155643.73000000001</v>
      </c>
      <c r="FT45" s="216">
        <v>3.1579999999999999</v>
      </c>
      <c r="FU45" s="215">
        <v>54691</v>
      </c>
      <c r="FV45" s="216">
        <v>1.4458</v>
      </c>
      <c r="FW45" s="215">
        <v>172880</v>
      </c>
      <c r="FX45" s="216">
        <v>5.28</v>
      </c>
      <c r="FY45" s="215">
        <v>601119.52</v>
      </c>
      <c r="FZ45" s="216">
        <v>8.17</v>
      </c>
      <c r="GA45" s="215">
        <v>1887945</v>
      </c>
      <c r="GB45" s="216">
        <v>39.759447115384617</v>
      </c>
      <c r="GC45" s="215">
        <v>560836.47</v>
      </c>
      <c r="GD45" s="216">
        <v>11.25</v>
      </c>
      <c r="GE45" s="215">
        <v>1400844.4000000001</v>
      </c>
      <c r="GF45" s="216">
        <v>23.922091346153849</v>
      </c>
      <c r="GG45" s="215">
        <v>708902.59000000008</v>
      </c>
      <c r="GH45" s="216">
        <v>15.4961</v>
      </c>
      <c r="GI45" s="215">
        <v>476035</v>
      </c>
      <c r="GJ45" s="216">
        <v>8.8899999999999988</v>
      </c>
      <c r="GK45" s="215">
        <v>1458497.9400000002</v>
      </c>
      <c r="GL45" s="216">
        <v>43.499293269230776</v>
      </c>
      <c r="GM45" s="215">
        <v>197285</v>
      </c>
      <c r="GN45" s="216">
        <v>4.2700000000000005</v>
      </c>
      <c r="GO45" s="215">
        <v>316081.06</v>
      </c>
      <c r="GP45" s="216">
        <v>8.3219134615384629</v>
      </c>
      <c r="GQ45" s="215">
        <v>406930.3</v>
      </c>
      <c r="GR45" s="216">
        <v>9.9196923076923067</v>
      </c>
      <c r="GS45" s="215">
        <v>732403.79</v>
      </c>
      <c r="GT45" s="216">
        <v>18.184451923076924</v>
      </c>
      <c r="GU45" s="215">
        <v>1865787.24</v>
      </c>
      <c r="GV45" s="216">
        <v>55.350278846153834</v>
      </c>
      <c r="GW45" s="215">
        <v>4638477.5500000007</v>
      </c>
      <c r="GX45" s="216">
        <v>150.76941826923115</v>
      </c>
      <c r="GY45" s="215">
        <v>793329.88</v>
      </c>
      <c r="GZ45" s="216">
        <v>20.017302884615383</v>
      </c>
      <c r="HA45" s="215">
        <v>5719.65</v>
      </c>
      <c r="HB45" s="216">
        <v>0.16</v>
      </c>
      <c r="HC45" s="215">
        <v>207755.88</v>
      </c>
      <c r="HD45" s="216">
        <v>0</v>
      </c>
      <c r="HE45" s="215">
        <v>21245124.149999999</v>
      </c>
      <c r="HF45" s="216">
        <v>507.55166321185163</v>
      </c>
      <c r="HG45" s="215">
        <v>362941843.79510009</v>
      </c>
      <c r="HH45" s="198">
        <v>1015.1033264237033</v>
      </c>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351"/>
  <sheetViews>
    <sheetView workbookViewId="0">
      <selection activeCell="GU8" sqref="GU8:GX45"/>
    </sheetView>
  </sheetViews>
  <sheetFormatPr defaultRowHeight="15" x14ac:dyDescent="0.25"/>
  <sheetData>
    <row r="1" spans="1:12" x14ac:dyDescent="0.25">
      <c r="A1" t="s">
        <v>425</v>
      </c>
      <c r="B1" t="s">
        <v>363</v>
      </c>
      <c r="C1" t="s">
        <v>144</v>
      </c>
      <c r="D1" t="s">
        <v>364</v>
      </c>
      <c r="E1" t="s">
        <v>426</v>
      </c>
      <c r="F1" t="s">
        <v>427</v>
      </c>
      <c r="G1" t="s">
        <v>145</v>
      </c>
      <c r="H1" t="s">
        <v>148</v>
      </c>
      <c r="I1" t="s">
        <v>149</v>
      </c>
      <c r="J1" t="s">
        <v>5</v>
      </c>
      <c r="K1" t="s">
        <v>428</v>
      </c>
      <c r="L1" t="s">
        <v>147</v>
      </c>
    </row>
    <row r="2" spans="1:12" x14ac:dyDescent="0.25">
      <c r="A2" t="s">
        <v>429</v>
      </c>
      <c r="B2" t="s">
        <v>406</v>
      </c>
      <c r="C2">
        <v>2016</v>
      </c>
      <c r="D2" t="s">
        <v>374</v>
      </c>
      <c r="E2" t="s">
        <v>430</v>
      </c>
      <c r="F2" t="s">
        <v>431</v>
      </c>
      <c r="G2" t="s">
        <v>432</v>
      </c>
      <c r="H2" t="s">
        <v>180</v>
      </c>
      <c r="I2" t="s">
        <v>284</v>
      </c>
      <c r="J2">
        <v>0</v>
      </c>
      <c r="K2">
        <v>4308570</v>
      </c>
      <c r="L2">
        <v>101</v>
      </c>
    </row>
    <row r="3" spans="1:12" x14ac:dyDescent="0.25">
      <c r="A3" t="s">
        <v>429</v>
      </c>
      <c r="B3" t="s">
        <v>406</v>
      </c>
      <c r="C3">
        <v>2016</v>
      </c>
      <c r="D3" t="s">
        <v>374</v>
      </c>
      <c r="E3" t="s">
        <v>430</v>
      </c>
      <c r="F3" t="s">
        <v>431</v>
      </c>
      <c r="G3" t="s">
        <v>432</v>
      </c>
      <c r="H3" t="s">
        <v>184</v>
      </c>
      <c r="I3" t="s">
        <v>288</v>
      </c>
      <c r="J3">
        <v>0</v>
      </c>
      <c r="K3">
        <v>4308570</v>
      </c>
      <c r="L3">
        <v>108</v>
      </c>
    </row>
    <row r="4" spans="1:12" x14ac:dyDescent="0.25">
      <c r="A4" t="s">
        <v>429</v>
      </c>
      <c r="B4" t="s">
        <v>406</v>
      </c>
      <c r="C4">
        <v>2016</v>
      </c>
      <c r="D4" t="s">
        <v>374</v>
      </c>
      <c r="E4" t="s">
        <v>430</v>
      </c>
      <c r="F4" t="s">
        <v>431</v>
      </c>
      <c r="G4" t="s">
        <v>432</v>
      </c>
      <c r="H4" t="s">
        <v>185</v>
      </c>
      <c r="I4" t="s">
        <v>289</v>
      </c>
      <c r="J4">
        <v>0</v>
      </c>
      <c r="K4">
        <v>397468</v>
      </c>
      <c r="L4">
        <v>109</v>
      </c>
    </row>
    <row r="5" spans="1:12" x14ac:dyDescent="0.25">
      <c r="A5" t="s">
        <v>429</v>
      </c>
      <c r="B5" t="s">
        <v>406</v>
      </c>
      <c r="C5">
        <v>2016</v>
      </c>
      <c r="D5" t="s">
        <v>374</v>
      </c>
      <c r="E5" t="s">
        <v>430</v>
      </c>
      <c r="F5" t="s">
        <v>431</v>
      </c>
      <c r="G5" t="s">
        <v>432</v>
      </c>
      <c r="H5" t="s">
        <v>186</v>
      </c>
      <c r="I5" t="s">
        <v>290</v>
      </c>
      <c r="J5">
        <v>0</v>
      </c>
      <c r="K5">
        <v>39423</v>
      </c>
      <c r="L5">
        <v>110</v>
      </c>
    </row>
    <row r="6" spans="1:12" x14ac:dyDescent="0.25">
      <c r="A6" t="s">
        <v>429</v>
      </c>
      <c r="B6" t="s">
        <v>406</v>
      </c>
      <c r="C6">
        <v>2016</v>
      </c>
      <c r="D6" t="s">
        <v>374</v>
      </c>
      <c r="E6" t="s">
        <v>430</v>
      </c>
      <c r="F6" t="s">
        <v>431</v>
      </c>
      <c r="G6" t="s">
        <v>432</v>
      </c>
      <c r="H6" t="s">
        <v>187</v>
      </c>
      <c r="I6" t="s">
        <v>291</v>
      </c>
      <c r="J6">
        <v>0</v>
      </c>
      <c r="K6">
        <v>158458</v>
      </c>
      <c r="L6">
        <v>111</v>
      </c>
    </row>
    <row r="7" spans="1:12" x14ac:dyDescent="0.25">
      <c r="A7" t="s">
        <v>429</v>
      </c>
      <c r="B7" t="s">
        <v>406</v>
      </c>
      <c r="C7">
        <v>2016</v>
      </c>
      <c r="D7" t="s">
        <v>374</v>
      </c>
      <c r="E7" t="s">
        <v>430</v>
      </c>
      <c r="F7" t="s">
        <v>431</v>
      </c>
      <c r="G7" t="s">
        <v>432</v>
      </c>
      <c r="H7" t="s">
        <v>188</v>
      </c>
      <c r="I7" t="s">
        <v>292</v>
      </c>
      <c r="J7">
        <v>0</v>
      </c>
      <c r="K7">
        <v>4903919</v>
      </c>
      <c r="L7">
        <v>112</v>
      </c>
    </row>
    <row r="8" spans="1:12" x14ac:dyDescent="0.25">
      <c r="A8" t="s">
        <v>429</v>
      </c>
      <c r="B8" t="s">
        <v>406</v>
      </c>
      <c r="C8">
        <v>2016</v>
      </c>
      <c r="D8" t="s">
        <v>374</v>
      </c>
      <c r="E8" t="s">
        <v>430</v>
      </c>
      <c r="F8" t="s">
        <v>431</v>
      </c>
      <c r="G8" t="s">
        <v>432</v>
      </c>
      <c r="H8" t="s">
        <v>189</v>
      </c>
      <c r="I8" t="s">
        <v>294</v>
      </c>
      <c r="J8">
        <v>0</v>
      </c>
      <c r="K8">
        <v>468909</v>
      </c>
      <c r="L8">
        <v>113</v>
      </c>
    </row>
    <row r="9" spans="1:12" x14ac:dyDescent="0.25">
      <c r="A9" t="s">
        <v>429</v>
      </c>
      <c r="B9" t="s">
        <v>406</v>
      </c>
      <c r="C9">
        <v>2016</v>
      </c>
      <c r="D9" t="s">
        <v>374</v>
      </c>
      <c r="E9" t="s">
        <v>430</v>
      </c>
      <c r="F9" t="s">
        <v>431</v>
      </c>
      <c r="G9" t="s">
        <v>432</v>
      </c>
      <c r="H9" t="s">
        <v>190</v>
      </c>
      <c r="I9" t="s">
        <v>295</v>
      </c>
      <c r="J9">
        <v>0</v>
      </c>
      <c r="K9">
        <v>97156</v>
      </c>
      <c r="L9">
        <v>114</v>
      </c>
    </row>
    <row r="10" spans="1:12" x14ac:dyDescent="0.25">
      <c r="A10" t="s">
        <v>429</v>
      </c>
      <c r="B10" t="s">
        <v>406</v>
      </c>
      <c r="C10">
        <v>2016</v>
      </c>
      <c r="D10" t="s">
        <v>374</v>
      </c>
      <c r="E10" t="s">
        <v>430</v>
      </c>
      <c r="F10" t="s">
        <v>431</v>
      </c>
      <c r="G10" t="s">
        <v>432</v>
      </c>
      <c r="H10" t="s">
        <v>191</v>
      </c>
      <c r="I10" t="s">
        <v>296</v>
      </c>
      <c r="J10">
        <v>0</v>
      </c>
      <c r="K10">
        <v>339468</v>
      </c>
      <c r="L10">
        <v>115</v>
      </c>
    </row>
    <row r="11" spans="1:12" x14ac:dyDescent="0.25">
      <c r="A11" t="s">
        <v>429</v>
      </c>
      <c r="B11" t="s">
        <v>406</v>
      </c>
      <c r="C11">
        <v>2016</v>
      </c>
      <c r="D11" t="s">
        <v>374</v>
      </c>
      <c r="E11" t="s">
        <v>430</v>
      </c>
      <c r="F11" t="s">
        <v>431</v>
      </c>
      <c r="G11" t="s">
        <v>432</v>
      </c>
      <c r="H11" t="s">
        <v>192</v>
      </c>
      <c r="I11" t="s">
        <v>297</v>
      </c>
      <c r="J11">
        <v>0</v>
      </c>
      <c r="K11">
        <v>93944</v>
      </c>
      <c r="L11">
        <v>116</v>
      </c>
    </row>
    <row r="12" spans="1:12" x14ac:dyDescent="0.25">
      <c r="A12" t="s">
        <v>429</v>
      </c>
      <c r="B12" t="s">
        <v>406</v>
      </c>
      <c r="C12">
        <v>2016</v>
      </c>
      <c r="D12" t="s">
        <v>374</v>
      </c>
      <c r="E12" t="s">
        <v>430</v>
      </c>
      <c r="F12" t="s">
        <v>431</v>
      </c>
      <c r="G12" t="s">
        <v>432</v>
      </c>
      <c r="H12" t="s">
        <v>193</v>
      </c>
      <c r="I12" t="s">
        <v>298</v>
      </c>
      <c r="J12">
        <v>0</v>
      </c>
      <c r="K12">
        <v>999477</v>
      </c>
      <c r="L12">
        <v>117</v>
      </c>
    </row>
    <row r="13" spans="1:12" x14ac:dyDescent="0.25">
      <c r="A13" t="s">
        <v>429</v>
      </c>
      <c r="B13" t="s">
        <v>406</v>
      </c>
      <c r="C13">
        <v>2016</v>
      </c>
      <c r="D13" t="s">
        <v>374</v>
      </c>
      <c r="E13" t="s">
        <v>430</v>
      </c>
      <c r="F13" t="s">
        <v>431</v>
      </c>
      <c r="G13" t="s">
        <v>432</v>
      </c>
      <c r="H13" t="s">
        <v>194</v>
      </c>
      <c r="I13" t="s">
        <v>299</v>
      </c>
      <c r="J13">
        <v>0</v>
      </c>
      <c r="K13">
        <v>103754</v>
      </c>
      <c r="L13">
        <v>118</v>
      </c>
    </row>
    <row r="14" spans="1:12" x14ac:dyDescent="0.25">
      <c r="A14" t="s">
        <v>429</v>
      </c>
      <c r="B14" t="s">
        <v>406</v>
      </c>
      <c r="C14">
        <v>2016</v>
      </c>
      <c r="D14" t="s">
        <v>374</v>
      </c>
      <c r="E14" t="s">
        <v>430</v>
      </c>
      <c r="F14" t="s">
        <v>431</v>
      </c>
      <c r="G14" t="s">
        <v>432</v>
      </c>
      <c r="H14" t="s">
        <v>197</v>
      </c>
      <c r="I14" t="s">
        <v>302</v>
      </c>
      <c r="J14">
        <v>0</v>
      </c>
      <c r="K14">
        <v>17607</v>
      </c>
      <c r="L14">
        <v>122</v>
      </c>
    </row>
    <row r="15" spans="1:12" x14ac:dyDescent="0.25">
      <c r="A15" t="s">
        <v>429</v>
      </c>
      <c r="B15" t="s">
        <v>406</v>
      </c>
      <c r="C15">
        <v>2016</v>
      </c>
      <c r="D15" t="s">
        <v>374</v>
      </c>
      <c r="E15" t="s">
        <v>430</v>
      </c>
      <c r="F15" t="s">
        <v>431</v>
      </c>
      <c r="G15" t="s">
        <v>432</v>
      </c>
      <c r="H15" t="s">
        <v>198</v>
      </c>
      <c r="I15" t="s">
        <v>303</v>
      </c>
      <c r="J15">
        <v>0</v>
      </c>
      <c r="K15">
        <v>187882</v>
      </c>
      <c r="L15">
        <v>123</v>
      </c>
    </row>
    <row r="16" spans="1:12" x14ac:dyDescent="0.25">
      <c r="A16" t="s">
        <v>429</v>
      </c>
      <c r="B16" t="s">
        <v>406</v>
      </c>
      <c r="C16">
        <v>2016</v>
      </c>
      <c r="D16" t="s">
        <v>374</v>
      </c>
      <c r="E16" t="s">
        <v>430</v>
      </c>
      <c r="F16" t="s">
        <v>431</v>
      </c>
      <c r="G16" t="s">
        <v>432</v>
      </c>
      <c r="H16" t="s">
        <v>199</v>
      </c>
      <c r="I16" t="s">
        <v>304</v>
      </c>
      <c r="J16">
        <v>0</v>
      </c>
      <c r="K16">
        <v>179891</v>
      </c>
      <c r="L16">
        <v>124</v>
      </c>
    </row>
    <row r="17" spans="1:12" x14ac:dyDescent="0.25">
      <c r="A17" t="s">
        <v>429</v>
      </c>
      <c r="B17" t="s">
        <v>406</v>
      </c>
      <c r="C17">
        <v>2016</v>
      </c>
      <c r="D17" t="s">
        <v>374</v>
      </c>
      <c r="E17" t="s">
        <v>430</v>
      </c>
      <c r="F17" t="s">
        <v>431</v>
      </c>
      <c r="G17" t="s">
        <v>432</v>
      </c>
      <c r="H17" t="s">
        <v>201</v>
      </c>
      <c r="I17" t="s">
        <v>306</v>
      </c>
      <c r="J17">
        <v>0</v>
      </c>
      <c r="K17">
        <v>143211</v>
      </c>
      <c r="L17">
        <v>126</v>
      </c>
    </row>
    <row r="18" spans="1:12" x14ac:dyDescent="0.25">
      <c r="A18" t="s">
        <v>433</v>
      </c>
      <c r="B18" t="s">
        <v>416</v>
      </c>
      <c r="C18">
        <v>2016</v>
      </c>
      <c r="D18" t="s">
        <v>417</v>
      </c>
      <c r="E18" t="s">
        <v>434</v>
      </c>
      <c r="F18" t="s">
        <v>435</v>
      </c>
      <c r="G18" t="s">
        <v>432</v>
      </c>
      <c r="H18" t="s">
        <v>220</v>
      </c>
      <c r="I18" t="s">
        <v>325</v>
      </c>
      <c r="J18">
        <v>0</v>
      </c>
      <c r="K18">
        <v>52237</v>
      </c>
      <c r="L18">
        <v>157</v>
      </c>
    </row>
    <row r="19" spans="1:12" x14ac:dyDescent="0.25">
      <c r="A19" t="s">
        <v>433</v>
      </c>
      <c r="B19" t="s">
        <v>416</v>
      </c>
      <c r="C19">
        <v>2016</v>
      </c>
      <c r="D19" t="s">
        <v>417</v>
      </c>
      <c r="E19" t="s">
        <v>434</v>
      </c>
      <c r="F19" t="s">
        <v>435</v>
      </c>
      <c r="G19" t="s">
        <v>432</v>
      </c>
      <c r="H19" t="s">
        <v>221</v>
      </c>
      <c r="I19" t="s">
        <v>326</v>
      </c>
      <c r="J19">
        <v>0</v>
      </c>
      <c r="K19">
        <v>-6585.8861999999999</v>
      </c>
      <c r="L19">
        <v>158</v>
      </c>
    </row>
    <row r="20" spans="1:12" x14ac:dyDescent="0.25">
      <c r="A20" t="s">
        <v>436</v>
      </c>
      <c r="B20" t="s">
        <v>385</v>
      </c>
      <c r="C20">
        <v>2016</v>
      </c>
      <c r="D20" t="s">
        <v>374</v>
      </c>
      <c r="E20" t="s">
        <v>437</v>
      </c>
      <c r="F20" t="s">
        <v>438</v>
      </c>
      <c r="G20" t="s">
        <v>432</v>
      </c>
      <c r="H20" t="s">
        <v>180</v>
      </c>
      <c r="I20" t="s">
        <v>284</v>
      </c>
      <c r="J20">
        <v>0</v>
      </c>
      <c r="K20">
        <v>270061</v>
      </c>
      <c r="L20">
        <v>101</v>
      </c>
    </row>
    <row r="21" spans="1:12" x14ac:dyDescent="0.25">
      <c r="A21" t="s">
        <v>436</v>
      </c>
      <c r="B21" t="s">
        <v>385</v>
      </c>
      <c r="C21">
        <v>2016</v>
      </c>
      <c r="D21" t="s">
        <v>374</v>
      </c>
      <c r="E21" t="s">
        <v>437</v>
      </c>
      <c r="F21" t="s">
        <v>438</v>
      </c>
      <c r="G21" t="s">
        <v>432</v>
      </c>
      <c r="H21" t="s">
        <v>184</v>
      </c>
      <c r="I21" t="s">
        <v>288</v>
      </c>
      <c r="J21">
        <v>0</v>
      </c>
      <c r="K21">
        <v>270061</v>
      </c>
      <c r="L21">
        <v>108</v>
      </c>
    </row>
    <row r="22" spans="1:12" x14ac:dyDescent="0.25">
      <c r="A22" t="s">
        <v>436</v>
      </c>
      <c r="B22" t="s">
        <v>385</v>
      </c>
      <c r="C22">
        <v>2016</v>
      </c>
      <c r="D22" t="s">
        <v>374</v>
      </c>
      <c r="E22" t="s">
        <v>437</v>
      </c>
      <c r="F22" t="s">
        <v>438</v>
      </c>
      <c r="G22" t="s">
        <v>432</v>
      </c>
      <c r="H22" t="s">
        <v>185</v>
      </c>
      <c r="I22" t="s">
        <v>289</v>
      </c>
      <c r="J22">
        <v>0</v>
      </c>
      <c r="K22">
        <v>32677</v>
      </c>
      <c r="L22">
        <v>109</v>
      </c>
    </row>
    <row r="23" spans="1:12" x14ac:dyDescent="0.25">
      <c r="A23" t="s">
        <v>436</v>
      </c>
      <c r="B23" t="s">
        <v>385</v>
      </c>
      <c r="C23">
        <v>2016</v>
      </c>
      <c r="D23" t="s">
        <v>374</v>
      </c>
      <c r="E23" t="s">
        <v>437</v>
      </c>
      <c r="F23" t="s">
        <v>438</v>
      </c>
      <c r="G23" t="s">
        <v>432</v>
      </c>
      <c r="H23" t="s">
        <v>186</v>
      </c>
      <c r="I23" t="s">
        <v>290</v>
      </c>
      <c r="J23">
        <v>0</v>
      </c>
      <c r="K23">
        <v>26250</v>
      </c>
      <c r="L23">
        <v>110</v>
      </c>
    </row>
    <row r="24" spans="1:12" x14ac:dyDescent="0.25">
      <c r="A24" t="s">
        <v>436</v>
      </c>
      <c r="B24" t="s">
        <v>385</v>
      </c>
      <c r="C24">
        <v>2016</v>
      </c>
      <c r="D24" t="s">
        <v>374</v>
      </c>
      <c r="E24" t="s">
        <v>437</v>
      </c>
      <c r="F24" t="s">
        <v>438</v>
      </c>
      <c r="G24" t="s">
        <v>432</v>
      </c>
      <c r="H24" t="s">
        <v>188</v>
      </c>
      <c r="I24" t="s">
        <v>292</v>
      </c>
      <c r="J24">
        <v>0</v>
      </c>
      <c r="K24">
        <v>328988</v>
      </c>
      <c r="L24">
        <v>112</v>
      </c>
    </row>
    <row r="25" spans="1:12" x14ac:dyDescent="0.25">
      <c r="A25" t="s">
        <v>436</v>
      </c>
      <c r="B25" t="s">
        <v>385</v>
      </c>
      <c r="C25">
        <v>2016</v>
      </c>
      <c r="D25" t="s">
        <v>374</v>
      </c>
      <c r="E25" t="s">
        <v>437</v>
      </c>
      <c r="F25" t="s">
        <v>438</v>
      </c>
      <c r="G25" t="s">
        <v>432</v>
      </c>
      <c r="H25" t="s">
        <v>198</v>
      </c>
      <c r="I25" t="s">
        <v>303</v>
      </c>
      <c r="J25">
        <v>0</v>
      </c>
      <c r="K25">
        <v>18546</v>
      </c>
      <c r="L25">
        <v>123</v>
      </c>
    </row>
    <row r="26" spans="1:12" x14ac:dyDescent="0.25">
      <c r="A26" t="s">
        <v>436</v>
      </c>
      <c r="B26" t="s">
        <v>385</v>
      </c>
      <c r="C26">
        <v>2016</v>
      </c>
      <c r="D26" t="s">
        <v>374</v>
      </c>
      <c r="E26" t="s">
        <v>437</v>
      </c>
      <c r="F26" t="s">
        <v>438</v>
      </c>
      <c r="G26" t="s">
        <v>432</v>
      </c>
      <c r="H26" t="s">
        <v>204</v>
      </c>
      <c r="I26" t="s">
        <v>309</v>
      </c>
      <c r="J26">
        <v>0</v>
      </c>
      <c r="K26">
        <v>923</v>
      </c>
      <c r="L26">
        <v>129</v>
      </c>
    </row>
    <row r="27" spans="1:12" x14ac:dyDescent="0.25">
      <c r="A27" t="s">
        <v>436</v>
      </c>
      <c r="B27" t="s">
        <v>385</v>
      </c>
      <c r="C27">
        <v>2016</v>
      </c>
      <c r="D27" t="s">
        <v>374</v>
      </c>
      <c r="E27" t="s">
        <v>437</v>
      </c>
      <c r="F27" t="s">
        <v>438</v>
      </c>
      <c r="G27" t="s">
        <v>432</v>
      </c>
      <c r="H27" t="s">
        <v>206</v>
      </c>
      <c r="I27" t="s">
        <v>311</v>
      </c>
      <c r="J27">
        <v>0</v>
      </c>
      <c r="K27">
        <v>23750</v>
      </c>
      <c r="L27">
        <v>133</v>
      </c>
    </row>
    <row r="28" spans="1:12" x14ac:dyDescent="0.25">
      <c r="A28" t="s">
        <v>436</v>
      </c>
      <c r="B28" t="s">
        <v>385</v>
      </c>
      <c r="C28">
        <v>2016</v>
      </c>
      <c r="D28" t="s">
        <v>374</v>
      </c>
      <c r="E28" t="s">
        <v>437</v>
      </c>
      <c r="F28" t="s">
        <v>438</v>
      </c>
      <c r="G28" t="s">
        <v>432</v>
      </c>
      <c r="H28" t="s">
        <v>208</v>
      </c>
      <c r="I28" t="s">
        <v>313</v>
      </c>
      <c r="J28">
        <v>0</v>
      </c>
      <c r="K28">
        <v>43219</v>
      </c>
      <c r="L28">
        <v>136</v>
      </c>
    </row>
    <row r="29" spans="1:12" x14ac:dyDescent="0.25">
      <c r="A29" t="s">
        <v>436</v>
      </c>
      <c r="B29" t="s">
        <v>385</v>
      </c>
      <c r="C29">
        <v>2016</v>
      </c>
      <c r="D29" t="s">
        <v>374</v>
      </c>
      <c r="E29" t="s">
        <v>437</v>
      </c>
      <c r="F29" t="s">
        <v>438</v>
      </c>
      <c r="G29" t="s">
        <v>432</v>
      </c>
      <c r="H29" t="s">
        <v>215</v>
      </c>
      <c r="I29" t="s">
        <v>320</v>
      </c>
      <c r="J29">
        <v>0</v>
      </c>
      <c r="K29">
        <v>119694.056</v>
      </c>
      <c r="L29">
        <v>152</v>
      </c>
    </row>
    <row r="30" spans="1:12" x14ac:dyDescent="0.25">
      <c r="A30" t="s">
        <v>436</v>
      </c>
      <c r="B30" t="s">
        <v>385</v>
      </c>
      <c r="C30">
        <v>2016</v>
      </c>
      <c r="D30" t="s">
        <v>374</v>
      </c>
      <c r="E30" t="s">
        <v>437</v>
      </c>
      <c r="F30" t="s">
        <v>438</v>
      </c>
      <c r="G30" t="s">
        <v>432</v>
      </c>
      <c r="H30" t="s">
        <v>216</v>
      </c>
      <c r="I30" t="s">
        <v>321</v>
      </c>
      <c r="J30">
        <v>0</v>
      </c>
      <c r="K30">
        <v>491901.05599999998</v>
      </c>
      <c r="L30">
        <v>153</v>
      </c>
    </row>
    <row r="31" spans="1:12" x14ac:dyDescent="0.25">
      <c r="A31" t="s">
        <v>436</v>
      </c>
      <c r="B31" t="s">
        <v>385</v>
      </c>
      <c r="C31">
        <v>2016</v>
      </c>
      <c r="D31" t="s">
        <v>374</v>
      </c>
      <c r="E31" t="s">
        <v>437</v>
      </c>
      <c r="F31" t="s">
        <v>438</v>
      </c>
      <c r="G31" t="s">
        <v>432</v>
      </c>
      <c r="H31" t="s">
        <v>219</v>
      </c>
      <c r="I31" t="s">
        <v>324</v>
      </c>
      <c r="J31">
        <v>0</v>
      </c>
      <c r="K31">
        <v>491901.05599999998</v>
      </c>
      <c r="L31">
        <v>156</v>
      </c>
    </row>
    <row r="32" spans="1:12" x14ac:dyDescent="0.25">
      <c r="A32" t="s">
        <v>429</v>
      </c>
      <c r="B32" t="s">
        <v>406</v>
      </c>
      <c r="C32">
        <v>2016</v>
      </c>
      <c r="D32" t="s">
        <v>374</v>
      </c>
      <c r="E32" t="s">
        <v>430</v>
      </c>
      <c r="F32" t="s">
        <v>431</v>
      </c>
      <c r="G32" t="s">
        <v>432</v>
      </c>
      <c r="H32" t="s">
        <v>202</v>
      </c>
      <c r="I32" t="s">
        <v>307</v>
      </c>
      <c r="J32">
        <v>0</v>
      </c>
      <c r="K32">
        <v>75608</v>
      </c>
      <c r="L32">
        <v>127</v>
      </c>
    </row>
    <row r="33" spans="1:12" x14ac:dyDescent="0.25">
      <c r="A33" t="s">
        <v>429</v>
      </c>
      <c r="B33" t="s">
        <v>406</v>
      </c>
      <c r="C33">
        <v>2016</v>
      </c>
      <c r="D33" t="s">
        <v>374</v>
      </c>
      <c r="E33" t="s">
        <v>430</v>
      </c>
      <c r="F33" t="s">
        <v>431</v>
      </c>
      <c r="G33" t="s">
        <v>432</v>
      </c>
      <c r="H33" t="s">
        <v>203</v>
      </c>
      <c r="I33" t="s">
        <v>308</v>
      </c>
      <c r="J33">
        <v>0</v>
      </c>
      <c r="K33">
        <v>2929</v>
      </c>
      <c r="L33">
        <v>128</v>
      </c>
    </row>
    <row r="34" spans="1:12" x14ac:dyDescent="0.25">
      <c r="A34" t="s">
        <v>429</v>
      </c>
      <c r="B34" t="s">
        <v>406</v>
      </c>
      <c r="C34">
        <v>2016</v>
      </c>
      <c r="D34" t="s">
        <v>374</v>
      </c>
      <c r="E34" t="s">
        <v>430</v>
      </c>
      <c r="F34" t="s">
        <v>431</v>
      </c>
      <c r="G34" t="s">
        <v>432</v>
      </c>
      <c r="H34" t="s">
        <v>204</v>
      </c>
      <c r="I34" t="s">
        <v>309</v>
      </c>
      <c r="J34">
        <v>0</v>
      </c>
      <c r="K34">
        <v>7992</v>
      </c>
      <c r="L34">
        <v>129</v>
      </c>
    </row>
    <row r="35" spans="1:12" x14ac:dyDescent="0.25">
      <c r="A35" t="s">
        <v>429</v>
      </c>
      <c r="B35" t="s">
        <v>406</v>
      </c>
      <c r="C35">
        <v>2016</v>
      </c>
      <c r="D35" t="s">
        <v>374</v>
      </c>
      <c r="E35" t="s">
        <v>430</v>
      </c>
      <c r="F35" t="s">
        <v>431</v>
      </c>
      <c r="G35" t="s">
        <v>432</v>
      </c>
      <c r="H35" t="s">
        <v>206</v>
      </c>
      <c r="I35" t="s">
        <v>311</v>
      </c>
      <c r="J35">
        <v>0</v>
      </c>
      <c r="K35">
        <v>29993</v>
      </c>
      <c r="L35">
        <v>133</v>
      </c>
    </row>
    <row r="36" spans="1:12" x14ac:dyDescent="0.25">
      <c r="A36" t="s">
        <v>429</v>
      </c>
      <c r="B36" t="s">
        <v>406</v>
      </c>
      <c r="C36">
        <v>2016</v>
      </c>
      <c r="D36" t="s">
        <v>374</v>
      </c>
      <c r="E36" t="s">
        <v>430</v>
      </c>
      <c r="F36" t="s">
        <v>431</v>
      </c>
      <c r="G36" t="s">
        <v>432</v>
      </c>
      <c r="H36" t="s">
        <v>207</v>
      </c>
      <c r="I36" t="s">
        <v>312</v>
      </c>
      <c r="J36">
        <v>0</v>
      </c>
      <c r="K36">
        <v>9822</v>
      </c>
      <c r="L36">
        <v>135</v>
      </c>
    </row>
    <row r="37" spans="1:12" x14ac:dyDescent="0.25">
      <c r="A37" t="s">
        <v>429</v>
      </c>
      <c r="B37" t="s">
        <v>406</v>
      </c>
      <c r="C37">
        <v>2016</v>
      </c>
      <c r="D37" t="s">
        <v>374</v>
      </c>
      <c r="E37" t="s">
        <v>430</v>
      </c>
      <c r="F37" t="s">
        <v>431</v>
      </c>
      <c r="G37" t="s">
        <v>432</v>
      </c>
      <c r="H37" t="s">
        <v>208</v>
      </c>
      <c r="I37" t="s">
        <v>313</v>
      </c>
      <c r="J37">
        <v>0</v>
      </c>
      <c r="K37">
        <v>758689</v>
      </c>
      <c r="L37">
        <v>136</v>
      </c>
    </row>
    <row r="38" spans="1:12" x14ac:dyDescent="0.25">
      <c r="A38" t="s">
        <v>429</v>
      </c>
      <c r="B38" t="s">
        <v>406</v>
      </c>
      <c r="C38">
        <v>2016</v>
      </c>
      <c r="D38" t="s">
        <v>374</v>
      </c>
      <c r="E38" t="s">
        <v>430</v>
      </c>
      <c r="F38" t="s">
        <v>431</v>
      </c>
      <c r="G38" t="s">
        <v>432</v>
      </c>
      <c r="H38" t="s">
        <v>209</v>
      </c>
      <c r="I38" t="s">
        <v>314</v>
      </c>
      <c r="J38">
        <v>0</v>
      </c>
      <c r="K38">
        <v>172133</v>
      </c>
      <c r="L38">
        <v>142</v>
      </c>
    </row>
    <row r="39" spans="1:12" x14ac:dyDescent="0.25">
      <c r="A39" t="s">
        <v>429</v>
      </c>
      <c r="B39" t="s">
        <v>406</v>
      </c>
      <c r="C39">
        <v>2016</v>
      </c>
      <c r="D39" t="s">
        <v>374</v>
      </c>
      <c r="E39" t="s">
        <v>430</v>
      </c>
      <c r="F39" t="s">
        <v>431</v>
      </c>
      <c r="G39" t="s">
        <v>432</v>
      </c>
      <c r="H39" t="s">
        <v>214</v>
      </c>
      <c r="I39" t="s">
        <v>319</v>
      </c>
      <c r="J39">
        <v>0</v>
      </c>
      <c r="K39">
        <v>172133</v>
      </c>
      <c r="L39">
        <v>151</v>
      </c>
    </row>
    <row r="40" spans="1:12" x14ac:dyDescent="0.25">
      <c r="A40" t="s">
        <v>429</v>
      </c>
      <c r="B40" t="s">
        <v>406</v>
      </c>
      <c r="C40">
        <v>2016</v>
      </c>
      <c r="D40" t="s">
        <v>374</v>
      </c>
      <c r="E40" t="s">
        <v>430</v>
      </c>
      <c r="F40" t="s">
        <v>431</v>
      </c>
      <c r="G40" t="s">
        <v>432</v>
      </c>
      <c r="H40" t="s">
        <v>215</v>
      </c>
      <c r="I40" t="s">
        <v>320</v>
      </c>
      <c r="J40">
        <v>0</v>
      </c>
      <c r="K40">
        <v>562758.2084</v>
      </c>
      <c r="L40">
        <v>152</v>
      </c>
    </row>
    <row r="41" spans="1:12" x14ac:dyDescent="0.25">
      <c r="A41" t="s">
        <v>429</v>
      </c>
      <c r="B41" t="s">
        <v>406</v>
      </c>
      <c r="C41">
        <v>2016</v>
      </c>
      <c r="D41" t="s">
        <v>374</v>
      </c>
      <c r="E41" t="s">
        <v>430</v>
      </c>
      <c r="F41" t="s">
        <v>431</v>
      </c>
      <c r="G41" t="s">
        <v>432</v>
      </c>
      <c r="H41" t="s">
        <v>216</v>
      </c>
      <c r="I41" t="s">
        <v>321</v>
      </c>
      <c r="J41">
        <v>0</v>
      </c>
      <c r="K41">
        <v>7396976.2083999999</v>
      </c>
      <c r="L41">
        <v>153</v>
      </c>
    </row>
    <row r="42" spans="1:12" x14ac:dyDescent="0.25">
      <c r="A42" t="s">
        <v>429</v>
      </c>
      <c r="B42" t="s">
        <v>406</v>
      </c>
      <c r="C42">
        <v>2016</v>
      </c>
      <c r="D42" t="s">
        <v>374</v>
      </c>
      <c r="E42" t="s">
        <v>430</v>
      </c>
      <c r="F42" t="s">
        <v>431</v>
      </c>
      <c r="G42" t="s">
        <v>432</v>
      </c>
      <c r="H42" t="s">
        <v>217</v>
      </c>
      <c r="I42" t="s">
        <v>322</v>
      </c>
      <c r="J42">
        <v>0</v>
      </c>
      <c r="K42">
        <v>74</v>
      </c>
      <c r="L42">
        <v>154</v>
      </c>
    </row>
    <row r="43" spans="1:12" x14ac:dyDescent="0.25">
      <c r="A43" t="s">
        <v>429</v>
      </c>
      <c r="B43" t="s">
        <v>406</v>
      </c>
      <c r="C43">
        <v>2016</v>
      </c>
      <c r="D43" t="s">
        <v>374</v>
      </c>
      <c r="E43" t="s">
        <v>430</v>
      </c>
      <c r="F43" t="s">
        <v>431</v>
      </c>
      <c r="G43" t="s">
        <v>432</v>
      </c>
      <c r="H43" t="s">
        <v>219</v>
      </c>
      <c r="I43" t="s">
        <v>324</v>
      </c>
      <c r="J43">
        <v>0</v>
      </c>
      <c r="K43">
        <v>7397050.2083999999</v>
      </c>
      <c r="L43">
        <v>156</v>
      </c>
    </row>
    <row r="44" spans="1:12" x14ac:dyDescent="0.25">
      <c r="A44" t="s">
        <v>429</v>
      </c>
      <c r="B44" t="s">
        <v>406</v>
      </c>
      <c r="C44">
        <v>2016</v>
      </c>
      <c r="D44" t="s">
        <v>374</v>
      </c>
      <c r="E44" t="s">
        <v>430</v>
      </c>
      <c r="F44" t="s">
        <v>431</v>
      </c>
      <c r="G44" t="s">
        <v>432</v>
      </c>
      <c r="H44" t="s">
        <v>220</v>
      </c>
      <c r="I44" t="s">
        <v>325</v>
      </c>
      <c r="J44">
        <v>0</v>
      </c>
      <c r="K44">
        <v>8005559</v>
      </c>
      <c r="L44">
        <v>157</v>
      </c>
    </row>
    <row r="45" spans="1:12" x14ac:dyDescent="0.25">
      <c r="A45" t="s">
        <v>429</v>
      </c>
      <c r="B45" t="s">
        <v>406</v>
      </c>
      <c r="C45">
        <v>2016</v>
      </c>
      <c r="D45" t="s">
        <v>374</v>
      </c>
      <c r="E45" t="s">
        <v>430</v>
      </c>
      <c r="F45" t="s">
        <v>431</v>
      </c>
      <c r="G45" t="s">
        <v>432</v>
      </c>
      <c r="H45" t="s">
        <v>221</v>
      </c>
      <c r="I45" t="s">
        <v>326</v>
      </c>
      <c r="J45">
        <v>0</v>
      </c>
      <c r="K45">
        <v>608508.7916</v>
      </c>
      <c r="L45">
        <v>158</v>
      </c>
    </row>
    <row r="46" spans="1:12" x14ac:dyDescent="0.25">
      <c r="A46" t="s">
        <v>433</v>
      </c>
      <c r="B46" t="s">
        <v>416</v>
      </c>
      <c r="C46">
        <v>2016</v>
      </c>
      <c r="D46" t="s">
        <v>411</v>
      </c>
      <c r="E46" t="s">
        <v>439</v>
      </c>
      <c r="F46" t="s">
        <v>440</v>
      </c>
      <c r="G46" t="s">
        <v>432</v>
      </c>
      <c r="H46" t="s">
        <v>206</v>
      </c>
      <c r="I46" t="s">
        <v>311</v>
      </c>
      <c r="J46">
        <v>0</v>
      </c>
      <c r="K46">
        <v>2976</v>
      </c>
      <c r="L46">
        <v>133</v>
      </c>
    </row>
    <row r="47" spans="1:12" x14ac:dyDescent="0.25">
      <c r="A47" t="s">
        <v>433</v>
      </c>
      <c r="B47" t="s">
        <v>416</v>
      </c>
      <c r="C47">
        <v>2016</v>
      </c>
      <c r="D47" t="s">
        <v>411</v>
      </c>
      <c r="E47" t="s">
        <v>439</v>
      </c>
      <c r="F47" t="s">
        <v>440</v>
      </c>
      <c r="G47" t="s">
        <v>432</v>
      </c>
      <c r="H47" t="s">
        <v>208</v>
      </c>
      <c r="I47" t="s">
        <v>313</v>
      </c>
      <c r="J47">
        <v>0</v>
      </c>
      <c r="K47">
        <v>150017</v>
      </c>
      <c r="L47">
        <v>136</v>
      </c>
    </row>
    <row r="48" spans="1:12" x14ac:dyDescent="0.25">
      <c r="A48" t="s">
        <v>433</v>
      </c>
      <c r="B48" t="s">
        <v>416</v>
      </c>
      <c r="C48">
        <v>2016</v>
      </c>
      <c r="D48" t="s">
        <v>411</v>
      </c>
      <c r="E48" t="s">
        <v>439</v>
      </c>
      <c r="F48" t="s">
        <v>440</v>
      </c>
      <c r="G48" t="s">
        <v>432</v>
      </c>
      <c r="H48" t="s">
        <v>210</v>
      </c>
      <c r="I48" t="s">
        <v>315</v>
      </c>
      <c r="J48">
        <v>0</v>
      </c>
      <c r="K48">
        <v>5</v>
      </c>
      <c r="L48">
        <v>143</v>
      </c>
    </row>
    <row r="49" spans="1:12" x14ac:dyDescent="0.25">
      <c r="A49" t="s">
        <v>433</v>
      </c>
      <c r="B49" t="s">
        <v>416</v>
      </c>
      <c r="C49">
        <v>2016</v>
      </c>
      <c r="D49" t="s">
        <v>411</v>
      </c>
      <c r="E49" t="s">
        <v>439</v>
      </c>
      <c r="F49" t="s">
        <v>440</v>
      </c>
      <c r="G49" t="s">
        <v>432</v>
      </c>
      <c r="H49" t="s">
        <v>212</v>
      </c>
      <c r="I49" t="s">
        <v>317</v>
      </c>
      <c r="J49">
        <v>0</v>
      </c>
      <c r="K49">
        <v>5215</v>
      </c>
      <c r="L49">
        <v>148</v>
      </c>
    </row>
    <row r="50" spans="1:12" x14ac:dyDescent="0.25">
      <c r="A50" t="s">
        <v>433</v>
      </c>
      <c r="B50" t="s">
        <v>416</v>
      </c>
      <c r="C50">
        <v>2016</v>
      </c>
      <c r="D50" t="s">
        <v>411</v>
      </c>
      <c r="E50" t="s">
        <v>439</v>
      </c>
      <c r="F50" t="s">
        <v>440</v>
      </c>
      <c r="G50" t="s">
        <v>432</v>
      </c>
      <c r="H50" t="s">
        <v>214</v>
      </c>
      <c r="I50" t="s">
        <v>319</v>
      </c>
      <c r="J50">
        <v>0</v>
      </c>
      <c r="K50">
        <v>5220</v>
      </c>
      <c r="L50">
        <v>151</v>
      </c>
    </row>
    <row r="51" spans="1:12" x14ac:dyDescent="0.25">
      <c r="A51" t="s">
        <v>433</v>
      </c>
      <c r="B51" t="s">
        <v>416</v>
      </c>
      <c r="C51">
        <v>2016</v>
      </c>
      <c r="D51" t="s">
        <v>411</v>
      </c>
      <c r="E51" t="s">
        <v>439</v>
      </c>
      <c r="F51" t="s">
        <v>440</v>
      </c>
      <c r="G51" t="s">
        <v>432</v>
      </c>
      <c r="H51" t="s">
        <v>215</v>
      </c>
      <c r="I51" t="s">
        <v>320</v>
      </c>
      <c r="J51">
        <v>0</v>
      </c>
      <c r="K51">
        <v>142406.53469999999</v>
      </c>
      <c r="L51">
        <v>152</v>
      </c>
    </row>
    <row r="52" spans="1:12" x14ac:dyDescent="0.25">
      <c r="A52" t="s">
        <v>433</v>
      </c>
      <c r="B52" t="s">
        <v>416</v>
      </c>
      <c r="C52">
        <v>2016</v>
      </c>
      <c r="D52" t="s">
        <v>411</v>
      </c>
      <c r="E52" t="s">
        <v>439</v>
      </c>
      <c r="F52" t="s">
        <v>440</v>
      </c>
      <c r="G52" t="s">
        <v>432</v>
      </c>
      <c r="H52" t="s">
        <v>216</v>
      </c>
      <c r="I52" t="s">
        <v>321</v>
      </c>
      <c r="J52">
        <v>0</v>
      </c>
      <c r="K52">
        <v>995249.53469999996</v>
      </c>
      <c r="L52">
        <v>153</v>
      </c>
    </row>
    <row r="53" spans="1:12" x14ac:dyDescent="0.25">
      <c r="A53" t="s">
        <v>433</v>
      </c>
      <c r="B53" t="s">
        <v>416</v>
      </c>
      <c r="C53">
        <v>2016</v>
      </c>
      <c r="D53" t="s">
        <v>411</v>
      </c>
      <c r="E53" t="s">
        <v>439</v>
      </c>
      <c r="F53" t="s">
        <v>440</v>
      </c>
      <c r="G53" t="s">
        <v>432</v>
      </c>
      <c r="H53" t="s">
        <v>217</v>
      </c>
      <c r="I53" t="s">
        <v>322</v>
      </c>
      <c r="J53">
        <v>0</v>
      </c>
      <c r="K53">
        <v>119113</v>
      </c>
      <c r="L53">
        <v>154</v>
      </c>
    </row>
    <row r="54" spans="1:12" x14ac:dyDescent="0.25">
      <c r="A54" t="s">
        <v>433</v>
      </c>
      <c r="B54" t="s">
        <v>416</v>
      </c>
      <c r="C54">
        <v>2016</v>
      </c>
      <c r="D54" t="s">
        <v>411</v>
      </c>
      <c r="E54" t="s">
        <v>439</v>
      </c>
      <c r="F54" t="s">
        <v>440</v>
      </c>
      <c r="G54" t="s">
        <v>432</v>
      </c>
      <c r="H54" t="s">
        <v>219</v>
      </c>
      <c r="I54" t="s">
        <v>324</v>
      </c>
      <c r="J54">
        <v>0</v>
      </c>
      <c r="K54">
        <v>1114362.5347</v>
      </c>
      <c r="L54">
        <v>156</v>
      </c>
    </row>
    <row r="55" spans="1:12" x14ac:dyDescent="0.25">
      <c r="A55" t="s">
        <v>433</v>
      </c>
      <c r="B55" t="s">
        <v>416</v>
      </c>
      <c r="C55">
        <v>2016</v>
      </c>
      <c r="D55" t="s">
        <v>411</v>
      </c>
      <c r="E55" t="s">
        <v>439</v>
      </c>
      <c r="F55" t="s">
        <v>440</v>
      </c>
      <c r="G55" t="s">
        <v>432</v>
      </c>
      <c r="H55" t="s">
        <v>220</v>
      </c>
      <c r="I55" t="s">
        <v>325</v>
      </c>
      <c r="J55">
        <v>0</v>
      </c>
      <c r="K55">
        <v>1088413</v>
      </c>
      <c r="L55">
        <v>157</v>
      </c>
    </row>
    <row r="56" spans="1:12" x14ac:dyDescent="0.25">
      <c r="A56" t="s">
        <v>433</v>
      </c>
      <c r="B56" t="s">
        <v>416</v>
      </c>
      <c r="C56">
        <v>2016</v>
      </c>
      <c r="D56" t="s">
        <v>411</v>
      </c>
      <c r="E56" t="s">
        <v>439</v>
      </c>
      <c r="F56" t="s">
        <v>440</v>
      </c>
      <c r="G56" t="s">
        <v>432</v>
      </c>
      <c r="H56" t="s">
        <v>221</v>
      </c>
      <c r="I56" t="s">
        <v>326</v>
      </c>
      <c r="J56">
        <v>0</v>
      </c>
      <c r="K56">
        <v>-25949.5347</v>
      </c>
      <c r="L56">
        <v>158</v>
      </c>
    </row>
    <row r="57" spans="1:12" x14ac:dyDescent="0.25">
      <c r="A57" t="s">
        <v>433</v>
      </c>
      <c r="B57" t="s">
        <v>416</v>
      </c>
      <c r="C57">
        <v>2016</v>
      </c>
      <c r="D57" t="s">
        <v>411</v>
      </c>
      <c r="E57" t="s">
        <v>439</v>
      </c>
      <c r="F57" t="s">
        <v>440</v>
      </c>
      <c r="G57" t="s">
        <v>432</v>
      </c>
      <c r="H57" t="s">
        <v>180</v>
      </c>
      <c r="I57" t="s">
        <v>284</v>
      </c>
      <c r="J57">
        <v>0</v>
      </c>
      <c r="K57">
        <v>577534</v>
      </c>
      <c r="L57">
        <v>101</v>
      </c>
    </row>
    <row r="58" spans="1:12" x14ac:dyDescent="0.25">
      <c r="A58" t="s">
        <v>433</v>
      </c>
      <c r="B58" t="s">
        <v>416</v>
      </c>
      <c r="C58">
        <v>2016</v>
      </c>
      <c r="D58" t="s">
        <v>411</v>
      </c>
      <c r="E58" t="s">
        <v>439</v>
      </c>
      <c r="F58" t="s">
        <v>440</v>
      </c>
      <c r="G58" t="s">
        <v>432</v>
      </c>
      <c r="H58" t="s">
        <v>184</v>
      </c>
      <c r="I58" t="s">
        <v>288</v>
      </c>
      <c r="J58">
        <v>0</v>
      </c>
      <c r="K58">
        <v>577534</v>
      </c>
      <c r="L58">
        <v>108</v>
      </c>
    </row>
    <row r="59" spans="1:12" x14ac:dyDescent="0.25">
      <c r="A59" t="s">
        <v>433</v>
      </c>
      <c r="B59" t="s">
        <v>416</v>
      </c>
      <c r="C59">
        <v>2016</v>
      </c>
      <c r="D59" t="s">
        <v>411</v>
      </c>
      <c r="E59" t="s">
        <v>439</v>
      </c>
      <c r="F59" t="s">
        <v>440</v>
      </c>
      <c r="G59" t="s">
        <v>432</v>
      </c>
      <c r="H59" t="s">
        <v>185</v>
      </c>
      <c r="I59" t="s">
        <v>289</v>
      </c>
      <c r="J59">
        <v>0</v>
      </c>
      <c r="K59">
        <v>42942</v>
      </c>
      <c r="L59">
        <v>109</v>
      </c>
    </row>
    <row r="60" spans="1:12" x14ac:dyDescent="0.25">
      <c r="A60" t="s">
        <v>433</v>
      </c>
      <c r="B60" t="s">
        <v>416</v>
      </c>
      <c r="C60">
        <v>2016</v>
      </c>
      <c r="D60" t="s">
        <v>411</v>
      </c>
      <c r="E60" t="s">
        <v>439</v>
      </c>
      <c r="F60" t="s">
        <v>440</v>
      </c>
      <c r="G60" t="s">
        <v>432</v>
      </c>
      <c r="H60" t="s">
        <v>186</v>
      </c>
      <c r="I60" t="s">
        <v>290</v>
      </c>
      <c r="J60">
        <v>0</v>
      </c>
      <c r="K60">
        <v>35670</v>
      </c>
      <c r="L60">
        <v>110</v>
      </c>
    </row>
    <row r="61" spans="1:12" x14ac:dyDescent="0.25">
      <c r="A61" t="s">
        <v>433</v>
      </c>
      <c r="B61" t="s">
        <v>416</v>
      </c>
      <c r="C61">
        <v>2016</v>
      </c>
      <c r="D61" t="s">
        <v>411</v>
      </c>
      <c r="E61" t="s">
        <v>439</v>
      </c>
      <c r="F61" t="s">
        <v>440</v>
      </c>
      <c r="G61" t="s">
        <v>432</v>
      </c>
      <c r="H61" t="s">
        <v>188</v>
      </c>
      <c r="I61" t="s">
        <v>292</v>
      </c>
      <c r="J61">
        <v>0</v>
      </c>
      <c r="K61">
        <v>656146</v>
      </c>
      <c r="L61">
        <v>112</v>
      </c>
    </row>
    <row r="62" spans="1:12" x14ac:dyDescent="0.25">
      <c r="A62" t="s">
        <v>433</v>
      </c>
      <c r="B62" t="s">
        <v>416</v>
      </c>
      <c r="C62">
        <v>2016</v>
      </c>
      <c r="D62" t="s">
        <v>411</v>
      </c>
      <c r="E62" t="s">
        <v>439</v>
      </c>
      <c r="F62" t="s">
        <v>440</v>
      </c>
      <c r="G62" t="s">
        <v>432</v>
      </c>
      <c r="H62" t="s">
        <v>189</v>
      </c>
      <c r="I62" t="s">
        <v>294</v>
      </c>
      <c r="J62">
        <v>0</v>
      </c>
      <c r="K62">
        <v>3603</v>
      </c>
      <c r="L62">
        <v>113</v>
      </c>
    </row>
    <row r="63" spans="1:12" x14ac:dyDescent="0.25">
      <c r="A63" t="s">
        <v>433</v>
      </c>
      <c r="B63" t="s">
        <v>416</v>
      </c>
      <c r="C63">
        <v>2016</v>
      </c>
      <c r="D63" t="s">
        <v>411</v>
      </c>
      <c r="E63" t="s">
        <v>439</v>
      </c>
      <c r="F63" t="s">
        <v>440</v>
      </c>
      <c r="G63" t="s">
        <v>432</v>
      </c>
      <c r="H63" t="s">
        <v>190</v>
      </c>
      <c r="I63" t="s">
        <v>295</v>
      </c>
      <c r="J63">
        <v>0</v>
      </c>
      <c r="K63">
        <v>9563</v>
      </c>
      <c r="L63">
        <v>114</v>
      </c>
    </row>
    <row r="64" spans="1:12" x14ac:dyDescent="0.25">
      <c r="A64" t="s">
        <v>433</v>
      </c>
      <c r="B64" t="s">
        <v>416</v>
      </c>
      <c r="C64">
        <v>2016</v>
      </c>
      <c r="D64" t="s">
        <v>411</v>
      </c>
      <c r="E64" t="s">
        <v>439</v>
      </c>
      <c r="F64" t="s">
        <v>440</v>
      </c>
      <c r="G64" t="s">
        <v>432</v>
      </c>
      <c r="H64" t="s">
        <v>191</v>
      </c>
      <c r="I64" t="s">
        <v>296</v>
      </c>
      <c r="J64">
        <v>0</v>
      </c>
      <c r="K64">
        <v>28294</v>
      </c>
      <c r="L64">
        <v>115</v>
      </c>
    </row>
    <row r="65" spans="1:12" x14ac:dyDescent="0.25">
      <c r="A65" t="s">
        <v>433</v>
      </c>
      <c r="B65" t="s">
        <v>416</v>
      </c>
      <c r="C65">
        <v>2016</v>
      </c>
      <c r="D65" t="s">
        <v>411</v>
      </c>
      <c r="E65" t="s">
        <v>439</v>
      </c>
      <c r="F65" t="s">
        <v>440</v>
      </c>
      <c r="G65" t="s">
        <v>432</v>
      </c>
      <c r="H65" t="s">
        <v>193</v>
      </c>
      <c r="I65" t="s">
        <v>298</v>
      </c>
      <c r="J65">
        <v>0</v>
      </c>
      <c r="K65">
        <v>41460</v>
      </c>
      <c r="L65">
        <v>117</v>
      </c>
    </row>
    <row r="66" spans="1:12" x14ac:dyDescent="0.25">
      <c r="A66" t="s">
        <v>433</v>
      </c>
      <c r="B66" t="s">
        <v>416</v>
      </c>
      <c r="C66">
        <v>2016</v>
      </c>
      <c r="D66" t="s">
        <v>411</v>
      </c>
      <c r="E66" t="s">
        <v>439</v>
      </c>
      <c r="F66" t="s">
        <v>440</v>
      </c>
      <c r="G66" t="s">
        <v>432</v>
      </c>
      <c r="H66" t="s">
        <v>194</v>
      </c>
      <c r="I66" t="s">
        <v>299</v>
      </c>
      <c r="J66">
        <v>0</v>
      </c>
      <c r="K66">
        <v>111524</v>
      </c>
      <c r="L66">
        <v>118</v>
      </c>
    </row>
    <row r="67" spans="1:12" x14ac:dyDescent="0.25">
      <c r="A67" t="s">
        <v>433</v>
      </c>
      <c r="B67" t="s">
        <v>416</v>
      </c>
      <c r="C67">
        <v>2016</v>
      </c>
      <c r="D67" t="s">
        <v>411</v>
      </c>
      <c r="E67" t="s">
        <v>439</v>
      </c>
      <c r="F67" t="s">
        <v>440</v>
      </c>
      <c r="G67" t="s">
        <v>432</v>
      </c>
      <c r="H67" t="s">
        <v>195</v>
      </c>
      <c r="I67" t="s">
        <v>300</v>
      </c>
      <c r="J67">
        <v>0</v>
      </c>
      <c r="K67">
        <v>245</v>
      </c>
      <c r="L67">
        <v>119</v>
      </c>
    </row>
    <row r="68" spans="1:12" x14ac:dyDescent="0.25">
      <c r="A68" t="s">
        <v>433</v>
      </c>
      <c r="B68" t="s">
        <v>416</v>
      </c>
      <c r="C68">
        <v>2016</v>
      </c>
      <c r="D68" t="s">
        <v>411</v>
      </c>
      <c r="E68" t="s">
        <v>439</v>
      </c>
      <c r="F68" t="s">
        <v>440</v>
      </c>
      <c r="G68" t="s">
        <v>432</v>
      </c>
      <c r="H68" t="s">
        <v>197</v>
      </c>
      <c r="I68" t="s">
        <v>302</v>
      </c>
      <c r="J68">
        <v>0</v>
      </c>
      <c r="K68">
        <v>6558</v>
      </c>
      <c r="L68">
        <v>122</v>
      </c>
    </row>
    <row r="69" spans="1:12" x14ac:dyDescent="0.25">
      <c r="A69" t="s">
        <v>433</v>
      </c>
      <c r="B69" t="s">
        <v>416</v>
      </c>
      <c r="C69">
        <v>2016</v>
      </c>
      <c r="D69" t="s">
        <v>411</v>
      </c>
      <c r="E69" t="s">
        <v>439</v>
      </c>
      <c r="F69" t="s">
        <v>440</v>
      </c>
      <c r="G69" t="s">
        <v>432</v>
      </c>
      <c r="H69" t="s">
        <v>198</v>
      </c>
      <c r="I69" t="s">
        <v>303</v>
      </c>
      <c r="J69">
        <v>0</v>
      </c>
      <c r="K69">
        <v>2478</v>
      </c>
      <c r="L69">
        <v>123</v>
      </c>
    </row>
    <row r="70" spans="1:12" x14ac:dyDescent="0.25">
      <c r="A70" t="s">
        <v>433</v>
      </c>
      <c r="B70" t="s">
        <v>416</v>
      </c>
      <c r="C70">
        <v>2016</v>
      </c>
      <c r="D70" t="s">
        <v>411</v>
      </c>
      <c r="E70" t="s">
        <v>439</v>
      </c>
      <c r="F70" t="s">
        <v>440</v>
      </c>
      <c r="G70" t="s">
        <v>432</v>
      </c>
      <c r="H70" t="s">
        <v>199</v>
      </c>
      <c r="I70" t="s">
        <v>304</v>
      </c>
      <c r="J70">
        <v>0</v>
      </c>
      <c r="K70">
        <v>26225</v>
      </c>
      <c r="L70">
        <v>124</v>
      </c>
    </row>
    <row r="71" spans="1:12" x14ac:dyDescent="0.25">
      <c r="A71" t="s">
        <v>433</v>
      </c>
      <c r="B71" t="s">
        <v>416</v>
      </c>
      <c r="C71">
        <v>2016</v>
      </c>
      <c r="D71" t="s">
        <v>411</v>
      </c>
      <c r="E71" t="s">
        <v>439</v>
      </c>
      <c r="F71" t="s">
        <v>440</v>
      </c>
      <c r="G71" t="s">
        <v>432</v>
      </c>
      <c r="H71" t="s">
        <v>201</v>
      </c>
      <c r="I71" t="s">
        <v>306</v>
      </c>
      <c r="J71">
        <v>0</v>
      </c>
      <c r="K71">
        <v>11</v>
      </c>
      <c r="L71">
        <v>126</v>
      </c>
    </row>
    <row r="72" spans="1:12" x14ac:dyDescent="0.25">
      <c r="A72" t="s">
        <v>433</v>
      </c>
      <c r="B72" t="s">
        <v>416</v>
      </c>
      <c r="C72">
        <v>2016</v>
      </c>
      <c r="D72" t="s">
        <v>417</v>
      </c>
      <c r="E72" t="s">
        <v>434</v>
      </c>
      <c r="F72" t="s">
        <v>435</v>
      </c>
      <c r="G72" t="s">
        <v>432</v>
      </c>
      <c r="H72" t="s">
        <v>180</v>
      </c>
      <c r="I72" t="s">
        <v>284</v>
      </c>
      <c r="J72">
        <v>0</v>
      </c>
      <c r="K72">
        <v>37161</v>
      </c>
      <c r="L72">
        <v>101</v>
      </c>
    </row>
    <row r="73" spans="1:12" x14ac:dyDescent="0.25">
      <c r="A73" t="s">
        <v>433</v>
      </c>
      <c r="B73" t="s">
        <v>416</v>
      </c>
      <c r="C73">
        <v>2016</v>
      </c>
      <c r="D73" t="s">
        <v>417</v>
      </c>
      <c r="E73" t="s">
        <v>434</v>
      </c>
      <c r="F73" t="s">
        <v>435</v>
      </c>
      <c r="G73" t="s">
        <v>432</v>
      </c>
      <c r="H73" t="s">
        <v>184</v>
      </c>
      <c r="I73" t="s">
        <v>288</v>
      </c>
      <c r="J73">
        <v>0</v>
      </c>
      <c r="K73">
        <v>37161</v>
      </c>
      <c r="L73">
        <v>108</v>
      </c>
    </row>
    <row r="74" spans="1:12" x14ac:dyDescent="0.25">
      <c r="A74" t="s">
        <v>433</v>
      </c>
      <c r="B74" t="s">
        <v>416</v>
      </c>
      <c r="C74">
        <v>2016</v>
      </c>
      <c r="D74" t="s">
        <v>417</v>
      </c>
      <c r="E74" t="s">
        <v>434</v>
      </c>
      <c r="F74" t="s">
        <v>435</v>
      </c>
      <c r="G74" t="s">
        <v>432</v>
      </c>
      <c r="H74" t="s">
        <v>185</v>
      </c>
      <c r="I74" t="s">
        <v>289</v>
      </c>
      <c r="J74">
        <v>0</v>
      </c>
      <c r="K74">
        <v>2821</v>
      </c>
      <c r="L74">
        <v>109</v>
      </c>
    </row>
    <row r="75" spans="1:12" x14ac:dyDescent="0.25">
      <c r="A75" t="s">
        <v>433</v>
      </c>
      <c r="B75" t="s">
        <v>416</v>
      </c>
      <c r="C75">
        <v>2016</v>
      </c>
      <c r="D75" t="s">
        <v>417</v>
      </c>
      <c r="E75" t="s">
        <v>434</v>
      </c>
      <c r="F75" t="s">
        <v>435</v>
      </c>
      <c r="G75" t="s">
        <v>432</v>
      </c>
      <c r="H75" t="s">
        <v>186</v>
      </c>
      <c r="I75" t="s">
        <v>290</v>
      </c>
      <c r="J75">
        <v>0</v>
      </c>
      <c r="K75">
        <v>2172</v>
      </c>
      <c r="L75">
        <v>110</v>
      </c>
    </row>
    <row r="76" spans="1:12" x14ac:dyDescent="0.25">
      <c r="A76" t="s">
        <v>433</v>
      </c>
      <c r="B76" t="s">
        <v>416</v>
      </c>
      <c r="C76">
        <v>2016</v>
      </c>
      <c r="D76" t="s">
        <v>417</v>
      </c>
      <c r="E76" t="s">
        <v>434</v>
      </c>
      <c r="F76" t="s">
        <v>435</v>
      </c>
      <c r="G76" t="s">
        <v>432</v>
      </c>
      <c r="H76" t="s">
        <v>188</v>
      </c>
      <c r="I76" t="s">
        <v>292</v>
      </c>
      <c r="J76">
        <v>0</v>
      </c>
      <c r="K76">
        <v>42154</v>
      </c>
      <c r="L76">
        <v>112</v>
      </c>
    </row>
    <row r="77" spans="1:12" x14ac:dyDescent="0.25">
      <c r="A77" t="s">
        <v>433</v>
      </c>
      <c r="B77" t="s">
        <v>416</v>
      </c>
      <c r="C77">
        <v>2016</v>
      </c>
      <c r="D77" t="s">
        <v>417</v>
      </c>
      <c r="E77" t="s">
        <v>434</v>
      </c>
      <c r="F77" t="s">
        <v>435</v>
      </c>
      <c r="G77" t="s">
        <v>432</v>
      </c>
      <c r="H77" t="s">
        <v>198</v>
      </c>
      <c r="I77" t="s">
        <v>303</v>
      </c>
      <c r="J77">
        <v>0</v>
      </c>
      <c r="K77">
        <v>2096</v>
      </c>
      <c r="L77">
        <v>123</v>
      </c>
    </row>
    <row r="78" spans="1:12" x14ac:dyDescent="0.25">
      <c r="A78" t="s">
        <v>433</v>
      </c>
      <c r="B78" t="s">
        <v>416</v>
      </c>
      <c r="C78">
        <v>2016</v>
      </c>
      <c r="D78" t="s">
        <v>417</v>
      </c>
      <c r="E78" t="s">
        <v>434</v>
      </c>
      <c r="F78" t="s">
        <v>435</v>
      </c>
      <c r="G78" t="s">
        <v>432</v>
      </c>
      <c r="H78" t="s">
        <v>199</v>
      </c>
      <c r="I78" t="s">
        <v>304</v>
      </c>
      <c r="J78">
        <v>0</v>
      </c>
      <c r="K78">
        <v>4049</v>
      </c>
      <c r="L78">
        <v>124</v>
      </c>
    </row>
    <row r="79" spans="1:12" x14ac:dyDescent="0.25">
      <c r="A79" t="s">
        <v>433</v>
      </c>
      <c r="B79" t="s">
        <v>416</v>
      </c>
      <c r="C79">
        <v>2016</v>
      </c>
      <c r="D79" t="s">
        <v>417</v>
      </c>
      <c r="E79" t="s">
        <v>434</v>
      </c>
      <c r="F79" t="s">
        <v>435</v>
      </c>
      <c r="G79" t="s">
        <v>432</v>
      </c>
      <c r="H79" t="s">
        <v>205</v>
      </c>
      <c r="I79" t="s">
        <v>310</v>
      </c>
      <c r="J79">
        <v>0</v>
      </c>
      <c r="K79">
        <v>1262</v>
      </c>
      <c r="L79">
        <v>130</v>
      </c>
    </row>
    <row r="80" spans="1:12" x14ac:dyDescent="0.25">
      <c r="A80" t="s">
        <v>433</v>
      </c>
      <c r="B80" t="s">
        <v>416</v>
      </c>
      <c r="C80">
        <v>2016</v>
      </c>
      <c r="D80" t="s">
        <v>417</v>
      </c>
      <c r="E80" t="s">
        <v>434</v>
      </c>
      <c r="F80" t="s">
        <v>435</v>
      </c>
      <c r="G80" t="s">
        <v>432</v>
      </c>
      <c r="H80" t="s">
        <v>206</v>
      </c>
      <c r="I80" t="s">
        <v>311</v>
      </c>
      <c r="J80">
        <v>0</v>
      </c>
      <c r="K80">
        <v>113</v>
      </c>
      <c r="L80">
        <v>133</v>
      </c>
    </row>
    <row r="81" spans="1:12" x14ac:dyDescent="0.25">
      <c r="A81" t="s">
        <v>433</v>
      </c>
      <c r="B81" t="s">
        <v>416</v>
      </c>
      <c r="C81">
        <v>2016</v>
      </c>
      <c r="D81" t="s">
        <v>417</v>
      </c>
      <c r="E81" t="s">
        <v>434</v>
      </c>
      <c r="F81" t="s">
        <v>435</v>
      </c>
      <c r="G81" t="s">
        <v>432</v>
      </c>
      <c r="H81" t="s">
        <v>208</v>
      </c>
      <c r="I81" t="s">
        <v>313</v>
      </c>
      <c r="J81">
        <v>0</v>
      </c>
      <c r="K81">
        <v>7520</v>
      </c>
      <c r="L81">
        <v>136</v>
      </c>
    </row>
    <row r="82" spans="1:12" x14ac:dyDescent="0.25">
      <c r="A82" t="s">
        <v>433</v>
      </c>
      <c r="B82" t="s">
        <v>416</v>
      </c>
      <c r="C82">
        <v>2016</v>
      </c>
      <c r="D82" t="s">
        <v>417</v>
      </c>
      <c r="E82" t="s">
        <v>434</v>
      </c>
      <c r="F82" t="s">
        <v>435</v>
      </c>
      <c r="G82" t="s">
        <v>432</v>
      </c>
      <c r="H82" t="s">
        <v>215</v>
      </c>
      <c r="I82" t="s">
        <v>320</v>
      </c>
      <c r="J82">
        <v>0</v>
      </c>
      <c r="K82">
        <v>9148.8862000000008</v>
      </c>
      <c r="L82">
        <v>152</v>
      </c>
    </row>
    <row r="83" spans="1:12" x14ac:dyDescent="0.25">
      <c r="A83" t="s">
        <v>433</v>
      </c>
      <c r="B83" t="s">
        <v>416</v>
      </c>
      <c r="C83">
        <v>2016</v>
      </c>
      <c r="D83" t="s">
        <v>417</v>
      </c>
      <c r="E83" t="s">
        <v>434</v>
      </c>
      <c r="F83" t="s">
        <v>435</v>
      </c>
      <c r="G83" t="s">
        <v>432</v>
      </c>
      <c r="H83" t="s">
        <v>216</v>
      </c>
      <c r="I83" t="s">
        <v>321</v>
      </c>
      <c r="J83">
        <v>0</v>
      </c>
      <c r="K83">
        <v>58822.886200000001</v>
      </c>
      <c r="L83">
        <v>153</v>
      </c>
    </row>
    <row r="84" spans="1:12" x14ac:dyDescent="0.25">
      <c r="A84" t="s">
        <v>433</v>
      </c>
      <c r="B84" t="s">
        <v>416</v>
      </c>
      <c r="C84">
        <v>2016</v>
      </c>
      <c r="D84" t="s">
        <v>417</v>
      </c>
      <c r="E84" t="s">
        <v>434</v>
      </c>
      <c r="F84" t="s">
        <v>435</v>
      </c>
      <c r="G84" t="s">
        <v>432</v>
      </c>
      <c r="H84" t="s">
        <v>219</v>
      </c>
      <c r="I84" t="s">
        <v>324</v>
      </c>
      <c r="J84">
        <v>0</v>
      </c>
      <c r="K84">
        <v>58822.886200000001</v>
      </c>
      <c r="L84">
        <v>156</v>
      </c>
    </row>
    <row r="85" spans="1:12" x14ac:dyDescent="0.25">
      <c r="A85" t="s">
        <v>436</v>
      </c>
      <c r="B85" t="s">
        <v>385</v>
      </c>
      <c r="C85">
        <v>2016</v>
      </c>
      <c r="D85" t="s">
        <v>374</v>
      </c>
      <c r="E85" t="s">
        <v>437</v>
      </c>
      <c r="F85" t="s">
        <v>438</v>
      </c>
      <c r="G85" t="s">
        <v>432</v>
      </c>
      <c r="H85" t="s">
        <v>220</v>
      </c>
      <c r="I85" t="s">
        <v>325</v>
      </c>
      <c r="J85">
        <v>0</v>
      </c>
      <c r="K85">
        <v>386165</v>
      </c>
      <c r="L85">
        <v>157</v>
      </c>
    </row>
    <row r="86" spans="1:12" x14ac:dyDescent="0.25">
      <c r="A86" t="s">
        <v>436</v>
      </c>
      <c r="B86" t="s">
        <v>385</v>
      </c>
      <c r="C86">
        <v>2016</v>
      </c>
      <c r="D86" t="s">
        <v>374</v>
      </c>
      <c r="E86" t="s">
        <v>437</v>
      </c>
      <c r="F86" t="s">
        <v>438</v>
      </c>
      <c r="G86" t="s">
        <v>432</v>
      </c>
      <c r="H86" t="s">
        <v>221</v>
      </c>
      <c r="I86" t="s">
        <v>326</v>
      </c>
      <c r="J86">
        <v>0</v>
      </c>
      <c r="K86">
        <v>-105736.056</v>
      </c>
      <c r="L86">
        <v>158</v>
      </c>
    </row>
    <row r="87" spans="1:12" x14ac:dyDescent="0.25">
      <c r="A87" t="s">
        <v>441</v>
      </c>
      <c r="B87" t="s">
        <v>369</v>
      </c>
      <c r="C87">
        <v>2016</v>
      </c>
      <c r="D87" t="s">
        <v>370</v>
      </c>
      <c r="E87" t="s">
        <v>442</v>
      </c>
      <c r="F87" t="s">
        <v>443</v>
      </c>
      <c r="G87" t="s">
        <v>432</v>
      </c>
      <c r="H87" t="s">
        <v>180</v>
      </c>
      <c r="I87" t="s">
        <v>284</v>
      </c>
      <c r="J87">
        <v>0</v>
      </c>
      <c r="K87">
        <v>50631</v>
      </c>
      <c r="L87">
        <v>101</v>
      </c>
    </row>
    <row r="88" spans="1:12" x14ac:dyDescent="0.25">
      <c r="A88" t="s">
        <v>441</v>
      </c>
      <c r="B88" t="s">
        <v>369</v>
      </c>
      <c r="C88">
        <v>2016</v>
      </c>
      <c r="D88" t="s">
        <v>370</v>
      </c>
      <c r="E88" t="s">
        <v>442</v>
      </c>
      <c r="F88" t="s">
        <v>443</v>
      </c>
      <c r="G88" t="s">
        <v>432</v>
      </c>
      <c r="H88" t="s">
        <v>184</v>
      </c>
      <c r="I88" t="s">
        <v>288</v>
      </c>
      <c r="J88">
        <v>0</v>
      </c>
      <c r="K88">
        <v>50631</v>
      </c>
      <c r="L88">
        <v>108</v>
      </c>
    </row>
    <row r="89" spans="1:12" x14ac:dyDescent="0.25">
      <c r="A89" t="s">
        <v>441</v>
      </c>
      <c r="B89" t="s">
        <v>369</v>
      </c>
      <c r="C89">
        <v>2016</v>
      </c>
      <c r="D89" t="s">
        <v>370</v>
      </c>
      <c r="E89" t="s">
        <v>442</v>
      </c>
      <c r="F89" t="s">
        <v>443</v>
      </c>
      <c r="G89" t="s">
        <v>432</v>
      </c>
      <c r="H89" t="s">
        <v>185</v>
      </c>
      <c r="I89" t="s">
        <v>289</v>
      </c>
      <c r="J89">
        <v>0</v>
      </c>
      <c r="K89">
        <v>4132</v>
      </c>
      <c r="L89">
        <v>109</v>
      </c>
    </row>
    <row r="90" spans="1:12" x14ac:dyDescent="0.25">
      <c r="A90" t="s">
        <v>441</v>
      </c>
      <c r="B90" t="s">
        <v>369</v>
      </c>
      <c r="C90">
        <v>2016</v>
      </c>
      <c r="D90" t="s">
        <v>370</v>
      </c>
      <c r="E90" t="s">
        <v>442</v>
      </c>
      <c r="F90" t="s">
        <v>443</v>
      </c>
      <c r="G90" t="s">
        <v>432</v>
      </c>
      <c r="H90" t="s">
        <v>186</v>
      </c>
      <c r="I90" t="s">
        <v>290</v>
      </c>
      <c r="J90">
        <v>0</v>
      </c>
      <c r="K90">
        <v>5036</v>
      </c>
      <c r="L90">
        <v>110</v>
      </c>
    </row>
    <row r="91" spans="1:12" x14ac:dyDescent="0.25">
      <c r="A91" t="s">
        <v>441</v>
      </c>
      <c r="B91" t="s">
        <v>369</v>
      </c>
      <c r="C91">
        <v>2016</v>
      </c>
      <c r="D91" t="s">
        <v>370</v>
      </c>
      <c r="E91" t="s">
        <v>442</v>
      </c>
      <c r="F91" t="s">
        <v>443</v>
      </c>
      <c r="G91" t="s">
        <v>432</v>
      </c>
      <c r="H91" t="s">
        <v>187</v>
      </c>
      <c r="I91" t="s">
        <v>291</v>
      </c>
      <c r="J91">
        <v>0</v>
      </c>
      <c r="K91">
        <v>1944</v>
      </c>
      <c r="L91">
        <v>111</v>
      </c>
    </row>
    <row r="92" spans="1:12" x14ac:dyDescent="0.25">
      <c r="A92" t="s">
        <v>441</v>
      </c>
      <c r="B92" t="s">
        <v>369</v>
      </c>
      <c r="C92">
        <v>2016</v>
      </c>
      <c r="D92" t="s">
        <v>370</v>
      </c>
      <c r="E92" t="s">
        <v>442</v>
      </c>
      <c r="F92" t="s">
        <v>443</v>
      </c>
      <c r="G92" t="s">
        <v>432</v>
      </c>
      <c r="H92" t="s">
        <v>188</v>
      </c>
      <c r="I92" t="s">
        <v>292</v>
      </c>
      <c r="J92">
        <v>0</v>
      </c>
      <c r="K92">
        <v>61743</v>
      </c>
      <c r="L92">
        <v>112</v>
      </c>
    </row>
    <row r="93" spans="1:12" x14ac:dyDescent="0.25">
      <c r="A93" t="s">
        <v>441</v>
      </c>
      <c r="B93" t="s">
        <v>369</v>
      </c>
      <c r="C93">
        <v>2016</v>
      </c>
      <c r="D93" t="s">
        <v>370</v>
      </c>
      <c r="E93" t="s">
        <v>442</v>
      </c>
      <c r="F93" t="s">
        <v>443</v>
      </c>
      <c r="G93" t="s">
        <v>432</v>
      </c>
      <c r="H93" t="s">
        <v>189</v>
      </c>
      <c r="I93" t="s">
        <v>293</v>
      </c>
      <c r="J93">
        <v>0</v>
      </c>
      <c r="K93">
        <v>1746</v>
      </c>
      <c r="L93">
        <v>113</v>
      </c>
    </row>
    <row r="94" spans="1:12" x14ac:dyDescent="0.25">
      <c r="A94" t="s">
        <v>441</v>
      </c>
      <c r="B94" t="s">
        <v>369</v>
      </c>
      <c r="C94">
        <v>2016</v>
      </c>
      <c r="D94" t="s">
        <v>370</v>
      </c>
      <c r="E94" t="s">
        <v>442</v>
      </c>
      <c r="F94" t="s">
        <v>443</v>
      </c>
      <c r="G94" t="s">
        <v>432</v>
      </c>
      <c r="H94" t="s">
        <v>190</v>
      </c>
      <c r="I94" t="s">
        <v>295</v>
      </c>
      <c r="J94">
        <v>0</v>
      </c>
      <c r="K94">
        <v>-77</v>
      </c>
      <c r="L94">
        <v>114</v>
      </c>
    </row>
    <row r="95" spans="1:12" x14ac:dyDescent="0.25">
      <c r="A95" t="s">
        <v>441</v>
      </c>
      <c r="B95" t="s">
        <v>369</v>
      </c>
      <c r="C95">
        <v>2016</v>
      </c>
      <c r="D95" t="s">
        <v>370</v>
      </c>
      <c r="E95" t="s">
        <v>442</v>
      </c>
      <c r="F95" t="s">
        <v>443</v>
      </c>
      <c r="G95" t="s">
        <v>432</v>
      </c>
      <c r="H95" t="s">
        <v>191</v>
      </c>
      <c r="I95" t="s">
        <v>296</v>
      </c>
      <c r="J95">
        <v>0</v>
      </c>
      <c r="K95">
        <v>1076</v>
      </c>
      <c r="L95">
        <v>115</v>
      </c>
    </row>
    <row r="96" spans="1:12" x14ac:dyDescent="0.25">
      <c r="A96" t="s">
        <v>441</v>
      </c>
      <c r="B96" t="s">
        <v>369</v>
      </c>
      <c r="C96">
        <v>2016</v>
      </c>
      <c r="D96" t="s">
        <v>370</v>
      </c>
      <c r="E96" t="s">
        <v>442</v>
      </c>
      <c r="F96" t="s">
        <v>443</v>
      </c>
      <c r="G96" t="s">
        <v>432</v>
      </c>
      <c r="H96" t="s">
        <v>192</v>
      </c>
      <c r="I96" t="s">
        <v>297</v>
      </c>
      <c r="J96">
        <v>0</v>
      </c>
      <c r="K96">
        <v>53</v>
      </c>
      <c r="L96">
        <v>116</v>
      </c>
    </row>
    <row r="97" spans="1:12" x14ac:dyDescent="0.25">
      <c r="A97" t="s">
        <v>441</v>
      </c>
      <c r="B97" t="s">
        <v>369</v>
      </c>
      <c r="C97">
        <v>2016</v>
      </c>
      <c r="D97" t="s">
        <v>370</v>
      </c>
      <c r="E97" t="s">
        <v>442</v>
      </c>
      <c r="F97" t="s">
        <v>443</v>
      </c>
      <c r="G97" t="s">
        <v>432</v>
      </c>
      <c r="H97" t="s">
        <v>193</v>
      </c>
      <c r="I97" t="s">
        <v>298</v>
      </c>
      <c r="J97">
        <v>0</v>
      </c>
      <c r="K97">
        <v>2798</v>
      </c>
      <c r="L97">
        <v>117</v>
      </c>
    </row>
    <row r="98" spans="1:12" x14ac:dyDescent="0.25">
      <c r="A98" t="s">
        <v>441</v>
      </c>
      <c r="B98" t="s">
        <v>369</v>
      </c>
      <c r="C98">
        <v>2016</v>
      </c>
      <c r="D98" t="s">
        <v>370</v>
      </c>
      <c r="E98" t="s">
        <v>442</v>
      </c>
      <c r="F98" t="s">
        <v>443</v>
      </c>
      <c r="G98" t="s">
        <v>432</v>
      </c>
      <c r="H98" t="s">
        <v>198</v>
      </c>
      <c r="I98" t="s">
        <v>303</v>
      </c>
      <c r="J98">
        <v>0</v>
      </c>
      <c r="K98">
        <v>1136</v>
      </c>
      <c r="L98">
        <v>123</v>
      </c>
    </row>
    <row r="99" spans="1:12" x14ac:dyDescent="0.25">
      <c r="A99" t="s">
        <v>441</v>
      </c>
      <c r="B99" t="s">
        <v>369</v>
      </c>
      <c r="C99">
        <v>2016</v>
      </c>
      <c r="D99" t="s">
        <v>370</v>
      </c>
      <c r="E99" t="s">
        <v>442</v>
      </c>
      <c r="F99" t="s">
        <v>443</v>
      </c>
      <c r="G99" t="s">
        <v>432</v>
      </c>
      <c r="H99" t="s">
        <v>205</v>
      </c>
      <c r="I99" t="s">
        <v>310</v>
      </c>
      <c r="J99">
        <v>0</v>
      </c>
      <c r="K99">
        <v>1307</v>
      </c>
      <c r="L99">
        <v>130</v>
      </c>
    </row>
    <row r="100" spans="1:12" x14ac:dyDescent="0.25">
      <c r="A100" t="s">
        <v>441</v>
      </c>
      <c r="B100" t="s">
        <v>369</v>
      </c>
      <c r="C100">
        <v>2016</v>
      </c>
      <c r="D100" t="s">
        <v>370</v>
      </c>
      <c r="E100" t="s">
        <v>442</v>
      </c>
      <c r="F100" t="s">
        <v>443</v>
      </c>
      <c r="G100" t="s">
        <v>432</v>
      </c>
      <c r="H100" t="s">
        <v>208</v>
      </c>
      <c r="I100" t="s">
        <v>313</v>
      </c>
      <c r="J100">
        <v>0</v>
      </c>
      <c r="K100">
        <v>2443</v>
      </c>
      <c r="L100">
        <v>136</v>
      </c>
    </row>
    <row r="101" spans="1:12" x14ac:dyDescent="0.25">
      <c r="A101" t="s">
        <v>441</v>
      </c>
      <c r="B101" t="s">
        <v>369</v>
      </c>
      <c r="C101">
        <v>2016</v>
      </c>
      <c r="D101" t="s">
        <v>370</v>
      </c>
      <c r="E101" t="s">
        <v>442</v>
      </c>
      <c r="F101" t="s">
        <v>443</v>
      </c>
      <c r="G101" t="s">
        <v>432</v>
      </c>
      <c r="H101" t="s">
        <v>211</v>
      </c>
      <c r="I101" t="s">
        <v>316</v>
      </c>
      <c r="J101">
        <v>0</v>
      </c>
      <c r="K101">
        <v>132</v>
      </c>
      <c r="L101">
        <v>144</v>
      </c>
    </row>
    <row r="102" spans="1:12" x14ac:dyDescent="0.25">
      <c r="A102" t="s">
        <v>441</v>
      </c>
      <c r="B102" t="s">
        <v>369</v>
      </c>
      <c r="C102">
        <v>2016</v>
      </c>
      <c r="D102" t="s">
        <v>370</v>
      </c>
      <c r="E102" t="s">
        <v>442</v>
      </c>
      <c r="F102" t="s">
        <v>443</v>
      </c>
      <c r="G102" t="s">
        <v>432</v>
      </c>
      <c r="H102" t="s">
        <v>212</v>
      </c>
      <c r="I102" t="s">
        <v>317</v>
      </c>
      <c r="J102">
        <v>0</v>
      </c>
      <c r="K102">
        <v>1233</v>
      </c>
      <c r="L102">
        <v>148</v>
      </c>
    </row>
    <row r="103" spans="1:12" x14ac:dyDescent="0.25">
      <c r="A103" t="s">
        <v>441</v>
      </c>
      <c r="B103" t="s">
        <v>369</v>
      </c>
      <c r="C103">
        <v>2016</v>
      </c>
      <c r="D103" t="s">
        <v>370</v>
      </c>
      <c r="E103" t="s">
        <v>442</v>
      </c>
      <c r="F103" t="s">
        <v>443</v>
      </c>
      <c r="G103" t="s">
        <v>432</v>
      </c>
      <c r="H103" t="s">
        <v>213</v>
      </c>
      <c r="I103" t="s">
        <v>318</v>
      </c>
      <c r="J103">
        <v>0</v>
      </c>
      <c r="K103">
        <v>172</v>
      </c>
      <c r="L103">
        <v>149</v>
      </c>
    </row>
    <row r="104" spans="1:12" x14ac:dyDescent="0.25">
      <c r="A104" t="s">
        <v>441</v>
      </c>
      <c r="B104" t="s">
        <v>369</v>
      </c>
      <c r="C104">
        <v>2016</v>
      </c>
      <c r="D104" t="s">
        <v>370</v>
      </c>
      <c r="E104" t="s">
        <v>442</v>
      </c>
      <c r="F104" t="s">
        <v>443</v>
      </c>
      <c r="G104" t="s">
        <v>432</v>
      </c>
      <c r="H104" t="s">
        <v>214</v>
      </c>
      <c r="I104" t="s">
        <v>319</v>
      </c>
      <c r="J104">
        <v>0</v>
      </c>
      <c r="K104">
        <v>1537</v>
      </c>
      <c r="L104">
        <v>151</v>
      </c>
    </row>
    <row r="105" spans="1:12" x14ac:dyDescent="0.25">
      <c r="A105" t="s">
        <v>441</v>
      </c>
      <c r="B105" t="s">
        <v>369</v>
      </c>
      <c r="C105">
        <v>2016</v>
      </c>
      <c r="D105" t="s">
        <v>370</v>
      </c>
      <c r="E105" t="s">
        <v>442</v>
      </c>
      <c r="F105" t="s">
        <v>443</v>
      </c>
      <c r="G105" t="s">
        <v>432</v>
      </c>
      <c r="H105" t="s">
        <v>215</v>
      </c>
      <c r="I105" t="s">
        <v>320</v>
      </c>
      <c r="J105">
        <v>0</v>
      </c>
      <c r="K105">
        <v>7406.2509</v>
      </c>
      <c r="L105">
        <v>152</v>
      </c>
    </row>
    <row r="106" spans="1:12" x14ac:dyDescent="0.25">
      <c r="A106" t="s">
        <v>441</v>
      </c>
      <c r="B106" t="s">
        <v>369</v>
      </c>
      <c r="C106">
        <v>2016</v>
      </c>
      <c r="D106" t="s">
        <v>370</v>
      </c>
      <c r="E106" t="s">
        <v>442</v>
      </c>
      <c r="F106" t="s">
        <v>443</v>
      </c>
      <c r="G106" t="s">
        <v>432</v>
      </c>
      <c r="H106" t="s">
        <v>216</v>
      </c>
      <c r="I106" t="s">
        <v>321</v>
      </c>
      <c r="J106">
        <v>0</v>
      </c>
      <c r="K106">
        <v>75927.250899999999</v>
      </c>
      <c r="L106">
        <v>153</v>
      </c>
    </row>
    <row r="107" spans="1:12" x14ac:dyDescent="0.25">
      <c r="A107" t="s">
        <v>441</v>
      </c>
      <c r="B107" t="s">
        <v>369</v>
      </c>
      <c r="C107">
        <v>2016</v>
      </c>
      <c r="D107" t="s">
        <v>370</v>
      </c>
      <c r="E107" t="s">
        <v>442</v>
      </c>
      <c r="F107" t="s">
        <v>443</v>
      </c>
      <c r="G107" t="s">
        <v>432</v>
      </c>
      <c r="H107" t="s">
        <v>217</v>
      </c>
      <c r="I107" t="s">
        <v>322</v>
      </c>
      <c r="J107">
        <v>0</v>
      </c>
      <c r="K107">
        <v>99</v>
      </c>
      <c r="L107">
        <v>154</v>
      </c>
    </row>
    <row r="108" spans="1:12" x14ac:dyDescent="0.25">
      <c r="A108" t="s">
        <v>441</v>
      </c>
      <c r="B108" t="s">
        <v>369</v>
      </c>
      <c r="C108">
        <v>2016</v>
      </c>
      <c r="D108" t="s">
        <v>370</v>
      </c>
      <c r="E108" t="s">
        <v>442</v>
      </c>
      <c r="F108" t="s">
        <v>443</v>
      </c>
      <c r="G108" t="s">
        <v>432</v>
      </c>
      <c r="H108" t="s">
        <v>219</v>
      </c>
      <c r="I108" t="s">
        <v>324</v>
      </c>
      <c r="J108">
        <v>0</v>
      </c>
      <c r="K108">
        <v>76026.250899999999</v>
      </c>
      <c r="L108">
        <v>156</v>
      </c>
    </row>
    <row r="109" spans="1:12" x14ac:dyDescent="0.25">
      <c r="A109" t="s">
        <v>441</v>
      </c>
      <c r="B109" t="s">
        <v>369</v>
      </c>
      <c r="C109">
        <v>2016</v>
      </c>
      <c r="D109" t="s">
        <v>370</v>
      </c>
      <c r="E109" t="s">
        <v>442</v>
      </c>
      <c r="F109" t="s">
        <v>443</v>
      </c>
      <c r="G109" t="s">
        <v>432</v>
      </c>
      <c r="H109" t="s">
        <v>220</v>
      </c>
      <c r="I109" t="s">
        <v>325</v>
      </c>
      <c r="J109">
        <v>0</v>
      </c>
      <c r="K109">
        <v>171242</v>
      </c>
      <c r="L109">
        <v>157</v>
      </c>
    </row>
    <row r="110" spans="1:12" x14ac:dyDescent="0.25">
      <c r="A110" t="s">
        <v>441</v>
      </c>
      <c r="B110" t="s">
        <v>369</v>
      </c>
      <c r="C110">
        <v>2016</v>
      </c>
      <c r="D110" t="s">
        <v>370</v>
      </c>
      <c r="E110" t="s">
        <v>442</v>
      </c>
      <c r="F110" t="s">
        <v>443</v>
      </c>
      <c r="G110" t="s">
        <v>432</v>
      </c>
      <c r="H110" t="s">
        <v>221</v>
      </c>
      <c r="I110" t="s">
        <v>326</v>
      </c>
      <c r="J110">
        <v>0</v>
      </c>
      <c r="K110">
        <v>95215.749100000001</v>
      </c>
      <c r="L110">
        <v>158</v>
      </c>
    </row>
    <row r="111" spans="1:12" x14ac:dyDescent="0.25">
      <c r="A111" t="s">
        <v>444</v>
      </c>
      <c r="B111" t="s">
        <v>386</v>
      </c>
      <c r="C111">
        <v>2016</v>
      </c>
      <c r="D111" t="s">
        <v>387</v>
      </c>
      <c r="E111" t="s">
        <v>445</v>
      </c>
      <c r="F111" t="s">
        <v>446</v>
      </c>
      <c r="G111" t="s">
        <v>432</v>
      </c>
      <c r="H111" t="s">
        <v>184</v>
      </c>
      <c r="I111" t="s">
        <v>288</v>
      </c>
      <c r="J111">
        <v>0</v>
      </c>
      <c r="K111">
        <v>543518</v>
      </c>
      <c r="L111">
        <v>108</v>
      </c>
    </row>
    <row r="112" spans="1:12" x14ac:dyDescent="0.25">
      <c r="A112" t="s">
        <v>444</v>
      </c>
      <c r="B112" t="s">
        <v>386</v>
      </c>
      <c r="C112">
        <v>2016</v>
      </c>
      <c r="D112" t="s">
        <v>387</v>
      </c>
      <c r="E112" t="s">
        <v>445</v>
      </c>
      <c r="F112" t="s">
        <v>446</v>
      </c>
      <c r="G112" t="s">
        <v>432</v>
      </c>
      <c r="H112" t="s">
        <v>185</v>
      </c>
      <c r="I112" t="s">
        <v>289</v>
      </c>
      <c r="J112">
        <v>0</v>
      </c>
      <c r="K112">
        <v>57093</v>
      </c>
      <c r="L112">
        <v>109</v>
      </c>
    </row>
    <row r="113" spans="1:12" x14ac:dyDescent="0.25">
      <c r="A113" t="s">
        <v>444</v>
      </c>
      <c r="B113" t="s">
        <v>386</v>
      </c>
      <c r="C113">
        <v>2016</v>
      </c>
      <c r="D113" t="s">
        <v>387</v>
      </c>
      <c r="E113" t="s">
        <v>445</v>
      </c>
      <c r="F113" t="s">
        <v>446</v>
      </c>
      <c r="G113" t="s">
        <v>432</v>
      </c>
      <c r="H113" t="s">
        <v>186</v>
      </c>
      <c r="I113" t="s">
        <v>290</v>
      </c>
      <c r="J113">
        <v>0</v>
      </c>
      <c r="K113">
        <v>49831</v>
      </c>
      <c r="L113">
        <v>110</v>
      </c>
    </row>
    <row r="114" spans="1:12" x14ac:dyDescent="0.25">
      <c r="A114" t="s">
        <v>444</v>
      </c>
      <c r="B114" t="s">
        <v>386</v>
      </c>
      <c r="C114">
        <v>2016</v>
      </c>
      <c r="D114" t="s">
        <v>387</v>
      </c>
      <c r="E114" t="s">
        <v>445</v>
      </c>
      <c r="F114" t="s">
        <v>446</v>
      </c>
      <c r="G114" t="s">
        <v>432</v>
      </c>
      <c r="H114" t="s">
        <v>187</v>
      </c>
      <c r="I114" t="s">
        <v>291</v>
      </c>
      <c r="J114">
        <v>0</v>
      </c>
      <c r="K114">
        <v>-1863</v>
      </c>
      <c r="L114">
        <v>111</v>
      </c>
    </row>
    <row r="115" spans="1:12" x14ac:dyDescent="0.25">
      <c r="A115" t="s">
        <v>444</v>
      </c>
      <c r="B115" t="s">
        <v>386</v>
      </c>
      <c r="C115">
        <v>2016</v>
      </c>
      <c r="D115" t="s">
        <v>387</v>
      </c>
      <c r="E115" t="s">
        <v>445</v>
      </c>
      <c r="F115" t="s">
        <v>446</v>
      </c>
      <c r="G115" t="s">
        <v>432</v>
      </c>
      <c r="H115" t="s">
        <v>188</v>
      </c>
      <c r="I115" t="s">
        <v>292</v>
      </c>
      <c r="J115">
        <v>0</v>
      </c>
      <c r="K115">
        <v>648579</v>
      </c>
      <c r="L115">
        <v>112</v>
      </c>
    </row>
    <row r="116" spans="1:12" x14ac:dyDescent="0.25">
      <c r="A116" t="s">
        <v>444</v>
      </c>
      <c r="B116" t="s">
        <v>386</v>
      </c>
      <c r="C116">
        <v>2016</v>
      </c>
      <c r="D116" t="s">
        <v>387</v>
      </c>
      <c r="E116" t="s">
        <v>445</v>
      </c>
      <c r="F116" t="s">
        <v>446</v>
      </c>
      <c r="G116" t="s">
        <v>432</v>
      </c>
      <c r="H116" t="s">
        <v>189</v>
      </c>
      <c r="I116" t="s">
        <v>294</v>
      </c>
      <c r="J116">
        <v>0</v>
      </c>
      <c r="K116">
        <v>11839</v>
      </c>
      <c r="L116">
        <v>113</v>
      </c>
    </row>
    <row r="117" spans="1:12" x14ac:dyDescent="0.25">
      <c r="A117" t="s">
        <v>444</v>
      </c>
      <c r="B117" t="s">
        <v>386</v>
      </c>
      <c r="C117">
        <v>2016</v>
      </c>
      <c r="D117" t="s">
        <v>387</v>
      </c>
      <c r="E117" t="s">
        <v>445</v>
      </c>
      <c r="F117" t="s">
        <v>446</v>
      </c>
      <c r="G117" t="s">
        <v>432</v>
      </c>
      <c r="H117" t="s">
        <v>191</v>
      </c>
      <c r="I117" t="s">
        <v>296</v>
      </c>
      <c r="J117">
        <v>0</v>
      </c>
      <c r="K117">
        <v>23321</v>
      </c>
      <c r="L117">
        <v>115</v>
      </c>
    </row>
    <row r="118" spans="1:12" x14ac:dyDescent="0.25">
      <c r="A118" t="s">
        <v>444</v>
      </c>
      <c r="B118" t="s">
        <v>386</v>
      </c>
      <c r="C118">
        <v>2016</v>
      </c>
      <c r="D118" t="s">
        <v>387</v>
      </c>
      <c r="E118" t="s">
        <v>445</v>
      </c>
      <c r="F118" t="s">
        <v>446</v>
      </c>
      <c r="G118" t="s">
        <v>432</v>
      </c>
      <c r="H118" t="s">
        <v>192</v>
      </c>
      <c r="I118" t="s">
        <v>297</v>
      </c>
      <c r="J118">
        <v>0</v>
      </c>
      <c r="K118">
        <v>1529</v>
      </c>
      <c r="L118">
        <v>116</v>
      </c>
    </row>
    <row r="119" spans="1:12" x14ac:dyDescent="0.25">
      <c r="A119" t="s">
        <v>444</v>
      </c>
      <c r="B119" t="s">
        <v>386</v>
      </c>
      <c r="C119">
        <v>2016</v>
      </c>
      <c r="D119" t="s">
        <v>387</v>
      </c>
      <c r="E119" t="s">
        <v>445</v>
      </c>
      <c r="F119" t="s">
        <v>446</v>
      </c>
      <c r="G119" t="s">
        <v>432</v>
      </c>
      <c r="H119" t="s">
        <v>193</v>
      </c>
      <c r="I119" t="s">
        <v>298</v>
      </c>
      <c r="J119">
        <v>0</v>
      </c>
      <c r="K119">
        <v>36689</v>
      </c>
      <c r="L119">
        <v>117</v>
      </c>
    </row>
    <row r="120" spans="1:12" x14ac:dyDescent="0.25">
      <c r="A120" t="s">
        <v>444</v>
      </c>
      <c r="B120" t="s">
        <v>386</v>
      </c>
      <c r="C120">
        <v>2016</v>
      </c>
      <c r="D120" t="s">
        <v>387</v>
      </c>
      <c r="E120" t="s">
        <v>445</v>
      </c>
      <c r="F120" t="s">
        <v>446</v>
      </c>
      <c r="G120" t="s">
        <v>432</v>
      </c>
      <c r="H120" t="s">
        <v>198</v>
      </c>
      <c r="I120" t="s">
        <v>303</v>
      </c>
      <c r="J120">
        <v>0</v>
      </c>
      <c r="K120">
        <v>18348</v>
      </c>
      <c r="L120">
        <v>123</v>
      </c>
    </row>
    <row r="121" spans="1:12" x14ac:dyDescent="0.25">
      <c r="A121" t="s">
        <v>444</v>
      </c>
      <c r="B121" t="s">
        <v>386</v>
      </c>
      <c r="C121">
        <v>2016</v>
      </c>
      <c r="D121" t="s">
        <v>387</v>
      </c>
      <c r="E121" t="s">
        <v>445</v>
      </c>
      <c r="F121" t="s">
        <v>446</v>
      </c>
      <c r="G121" t="s">
        <v>432</v>
      </c>
      <c r="H121" t="s">
        <v>199</v>
      </c>
      <c r="I121" t="s">
        <v>304</v>
      </c>
      <c r="J121">
        <v>0</v>
      </c>
      <c r="K121">
        <v>991</v>
      </c>
      <c r="L121">
        <v>124</v>
      </c>
    </row>
    <row r="122" spans="1:12" x14ac:dyDescent="0.25">
      <c r="A122" t="s">
        <v>444</v>
      </c>
      <c r="B122" t="s">
        <v>386</v>
      </c>
      <c r="C122">
        <v>2016</v>
      </c>
      <c r="D122" t="s">
        <v>387</v>
      </c>
      <c r="E122" t="s">
        <v>445</v>
      </c>
      <c r="F122" t="s">
        <v>446</v>
      </c>
      <c r="G122" t="s">
        <v>432</v>
      </c>
      <c r="H122" t="s">
        <v>206</v>
      </c>
      <c r="I122" t="s">
        <v>311</v>
      </c>
      <c r="J122">
        <v>0</v>
      </c>
      <c r="K122">
        <v>2658</v>
      </c>
      <c r="L122">
        <v>133</v>
      </c>
    </row>
    <row r="123" spans="1:12" x14ac:dyDescent="0.25">
      <c r="A123" t="s">
        <v>444</v>
      </c>
      <c r="B123" t="s">
        <v>386</v>
      </c>
      <c r="C123">
        <v>2016</v>
      </c>
      <c r="D123" t="s">
        <v>387</v>
      </c>
      <c r="E123" t="s">
        <v>445</v>
      </c>
      <c r="F123" t="s">
        <v>446</v>
      </c>
      <c r="G123" t="s">
        <v>432</v>
      </c>
      <c r="H123" t="s">
        <v>207</v>
      </c>
      <c r="I123" t="s">
        <v>312</v>
      </c>
      <c r="J123">
        <v>0</v>
      </c>
      <c r="K123">
        <v>89947</v>
      </c>
      <c r="L123">
        <v>135</v>
      </c>
    </row>
    <row r="124" spans="1:12" x14ac:dyDescent="0.25">
      <c r="A124" t="s">
        <v>444</v>
      </c>
      <c r="B124" t="s">
        <v>386</v>
      </c>
      <c r="C124">
        <v>2016</v>
      </c>
      <c r="D124" t="s">
        <v>387</v>
      </c>
      <c r="E124" t="s">
        <v>445</v>
      </c>
      <c r="F124" t="s">
        <v>446</v>
      </c>
      <c r="G124" t="s">
        <v>432</v>
      </c>
      <c r="H124" t="s">
        <v>208</v>
      </c>
      <c r="I124" t="s">
        <v>313</v>
      </c>
      <c r="J124">
        <v>0</v>
      </c>
      <c r="K124">
        <v>111944</v>
      </c>
      <c r="L124">
        <v>136</v>
      </c>
    </row>
    <row r="125" spans="1:12" x14ac:dyDescent="0.25">
      <c r="A125" t="s">
        <v>444</v>
      </c>
      <c r="B125" t="s">
        <v>386</v>
      </c>
      <c r="C125">
        <v>2016</v>
      </c>
      <c r="D125" t="s">
        <v>387</v>
      </c>
      <c r="E125" t="s">
        <v>445</v>
      </c>
      <c r="F125" t="s">
        <v>446</v>
      </c>
      <c r="G125" t="s">
        <v>432</v>
      </c>
      <c r="H125" t="s">
        <v>213</v>
      </c>
      <c r="I125" t="s">
        <v>318</v>
      </c>
      <c r="J125">
        <v>0</v>
      </c>
      <c r="K125">
        <v>986</v>
      </c>
      <c r="L125">
        <v>149</v>
      </c>
    </row>
    <row r="126" spans="1:12" x14ac:dyDescent="0.25">
      <c r="A126" t="s">
        <v>444</v>
      </c>
      <c r="B126" t="s">
        <v>386</v>
      </c>
      <c r="C126">
        <v>2016</v>
      </c>
      <c r="D126" t="s">
        <v>387</v>
      </c>
      <c r="E126" t="s">
        <v>445</v>
      </c>
      <c r="F126" t="s">
        <v>446</v>
      </c>
      <c r="G126" t="s">
        <v>432</v>
      </c>
      <c r="H126" t="s">
        <v>214</v>
      </c>
      <c r="I126" t="s">
        <v>319</v>
      </c>
      <c r="J126">
        <v>0</v>
      </c>
      <c r="K126">
        <v>986</v>
      </c>
      <c r="L126">
        <v>151</v>
      </c>
    </row>
    <row r="127" spans="1:12" x14ac:dyDescent="0.25">
      <c r="A127" t="s">
        <v>444</v>
      </c>
      <c r="B127" t="s">
        <v>386</v>
      </c>
      <c r="C127">
        <v>2016</v>
      </c>
      <c r="D127" t="s">
        <v>387</v>
      </c>
      <c r="E127" t="s">
        <v>445</v>
      </c>
      <c r="F127" t="s">
        <v>446</v>
      </c>
      <c r="G127" t="s">
        <v>432</v>
      </c>
      <c r="H127" t="s">
        <v>215</v>
      </c>
      <c r="I127" t="s">
        <v>320</v>
      </c>
      <c r="J127">
        <v>0</v>
      </c>
      <c r="K127">
        <v>112957.1455</v>
      </c>
      <c r="L127">
        <v>152</v>
      </c>
    </row>
    <row r="128" spans="1:12" x14ac:dyDescent="0.25">
      <c r="A128" t="s">
        <v>444</v>
      </c>
      <c r="B128" t="s">
        <v>386</v>
      </c>
      <c r="C128">
        <v>2016</v>
      </c>
      <c r="D128" t="s">
        <v>387</v>
      </c>
      <c r="E128" t="s">
        <v>445</v>
      </c>
      <c r="F128" t="s">
        <v>446</v>
      </c>
      <c r="G128" t="s">
        <v>432</v>
      </c>
      <c r="H128" t="s">
        <v>216</v>
      </c>
      <c r="I128" t="s">
        <v>321</v>
      </c>
      <c r="J128">
        <v>0</v>
      </c>
      <c r="K128">
        <v>911155.14549999998</v>
      </c>
      <c r="L128">
        <v>153</v>
      </c>
    </row>
    <row r="129" spans="1:12" x14ac:dyDescent="0.25">
      <c r="A129" t="s">
        <v>444</v>
      </c>
      <c r="B129" t="s">
        <v>386</v>
      </c>
      <c r="C129">
        <v>2016</v>
      </c>
      <c r="D129" t="s">
        <v>387</v>
      </c>
      <c r="E129" t="s">
        <v>445</v>
      </c>
      <c r="F129" t="s">
        <v>446</v>
      </c>
      <c r="G129" t="s">
        <v>432</v>
      </c>
      <c r="H129" t="s">
        <v>218</v>
      </c>
      <c r="I129" t="s">
        <v>323</v>
      </c>
      <c r="J129">
        <v>0</v>
      </c>
      <c r="K129">
        <v>147</v>
      </c>
      <c r="L129">
        <v>155</v>
      </c>
    </row>
    <row r="130" spans="1:12" x14ac:dyDescent="0.25">
      <c r="A130" t="s">
        <v>444</v>
      </c>
      <c r="B130" t="s">
        <v>386</v>
      </c>
      <c r="C130">
        <v>2016</v>
      </c>
      <c r="D130" t="s">
        <v>387</v>
      </c>
      <c r="E130" t="s">
        <v>445</v>
      </c>
      <c r="F130" t="s">
        <v>446</v>
      </c>
      <c r="G130" t="s">
        <v>432</v>
      </c>
      <c r="H130" t="s">
        <v>219</v>
      </c>
      <c r="I130" t="s">
        <v>324</v>
      </c>
      <c r="J130">
        <v>0</v>
      </c>
      <c r="K130">
        <v>911302.14549999998</v>
      </c>
      <c r="L130">
        <v>156</v>
      </c>
    </row>
    <row r="131" spans="1:12" x14ac:dyDescent="0.25">
      <c r="A131" t="s">
        <v>444</v>
      </c>
      <c r="B131" t="s">
        <v>386</v>
      </c>
      <c r="C131">
        <v>2016</v>
      </c>
      <c r="D131" t="s">
        <v>387</v>
      </c>
      <c r="E131" t="s">
        <v>445</v>
      </c>
      <c r="F131" t="s">
        <v>446</v>
      </c>
      <c r="G131" t="s">
        <v>432</v>
      </c>
      <c r="H131" t="s">
        <v>220</v>
      </c>
      <c r="I131" t="s">
        <v>325</v>
      </c>
      <c r="J131">
        <v>0</v>
      </c>
      <c r="K131">
        <v>854566</v>
      </c>
      <c r="L131">
        <v>157</v>
      </c>
    </row>
    <row r="132" spans="1:12" x14ac:dyDescent="0.25">
      <c r="A132" t="s">
        <v>444</v>
      </c>
      <c r="B132" t="s">
        <v>386</v>
      </c>
      <c r="C132">
        <v>2016</v>
      </c>
      <c r="D132" t="s">
        <v>387</v>
      </c>
      <c r="E132" t="s">
        <v>445</v>
      </c>
      <c r="F132" t="s">
        <v>446</v>
      </c>
      <c r="G132" t="s">
        <v>432</v>
      </c>
      <c r="H132" t="s">
        <v>221</v>
      </c>
      <c r="I132" t="s">
        <v>326</v>
      </c>
      <c r="J132">
        <v>0</v>
      </c>
      <c r="K132">
        <v>-56736.145499999999</v>
      </c>
      <c r="L132">
        <v>158</v>
      </c>
    </row>
    <row r="133" spans="1:12" x14ac:dyDescent="0.25">
      <c r="A133" t="s">
        <v>444</v>
      </c>
      <c r="B133" t="s">
        <v>386</v>
      </c>
      <c r="C133">
        <v>2016</v>
      </c>
      <c r="D133" t="s">
        <v>387</v>
      </c>
      <c r="E133" t="s">
        <v>445</v>
      </c>
      <c r="F133" t="s">
        <v>446</v>
      </c>
      <c r="G133" t="s">
        <v>432</v>
      </c>
      <c r="H133" t="s">
        <v>180</v>
      </c>
      <c r="I133" t="s">
        <v>284</v>
      </c>
      <c r="J133">
        <v>0</v>
      </c>
      <c r="K133">
        <v>543518</v>
      </c>
      <c r="L133">
        <v>101</v>
      </c>
    </row>
    <row r="134" spans="1:12" x14ac:dyDescent="0.25">
      <c r="A134" t="s">
        <v>444</v>
      </c>
      <c r="B134" t="s">
        <v>386</v>
      </c>
      <c r="C134">
        <v>2016</v>
      </c>
      <c r="D134" t="s">
        <v>388</v>
      </c>
      <c r="E134" t="s">
        <v>447</v>
      </c>
      <c r="F134" t="s">
        <v>447</v>
      </c>
      <c r="G134" t="s">
        <v>432</v>
      </c>
      <c r="H134" t="s">
        <v>213</v>
      </c>
      <c r="I134" t="s">
        <v>318</v>
      </c>
      <c r="J134">
        <v>0</v>
      </c>
      <c r="K134">
        <v>5917</v>
      </c>
      <c r="L134">
        <v>149</v>
      </c>
    </row>
    <row r="135" spans="1:12" x14ac:dyDescent="0.25">
      <c r="A135" t="s">
        <v>444</v>
      </c>
      <c r="B135" t="s">
        <v>386</v>
      </c>
      <c r="C135">
        <v>2016</v>
      </c>
      <c r="D135" t="s">
        <v>388</v>
      </c>
      <c r="E135" t="s">
        <v>447</v>
      </c>
      <c r="F135" t="s">
        <v>447</v>
      </c>
      <c r="G135" t="s">
        <v>432</v>
      </c>
      <c r="H135" t="s">
        <v>214</v>
      </c>
      <c r="I135" t="s">
        <v>319</v>
      </c>
      <c r="J135">
        <v>0</v>
      </c>
      <c r="K135">
        <v>16884</v>
      </c>
      <c r="L135">
        <v>151</v>
      </c>
    </row>
    <row r="136" spans="1:12" x14ac:dyDescent="0.25">
      <c r="A136" t="s">
        <v>444</v>
      </c>
      <c r="B136" t="s">
        <v>386</v>
      </c>
      <c r="C136">
        <v>2016</v>
      </c>
      <c r="D136" t="s">
        <v>388</v>
      </c>
      <c r="E136" t="s">
        <v>447</v>
      </c>
      <c r="F136" t="s">
        <v>447</v>
      </c>
      <c r="G136" t="s">
        <v>432</v>
      </c>
      <c r="H136" t="s">
        <v>215</v>
      </c>
      <c r="I136" t="s">
        <v>320</v>
      </c>
      <c r="J136">
        <v>0</v>
      </c>
      <c r="K136">
        <v>269551.36619999999</v>
      </c>
      <c r="L136">
        <v>152</v>
      </c>
    </row>
    <row r="137" spans="1:12" x14ac:dyDescent="0.25">
      <c r="A137" t="s">
        <v>444</v>
      </c>
      <c r="B137" t="s">
        <v>386</v>
      </c>
      <c r="C137">
        <v>2016</v>
      </c>
      <c r="D137" t="s">
        <v>388</v>
      </c>
      <c r="E137" t="s">
        <v>447</v>
      </c>
      <c r="F137" t="s">
        <v>447</v>
      </c>
      <c r="G137" t="s">
        <v>432</v>
      </c>
      <c r="H137" t="s">
        <v>216</v>
      </c>
      <c r="I137" t="s">
        <v>321</v>
      </c>
      <c r="J137">
        <v>0</v>
      </c>
      <c r="K137">
        <v>2381567.3662</v>
      </c>
      <c r="L137">
        <v>153</v>
      </c>
    </row>
    <row r="138" spans="1:12" x14ac:dyDescent="0.25">
      <c r="A138" t="s">
        <v>444</v>
      </c>
      <c r="B138" t="s">
        <v>386</v>
      </c>
      <c r="C138">
        <v>2016</v>
      </c>
      <c r="D138" t="s">
        <v>388</v>
      </c>
      <c r="E138" t="s">
        <v>447</v>
      </c>
      <c r="F138" t="s">
        <v>447</v>
      </c>
      <c r="G138" t="s">
        <v>432</v>
      </c>
      <c r="H138" t="s">
        <v>217</v>
      </c>
      <c r="I138" t="s">
        <v>322</v>
      </c>
      <c r="J138">
        <v>0</v>
      </c>
      <c r="K138">
        <v>175</v>
      </c>
      <c r="L138">
        <v>154</v>
      </c>
    </row>
    <row r="139" spans="1:12" x14ac:dyDescent="0.25">
      <c r="A139" t="s">
        <v>444</v>
      </c>
      <c r="B139" t="s">
        <v>386</v>
      </c>
      <c r="C139">
        <v>2016</v>
      </c>
      <c r="D139" t="s">
        <v>388</v>
      </c>
      <c r="E139" t="s">
        <v>447</v>
      </c>
      <c r="F139" t="s">
        <v>447</v>
      </c>
      <c r="G139" t="s">
        <v>432</v>
      </c>
      <c r="H139" t="s">
        <v>218</v>
      </c>
      <c r="I139" t="s">
        <v>323</v>
      </c>
      <c r="J139">
        <v>0</v>
      </c>
      <c r="K139">
        <v>351</v>
      </c>
      <c r="L139">
        <v>155</v>
      </c>
    </row>
    <row r="140" spans="1:12" x14ac:dyDescent="0.25">
      <c r="A140" t="s">
        <v>444</v>
      </c>
      <c r="B140" t="s">
        <v>386</v>
      </c>
      <c r="C140">
        <v>2016</v>
      </c>
      <c r="D140" t="s">
        <v>388</v>
      </c>
      <c r="E140" t="s">
        <v>447</v>
      </c>
      <c r="F140" t="s">
        <v>447</v>
      </c>
      <c r="G140" t="s">
        <v>432</v>
      </c>
      <c r="H140" t="s">
        <v>219</v>
      </c>
      <c r="I140" t="s">
        <v>324</v>
      </c>
      <c r="J140">
        <v>0</v>
      </c>
      <c r="K140">
        <v>2382093.3662</v>
      </c>
      <c r="L140">
        <v>156</v>
      </c>
    </row>
    <row r="141" spans="1:12" x14ac:dyDescent="0.25">
      <c r="A141" t="s">
        <v>444</v>
      </c>
      <c r="B141" t="s">
        <v>386</v>
      </c>
      <c r="C141">
        <v>2016</v>
      </c>
      <c r="D141" t="s">
        <v>388</v>
      </c>
      <c r="E141" t="s">
        <v>447</v>
      </c>
      <c r="F141" t="s">
        <v>447</v>
      </c>
      <c r="G141" t="s">
        <v>432</v>
      </c>
      <c r="H141" t="s">
        <v>220</v>
      </c>
      <c r="I141" t="s">
        <v>325</v>
      </c>
      <c r="J141">
        <v>0</v>
      </c>
      <c r="K141">
        <v>1650909</v>
      </c>
      <c r="L141">
        <v>157</v>
      </c>
    </row>
    <row r="142" spans="1:12" x14ac:dyDescent="0.25">
      <c r="A142" t="s">
        <v>444</v>
      </c>
      <c r="B142" t="s">
        <v>386</v>
      </c>
      <c r="C142">
        <v>2016</v>
      </c>
      <c r="D142" t="s">
        <v>388</v>
      </c>
      <c r="E142" t="s">
        <v>447</v>
      </c>
      <c r="F142" t="s">
        <v>447</v>
      </c>
      <c r="G142" t="s">
        <v>432</v>
      </c>
      <c r="H142" t="s">
        <v>221</v>
      </c>
      <c r="I142" t="s">
        <v>326</v>
      </c>
      <c r="J142">
        <v>0</v>
      </c>
      <c r="K142">
        <v>-731184.36620000005</v>
      </c>
      <c r="L142">
        <v>158</v>
      </c>
    </row>
    <row r="143" spans="1:12" x14ac:dyDescent="0.25">
      <c r="A143" t="s">
        <v>444</v>
      </c>
      <c r="B143" t="s">
        <v>386</v>
      </c>
      <c r="C143">
        <v>2016</v>
      </c>
      <c r="D143" t="s">
        <v>388</v>
      </c>
      <c r="E143" t="s">
        <v>447</v>
      </c>
      <c r="F143" t="s">
        <v>447</v>
      </c>
      <c r="G143" t="s">
        <v>432</v>
      </c>
      <c r="H143" t="s">
        <v>180</v>
      </c>
      <c r="I143" t="s">
        <v>284</v>
      </c>
      <c r="J143">
        <v>0</v>
      </c>
      <c r="K143">
        <v>1295729</v>
      </c>
      <c r="L143">
        <v>101</v>
      </c>
    </row>
    <row r="144" spans="1:12" x14ac:dyDescent="0.25">
      <c r="A144" t="s">
        <v>444</v>
      </c>
      <c r="B144" t="s">
        <v>386</v>
      </c>
      <c r="C144">
        <v>2016</v>
      </c>
      <c r="D144" t="s">
        <v>388</v>
      </c>
      <c r="E144" t="s">
        <v>447</v>
      </c>
      <c r="F144" t="s">
        <v>447</v>
      </c>
      <c r="G144" t="s">
        <v>432</v>
      </c>
      <c r="H144" t="s">
        <v>184</v>
      </c>
      <c r="I144" t="s">
        <v>288</v>
      </c>
      <c r="J144">
        <v>0</v>
      </c>
      <c r="K144">
        <v>1295729</v>
      </c>
      <c r="L144">
        <v>108</v>
      </c>
    </row>
    <row r="145" spans="1:12" x14ac:dyDescent="0.25">
      <c r="A145" t="s">
        <v>444</v>
      </c>
      <c r="B145" t="s">
        <v>386</v>
      </c>
      <c r="C145">
        <v>2016</v>
      </c>
      <c r="D145" t="s">
        <v>388</v>
      </c>
      <c r="E145" t="s">
        <v>447</v>
      </c>
      <c r="F145" t="s">
        <v>447</v>
      </c>
      <c r="G145" t="s">
        <v>432</v>
      </c>
      <c r="H145" t="s">
        <v>185</v>
      </c>
      <c r="I145" t="s">
        <v>289</v>
      </c>
      <c r="J145">
        <v>0</v>
      </c>
      <c r="K145">
        <v>136935</v>
      </c>
      <c r="L145">
        <v>109</v>
      </c>
    </row>
    <row r="146" spans="1:12" x14ac:dyDescent="0.25">
      <c r="A146" t="s">
        <v>444</v>
      </c>
      <c r="B146" t="s">
        <v>386</v>
      </c>
      <c r="C146">
        <v>2016</v>
      </c>
      <c r="D146" t="s">
        <v>388</v>
      </c>
      <c r="E146" t="s">
        <v>447</v>
      </c>
      <c r="F146" t="s">
        <v>447</v>
      </c>
      <c r="G146" t="s">
        <v>432</v>
      </c>
      <c r="H146" t="s">
        <v>186</v>
      </c>
      <c r="I146" t="s">
        <v>290</v>
      </c>
      <c r="J146">
        <v>0</v>
      </c>
      <c r="K146">
        <v>119518</v>
      </c>
      <c r="L146">
        <v>110</v>
      </c>
    </row>
    <row r="147" spans="1:12" x14ac:dyDescent="0.25">
      <c r="A147" t="s">
        <v>444</v>
      </c>
      <c r="B147" t="s">
        <v>386</v>
      </c>
      <c r="C147">
        <v>2016</v>
      </c>
      <c r="D147" t="s">
        <v>388</v>
      </c>
      <c r="E147" t="s">
        <v>447</v>
      </c>
      <c r="F147" t="s">
        <v>447</v>
      </c>
      <c r="G147" t="s">
        <v>432</v>
      </c>
      <c r="H147" t="s">
        <v>187</v>
      </c>
      <c r="I147" t="s">
        <v>291</v>
      </c>
      <c r="J147">
        <v>0</v>
      </c>
      <c r="K147">
        <v>-4468</v>
      </c>
      <c r="L147">
        <v>111</v>
      </c>
    </row>
    <row r="148" spans="1:12" x14ac:dyDescent="0.25">
      <c r="A148" t="s">
        <v>444</v>
      </c>
      <c r="B148" t="s">
        <v>386</v>
      </c>
      <c r="C148">
        <v>2016</v>
      </c>
      <c r="D148" t="s">
        <v>388</v>
      </c>
      <c r="E148" t="s">
        <v>447</v>
      </c>
      <c r="F148" t="s">
        <v>447</v>
      </c>
      <c r="G148" t="s">
        <v>432</v>
      </c>
      <c r="H148" t="s">
        <v>188</v>
      </c>
      <c r="I148" t="s">
        <v>292</v>
      </c>
      <c r="J148">
        <v>0</v>
      </c>
      <c r="K148">
        <v>1547714</v>
      </c>
      <c r="L148">
        <v>112</v>
      </c>
    </row>
    <row r="149" spans="1:12" x14ac:dyDescent="0.25">
      <c r="A149" t="s">
        <v>444</v>
      </c>
      <c r="B149" t="s">
        <v>386</v>
      </c>
      <c r="C149">
        <v>2016</v>
      </c>
      <c r="D149" t="s">
        <v>388</v>
      </c>
      <c r="E149" t="s">
        <v>447</v>
      </c>
      <c r="F149" t="s">
        <v>447</v>
      </c>
      <c r="G149" t="s">
        <v>432</v>
      </c>
      <c r="H149" t="s">
        <v>189</v>
      </c>
      <c r="I149" t="s">
        <v>294</v>
      </c>
      <c r="J149">
        <v>0</v>
      </c>
      <c r="K149">
        <v>169684</v>
      </c>
      <c r="L149">
        <v>113</v>
      </c>
    </row>
    <row r="150" spans="1:12" x14ac:dyDescent="0.25">
      <c r="A150" t="s">
        <v>444</v>
      </c>
      <c r="B150" t="s">
        <v>386</v>
      </c>
      <c r="C150">
        <v>2016</v>
      </c>
      <c r="D150" t="s">
        <v>388</v>
      </c>
      <c r="E150" t="s">
        <v>447</v>
      </c>
      <c r="F150" t="s">
        <v>447</v>
      </c>
      <c r="G150" t="s">
        <v>432</v>
      </c>
      <c r="H150" t="s">
        <v>190</v>
      </c>
      <c r="I150" t="s">
        <v>295</v>
      </c>
      <c r="J150">
        <v>0</v>
      </c>
      <c r="K150">
        <v>-1879</v>
      </c>
      <c r="L150">
        <v>114</v>
      </c>
    </row>
    <row r="151" spans="1:12" x14ac:dyDescent="0.25">
      <c r="A151" t="s">
        <v>444</v>
      </c>
      <c r="B151" t="s">
        <v>386</v>
      </c>
      <c r="C151">
        <v>2016</v>
      </c>
      <c r="D151" t="s">
        <v>388</v>
      </c>
      <c r="E151" t="s">
        <v>447</v>
      </c>
      <c r="F151" t="s">
        <v>447</v>
      </c>
      <c r="G151" t="s">
        <v>432</v>
      </c>
      <c r="H151" t="s">
        <v>191</v>
      </c>
      <c r="I151" t="s">
        <v>296</v>
      </c>
      <c r="J151">
        <v>0</v>
      </c>
      <c r="K151">
        <v>3655</v>
      </c>
      <c r="L151">
        <v>115</v>
      </c>
    </row>
    <row r="152" spans="1:12" x14ac:dyDescent="0.25">
      <c r="A152" t="s">
        <v>444</v>
      </c>
      <c r="B152" t="s">
        <v>386</v>
      </c>
      <c r="C152">
        <v>2016</v>
      </c>
      <c r="D152" t="s">
        <v>388</v>
      </c>
      <c r="E152" t="s">
        <v>447</v>
      </c>
      <c r="F152" t="s">
        <v>447</v>
      </c>
      <c r="G152" t="s">
        <v>432</v>
      </c>
      <c r="H152" t="s">
        <v>192</v>
      </c>
      <c r="I152" t="s">
        <v>297</v>
      </c>
      <c r="J152">
        <v>0</v>
      </c>
      <c r="K152">
        <v>9171</v>
      </c>
      <c r="L152">
        <v>116</v>
      </c>
    </row>
    <row r="153" spans="1:12" x14ac:dyDescent="0.25">
      <c r="A153" t="s">
        <v>444</v>
      </c>
      <c r="B153" t="s">
        <v>386</v>
      </c>
      <c r="C153">
        <v>2016</v>
      </c>
      <c r="D153" t="s">
        <v>388</v>
      </c>
      <c r="E153" t="s">
        <v>447</v>
      </c>
      <c r="F153" t="s">
        <v>447</v>
      </c>
      <c r="G153" t="s">
        <v>432</v>
      </c>
      <c r="H153" t="s">
        <v>193</v>
      </c>
      <c r="I153" t="s">
        <v>298</v>
      </c>
      <c r="J153">
        <v>0</v>
      </c>
      <c r="K153">
        <v>180631</v>
      </c>
      <c r="L153">
        <v>117</v>
      </c>
    </row>
    <row r="154" spans="1:12" x14ac:dyDescent="0.25">
      <c r="A154" t="s">
        <v>444</v>
      </c>
      <c r="B154" t="s">
        <v>386</v>
      </c>
      <c r="C154">
        <v>2016</v>
      </c>
      <c r="D154" t="s">
        <v>388</v>
      </c>
      <c r="E154" t="s">
        <v>447</v>
      </c>
      <c r="F154" t="s">
        <v>447</v>
      </c>
      <c r="G154" t="s">
        <v>432</v>
      </c>
      <c r="H154" t="s">
        <v>195</v>
      </c>
      <c r="I154" t="s">
        <v>300</v>
      </c>
      <c r="J154">
        <v>0</v>
      </c>
      <c r="K154">
        <v>150218</v>
      </c>
      <c r="L154">
        <v>119</v>
      </c>
    </row>
    <row r="155" spans="1:12" x14ac:dyDescent="0.25">
      <c r="A155" t="s">
        <v>444</v>
      </c>
      <c r="B155" t="s">
        <v>386</v>
      </c>
      <c r="C155">
        <v>2016</v>
      </c>
      <c r="D155" t="s">
        <v>388</v>
      </c>
      <c r="E155" t="s">
        <v>447</v>
      </c>
      <c r="F155" t="s">
        <v>447</v>
      </c>
      <c r="G155" t="s">
        <v>432</v>
      </c>
      <c r="H155" t="s">
        <v>197</v>
      </c>
      <c r="I155" t="s">
        <v>302</v>
      </c>
      <c r="J155">
        <v>0</v>
      </c>
      <c r="K155">
        <v>490</v>
      </c>
      <c r="L155">
        <v>122</v>
      </c>
    </row>
    <row r="156" spans="1:12" x14ac:dyDescent="0.25">
      <c r="A156" t="s">
        <v>444</v>
      </c>
      <c r="B156" t="s">
        <v>386</v>
      </c>
      <c r="C156">
        <v>2016</v>
      </c>
      <c r="D156" t="s">
        <v>388</v>
      </c>
      <c r="E156" t="s">
        <v>447</v>
      </c>
      <c r="F156" t="s">
        <v>447</v>
      </c>
      <c r="G156" t="s">
        <v>432</v>
      </c>
      <c r="H156" t="s">
        <v>198</v>
      </c>
      <c r="I156" t="s">
        <v>303</v>
      </c>
      <c r="J156">
        <v>0</v>
      </c>
      <c r="K156">
        <v>1792</v>
      </c>
      <c r="L156">
        <v>123</v>
      </c>
    </row>
    <row r="157" spans="1:12" x14ac:dyDescent="0.25">
      <c r="A157" t="s">
        <v>444</v>
      </c>
      <c r="B157" t="s">
        <v>386</v>
      </c>
      <c r="C157">
        <v>2016</v>
      </c>
      <c r="D157" t="s">
        <v>388</v>
      </c>
      <c r="E157" t="s">
        <v>447</v>
      </c>
      <c r="F157" t="s">
        <v>447</v>
      </c>
      <c r="G157" t="s">
        <v>432</v>
      </c>
      <c r="H157" t="s">
        <v>199</v>
      </c>
      <c r="I157" t="s">
        <v>304</v>
      </c>
      <c r="J157">
        <v>0</v>
      </c>
      <c r="K157">
        <v>3169</v>
      </c>
      <c r="L157">
        <v>124</v>
      </c>
    </row>
    <row r="158" spans="1:12" x14ac:dyDescent="0.25">
      <c r="A158" t="s">
        <v>444</v>
      </c>
      <c r="B158" t="s">
        <v>386</v>
      </c>
      <c r="C158">
        <v>2016</v>
      </c>
      <c r="D158" t="s">
        <v>388</v>
      </c>
      <c r="E158" t="s">
        <v>447</v>
      </c>
      <c r="F158" t="s">
        <v>447</v>
      </c>
      <c r="G158" t="s">
        <v>432</v>
      </c>
      <c r="H158" t="s">
        <v>204</v>
      </c>
      <c r="I158" t="s">
        <v>309</v>
      </c>
      <c r="J158">
        <v>0</v>
      </c>
      <c r="K158">
        <v>123</v>
      </c>
      <c r="L158">
        <v>129</v>
      </c>
    </row>
    <row r="159" spans="1:12" x14ac:dyDescent="0.25">
      <c r="A159" t="s">
        <v>444</v>
      </c>
      <c r="B159" t="s">
        <v>386</v>
      </c>
      <c r="C159">
        <v>2016</v>
      </c>
      <c r="D159" t="s">
        <v>388</v>
      </c>
      <c r="E159" t="s">
        <v>447</v>
      </c>
      <c r="F159" t="s">
        <v>447</v>
      </c>
      <c r="G159" t="s">
        <v>432</v>
      </c>
      <c r="H159" t="s">
        <v>206</v>
      </c>
      <c r="I159" t="s">
        <v>311</v>
      </c>
      <c r="J159">
        <v>0</v>
      </c>
      <c r="K159">
        <v>35138</v>
      </c>
      <c r="L159">
        <v>133</v>
      </c>
    </row>
    <row r="160" spans="1:12" x14ac:dyDescent="0.25">
      <c r="A160" t="s">
        <v>444</v>
      </c>
      <c r="B160" t="s">
        <v>386</v>
      </c>
      <c r="C160">
        <v>2016</v>
      </c>
      <c r="D160" t="s">
        <v>388</v>
      </c>
      <c r="E160" t="s">
        <v>447</v>
      </c>
      <c r="F160" t="s">
        <v>447</v>
      </c>
      <c r="G160" t="s">
        <v>432</v>
      </c>
      <c r="H160" t="s">
        <v>207</v>
      </c>
      <c r="I160" t="s">
        <v>312</v>
      </c>
      <c r="J160">
        <v>0</v>
      </c>
      <c r="K160">
        <v>175857</v>
      </c>
      <c r="L160">
        <v>135</v>
      </c>
    </row>
    <row r="161" spans="1:12" x14ac:dyDescent="0.25">
      <c r="A161" t="s">
        <v>444</v>
      </c>
      <c r="B161" t="s">
        <v>386</v>
      </c>
      <c r="C161">
        <v>2016</v>
      </c>
      <c r="D161" t="s">
        <v>388</v>
      </c>
      <c r="E161" t="s">
        <v>447</v>
      </c>
      <c r="F161" t="s">
        <v>447</v>
      </c>
      <c r="G161" t="s">
        <v>432</v>
      </c>
      <c r="H161" t="s">
        <v>208</v>
      </c>
      <c r="I161" t="s">
        <v>313</v>
      </c>
      <c r="J161">
        <v>0</v>
      </c>
      <c r="K161">
        <v>366787</v>
      </c>
      <c r="L161">
        <v>136</v>
      </c>
    </row>
    <row r="162" spans="1:12" x14ac:dyDescent="0.25">
      <c r="A162" t="s">
        <v>444</v>
      </c>
      <c r="B162" t="s">
        <v>386</v>
      </c>
      <c r="C162">
        <v>2016</v>
      </c>
      <c r="D162" t="s">
        <v>388</v>
      </c>
      <c r="E162" t="s">
        <v>447</v>
      </c>
      <c r="F162" t="s">
        <v>447</v>
      </c>
      <c r="G162" t="s">
        <v>432</v>
      </c>
      <c r="H162" t="s">
        <v>210</v>
      </c>
      <c r="I162" t="s">
        <v>315</v>
      </c>
      <c r="J162">
        <v>0</v>
      </c>
      <c r="K162">
        <v>615</v>
      </c>
      <c r="L162">
        <v>143</v>
      </c>
    </row>
    <row r="163" spans="1:12" x14ac:dyDescent="0.25">
      <c r="A163" t="s">
        <v>444</v>
      </c>
      <c r="B163" t="s">
        <v>386</v>
      </c>
      <c r="C163">
        <v>2016</v>
      </c>
      <c r="D163" t="s">
        <v>388</v>
      </c>
      <c r="E163" t="s">
        <v>447</v>
      </c>
      <c r="F163" t="s">
        <v>447</v>
      </c>
      <c r="G163" t="s">
        <v>432</v>
      </c>
      <c r="H163" t="s">
        <v>211</v>
      </c>
      <c r="I163" t="s">
        <v>316</v>
      </c>
      <c r="J163">
        <v>0</v>
      </c>
      <c r="K163">
        <v>10352</v>
      </c>
      <c r="L163">
        <v>144</v>
      </c>
    </row>
    <row r="164" spans="1:12" x14ac:dyDescent="0.25">
      <c r="A164" t="s">
        <v>448</v>
      </c>
      <c r="B164" t="s">
        <v>375</v>
      </c>
      <c r="C164">
        <v>2016</v>
      </c>
      <c r="D164" t="s">
        <v>376</v>
      </c>
      <c r="E164" t="s">
        <v>449</v>
      </c>
      <c r="F164" t="s">
        <v>450</v>
      </c>
      <c r="G164" t="s">
        <v>432</v>
      </c>
      <c r="H164" t="s">
        <v>180</v>
      </c>
      <c r="I164" t="s">
        <v>284</v>
      </c>
      <c r="J164">
        <v>0</v>
      </c>
      <c r="K164">
        <v>189303</v>
      </c>
      <c r="L164">
        <v>101</v>
      </c>
    </row>
    <row r="165" spans="1:12" x14ac:dyDescent="0.25">
      <c r="A165" t="s">
        <v>448</v>
      </c>
      <c r="B165" t="s">
        <v>375</v>
      </c>
      <c r="C165">
        <v>2016</v>
      </c>
      <c r="D165" t="s">
        <v>376</v>
      </c>
      <c r="E165" t="s">
        <v>449</v>
      </c>
      <c r="F165" t="s">
        <v>450</v>
      </c>
      <c r="G165" t="s">
        <v>432</v>
      </c>
      <c r="H165" t="s">
        <v>184</v>
      </c>
      <c r="I165" t="s">
        <v>288</v>
      </c>
      <c r="J165">
        <v>0</v>
      </c>
      <c r="K165">
        <v>189303</v>
      </c>
      <c r="L165">
        <v>108</v>
      </c>
    </row>
    <row r="166" spans="1:12" x14ac:dyDescent="0.25">
      <c r="A166" t="s">
        <v>448</v>
      </c>
      <c r="B166" t="s">
        <v>375</v>
      </c>
      <c r="C166">
        <v>2016</v>
      </c>
      <c r="D166" t="s">
        <v>376</v>
      </c>
      <c r="E166" t="s">
        <v>449</v>
      </c>
      <c r="F166" t="s">
        <v>450</v>
      </c>
      <c r="G166" t="s">
        <v>432</v>
      </c>
      <c r="H166" t="s">
        <v>185</v>
      </c>
      <c r="I166" t="s">
        <v>289</v>
      </c>
      <c r="J166">
        <v>0</v>
      </c>
      <c r="K166">
        <v>14474</v>
      </c>
      <c r="L166">
        <v>109</v>
      </c>
    </row>
    <row r="167" spans="1:12" x14ac:dyDescent="0.25">
      <c r="A167" t="s">
        <v>448</v>
      </c>
      <c r="B167" t="s">
        <v>375</v>
      </c>
      <c r="C167">
        <v>2016</v>
      </c>
      <c r="D167" t="s">
        <v>376</v>
      </c>
      <c r="E167" t="s">
        <v>449</v>
      </c>
      <c r="F167" t="s">
        <v>450</v>
      </c>
      <c r="G167" t="s">
        <v>432</v>
      </c>
      <c r="H167" t="s">
        <v>186</v>
      </c>
      <c r="I167" t="s">
        <v>290</v>
      </c>
      <c r="J167">
        <v>0</v>
      </c>
      <c r="K167">
        <v>23726</v>
      </c>
      <c r="L167">
        <v>110</v>
      </c>
    </row>
    <row r="168" spans="1:12" x14ac:dyDescent="0.25">
      <c r="A168" t="s">
        <v>448</v>
      </c>
      <c r="B168" t="s">
        <v>375</v>
      </c>
      <c r="C168">
        <v>2016</v>
      </c>
      <c r="D168" t="s">
        <v>376</v>
      </c>
      <c r="E168" t="s">
        <v>449</v>
      </c>
      <c r="F168" t="s">
        <v>450</v>
      </c>
      <c r="G168" t="s">
        <v>432</v>
      </c>
      <c r="H168" t="s">
        <v>188</v>
      </c>
      <c r="I168" t="s">
        <v>292</v>
      </c>
      <c r="J168">
        <v>0</v>
      </c>
      <c r="K168">
        <v>227503</v>
      </c>
      <c r="L168">
        <v>112</v>
      </c>
    </row>
    <row r="169" spans="1:12" x14ac:dyDescent="0.25">
      <c r="A169" t="s">
        <v>448</v>
      </c>
      <c r="B169" t="s">
        <v>375</v>
      </c>
      <c r="C169">
        <v>2016</v>
      </c>
      <c r="D169" t="s">
        <v>376</v>
      </c>
      <c r="E169" t="s">
        <v>449</v>
      </c>
      <c r="F169" t="s">
        <v>450</v>
      </c>
      <c r="G169" t="s">
        <v>432</v>
      </c>
      <c r="H169" t="s">
        <v>191</v>
      </c>
      <c r="I169" t="s">
        <v>296</v>
      </c>
      <c r="J169">
        <v>0</v>
      </c>
      <c r="K169">
        <v>2948</v>
      </c>
      <c r="L169">
        <v>115</v>
      </c>
    </row>
    <row r="170" spans="1:12" x14ac:dyDescent="0.25">
      <c r="A170" t="s">
        <v>448</v>
      </c>
      <c r="B170" t="s">
        <v>375</v>
      </c>
      <c r="C170">
        <v>2016</v>
      </c>
      <c r="D170" t="s">
        <v>376</v>
      </c>
      <c r="E170" t="s">
        <v>449</v>
      </c>
      <c r="F170" t="s">
        <v>450</v>
      </c>
      <c r="G170" t="s">
        <v>432</v>
      </c>
      <c r="H170" t="s">
        <v>192</v>
      </c>
      <c r="I170" t="s">
        <v>297</v>
      </c>
      <c r="J170">
        <v>0</v>
      </c>
      <c r="K170">
        <v>589</v>
      </c>
      <c r="L170">
        <v>116</v>
      </c>
    </row>
    <row r="171" spans="1:12" x14ac:dyDescent="0.25">
      <c r="A171" t="s">
        <v>448</v>
      </c>
      <c r="B171" t="s">
        <v>375</v>
      </c>
      <c r="C171">
        <v>2016</v>
      </c>
      <c r="D171" t="s">
        <v>376</v>
      </c>
      <c r="E171" t="s">
        <v>449</v>
      </c>
      <c r="F171" t="s">
        <v>450</v>
      </c>
      <c r="G171" t="s">
        <v>432</v>
      </c>
      <c r="H171" t="s">
        <v>193</v>
      </c>
      <c r="I171" t="s">
        <v>298</v>
      </c>
      <c r="J171">
        <v>0</v>
      </c>
      <c r="K171">
        <v>3537</v>
      </c>
      <c r="L171">
        <v>117</v>
      </c>
    </row>
    <row r="172" spans="1:12" x14ac:dyDescent="0.25">
      <c r="A172" t="s">
        <v>448</v>
      </c>
      <c r="B172" t="s">
        <v>375</v>
      </c>
      <c r="C172">
        <v>2016</v>
      </c>
      <c r="D172" t="s">
        <v>376</v>
      </c>
      <c r="E172" t="s">
        <v>449</v>
      </c>
      <c r="F172" t="s">
        <v>450</v>
      </c>
      <c r="G172" t="s">
        <v>432</v>
      </c>
      <c r="H172" t="s">
        <v>194</v>
      </c>
      <c r="I172" t="s">
        <v>299</v>
      </c>
      <c r="J172">
        <v>0</v>
      </c>
      <c r="K172">
        <v>38088</v>
      </c>
      <c r="L172">
        <v>118</v>
      </c>
    </row>
    <row r="173" spans="1:12" x14ac:dyDescent="0.25">
      <c r="A173" t="s">
        <v>448</v>
      </c>
      <c r="B173" t="s">
        <v>375</v>
      </c>
      <c r="C173">
        <v>2016</v>
      </c>
      <c r="D173" t="s">
        <v>376</v>
      </c>
      <c r="E173" t="s">
        <v>449</v>
      </c>
      <c r="F173" t="s">
        <v>450</v>
      </c>
      <c r="G173" t="s">
        <v>432</v>
      </c>
      <c r="H173" t="s">
        <v>198</v>
      </c>
      <c r="I173" t="s">
        <v>303</v>
      </c>
      <c r="J173">
        <v>0</v>
      </c>
      <c r="K173">
        <v>7324</v>
      </c>
      <c r="L173">
        <v>123</v>
      </c>
    </row>
    <row r="174" spans="1:12" x14ac:dyDescent="0.25">
      <c r="A174" t="s">
        <v>448</v>
      </c>
      <c r="B174" t="s">
        <v>375</v>
      </c>
      <c r="C174">
        <v>2016</v>
      </c>
      <c r="D174" t="s">
        <v>376</v>
      </c>
      <c r="E174" t="s">
        <v>449</v>
      </c>
      <c r="F174" t="s">
        <v>450</v>
      </c>
      <c r="G174" t="s">
        <v>432</v>
      </c>
      <c r="H174" t="s">
        <v>199</v>
      </c>
      <c r="I174" t="s">
        <v>304</v>
      </c>
      <c r="J174">
        <v>0</v>
      </c>
      <c r="K174">
        <v>315</v>
      </c>
      <c r="L174">
        <v>124</v>
      </c>
    </row>
    <row r="175" spans="1:12" x14ac:dyDescent="0.25">
      <c r="A175" t="s">
        <v>448</v>
      </c>
      <c r="B175" t="s">
        <v>375</v>
      </c>
      <c r="C175">
        <v>2016</v>
      </c>
      <c r="D175" t="s">
        <v>376</v>
      </c>
      <c r="E175" t="s">
        <v>449</v>
      </c>
      <c r="F175" t="s">
        <v>450</v>
      </c>
      <c r="G175" t="s">
        <v>432</v>
      </c>
      <c r="H175" t="s">
        <v>214</v>
      </c>
      <c r="I175" t="s">
        <v>319</v>
      </c>
      <c r="J175">
        <v>0</v>
      </c>
      <c r="K175">
        <v>4286</v>
      </c>
      <c r="L175">
        <v>151</v>
      </c>
    </row>
    <row r="176" spans="1:12" x14ac:dyDescent="0.25">
      <c r="A176" t="s">
        <v>448</v>
      </c>
      <c r="B176" t="s">
        <v>375</v>
      </c>
      <c r="C176">
        <v>2016</v>
      </c>
      <c r="D176" t="s">
        <v>376</v>
      </c>
      <c r="E176" t="s">
        <v>449</v>
      </c>
      <c r="F176" t="s">
        <v>450</v>
      </c>
      <c r="G176" t="s">
        <v>432</v>
      </c>
      <c r="H176" t="s">
        <v>215</v>
      </c>
      <c r="I176" t="s">
        <v>320</v>
      </c>
      <c r="J176">
        <v>0</v>
      </c>
      <c r="K176">
        <v>35899.058700000001</v>
      </c>
      <c r="L176">
        <v>152</v>
      </c>
    </row>
    <row r="177" spans="1:12" x14ac:dyDescent="0.25">
      <c r="A177" t="s">
        <v>448</v>
      </c>
      <c r="B177" t="s">
        <v>375</v>
      </c>
      <c r="C177">
        <v>2016</v>
      </c>
      <c r="D177" t="s">
        <v>376</v>
      </c>
      <c r="E177" t="s">
        <v>449</v>
      </c>
      <c r="F177" t="s">
        <v>450</v>
      </c>
      <c r="G177" t="s">
        <v>432</v>
      </c>
      <c r="H177" t="s">
        <v>216</v>
      </c>
      <c r="I177" t="s">
        <v>321</v>
      </c>
      <c r="J177">
        <v>0</v>
      </c>
      <c r="K177">
        <v>365344.05869999999</v>
      </c>
      <c r="L177">
        <v>153</v>
      </c>
    </row>
    <row r="178" spans="1:12" x14ac:dyDescent="0.25">
      <c r="A178" t="s">
        <v>448</v>
      </c>
      <c r="B178" t="s">
        <v>375</v>
      </c>
      <c r="C178">
        <v>2016</v>
      </c>
      <c r="D178" t="s">
        <v>376</v>
      </c>
      <c r="E178" t="s">
        <v>449</v>
      </c>
      <c r="F178" t="s">
        <v>450</v>
      </c>
      <c r="G178" t="s">
        <v>432</v>
      </c>
      <c r="H178" t="s">
        <v>219</v>
      </c>
      <c r="I178" t="s">
        <v>324</v>
      </c>
      <c r="J178">
        <v>0</v>
      </c>
      <c r="K178">
        <v>365344.05869999999</v>
      </c>
      <c r="L178">
        <v>156</v>
      </c>
    </row>
    <row r="179" spans="1:12" x14ac:dyDescent="0.25">
      <c r="A179" t="s">
        <v>448</v>
      </c>
      <c r="B179" t="s">
        <v>375</v>
      </c>
      <c r="C179">
        <v>2016</v>
      </c>
      <c r="D179" t="s">
        <v>376</v>
      </c>
      <c r="E179" t="s">
        <v>449</v>
      </c>
      <c r="F179" t="s">
        <v>450</v>
      </c>
      <c r="G179" t="s">
        <v>432</v>
      </c>
      <c r="H179" t="s">
        <v>220</v>
      </c>
      <c r="I179" t="s">
        <v>325</v>
      </c>
      <c r="J179">
        <v>0</v>
      </c>
      <c r="K179">
        <v>410031</v>
      </c>
      <c r="L179">
        <v>157</v>
      </c>
    </row>
    <row r="180" spans="1:12" x14ac:dyDescent="0.25">
      <c r="A180" t="s">
        <v>448</v>
      </c>
      <c r="B180" t="s">
        <v>375</v>
      </c>
      <c r="C180">
        <v>2016</v>
      </c>
      <c r="D180" t="s">
        <v>376</v>
      </c>
      <c r="E180" t="s">
        <v>449</v>
      </c>
      <c r="F180" t="s">
        <v>450</v>
      </c>
      <c r="G180" t="s">
        <v>432</v>
      </c>
      <c r="H180" t="s">
        <v>221</v>
      </c>
      <c r="I180" t="s">
        <v>326</v>
      </c>
      <c r="J180">
        <v>0</v>
      </c>
      <c r="K180">
        <v>44686.941299999999</v>
      </c>
      <c r="L180">
        <v>158</v>
      </c>
    </row>
    <row r="181" spans="1:12" x14ac:dyDescent="0.25">
      <c r="A181" t="s">
        <v>448</v>
      </c>
      <c r="B181" t="s">
        <v>375</v>
      </c>
      <c r="C181">
        <v>2016</v>
      </c>
      <c r="D181" t="s">
        <v>376</v>
      </c>
      <c r="E181" t="s">
        <v>449</v>
      </c>
      <c r="F181" t="s">
        <v>450</v>
      </c>
      <c r="G181" t="s">
        <v>432</v>
      </c>
      <c r="H181" t="s">
        <v>205</v>
      </c>
      <c r="I181" t="s">
        <v>310</v>
      </c>
      <c r="J181">
        <v>0</v>
      </c>
      <c r="K181">
        <v>20109</v>
      </c>
      <c r="L181">
        <v>130</v>
      </c>
    </row>
    <row r="182" spans="1:12" x14ac:dyDescent="0.25">
      <c r="A182" t="s">
        <v>448</v>
      </c>
      <c r="B182" t="s">
        <v>375</v>
      </c>
      <c r="C182">
        <v>2016</v>
      </c>
      <c r="D182" t="s">
        <v>376</v>
      </c>
      <c r="E182" t="s">
        <v>449</v>
      </c>
      <c r="F182" t="s">
        <v>450</v>
      </c>
      <c r="G182" t="s">
        <v>432</v>
      </c>
      <c r="H182" t="s">
        <v>206</v>
      </c>
      <c r="I182" t="s">
        <v>311</v>
      </c>
      <c r="J182">
        <v>0</v>
      </c>
      <c r="K182">
        <v>28283</v>
      </c>
      <c r="L182">
        <v>133</v>
      </c>
    </row>
    <row r="183" spans="1:12" x14ac:dyDescent="0.25">
      <c r="A183" t="s">
        <v>448</v>
      </c>
      <c r="B183" t="s">
        <v>375</v>
      </c>
      <c r="C183">
        <v>2016</v>
      </c>
      <c r="D183" t="s">
        <v>376</v>
      </c>
      <c r="E183" t="s">
        <v>449</v>
      </c>
      <c r="F183" t="s">
        <v>450</v>
      </c>
      <c r="G183" t="s">
        <v>432</v>
      </c>
      <c r="H183" t="s">
        <v>208</v>
      </c>
      <c r="I183" t="s">
        <v>313</v>
      </c>
      <c r="J183">
        <v>0</v>
      </c>
      <c r="K183">
        <v>94119</v>
      </c>
      <c r="L183">
        <v>136</v>
      </c>
    </row>
    <row r="184" spans="1:12" x14ac:dyDescent="0.25">
      <c r="A184" t="s">
        <v>448</v>
      </c>
      <c r="B184" t="s">
        <v>375</v>
      </c>
      <c r="C184">
        <v>2016</v>
      </c>
      <c r="D184" t="s">
        <v>376</v>
      </c>
      <c r="E184" t="s">
        <v>449</v>
      </c>
      <c r="F184" t="s">
        <v>450</v>
      </c>
      <c r="G184" t="s">
        <v>432</v>
      </c>
      <c r="H184" t="s">
        <v>212</v>
      </c>
      <c r="I184" t="s">
        <v>317</v>
      </c>
      <c r="J184">
        <v>0</v>
      </c>
      <c r="K184">
        <v>3106</v>
      </c>
      <c r="L184">
        <v>148</v>
      </c>
    </row>
    <row r="185" spans="1:12" x14ac:dyDescent="0.25">
      <c r="A185" t="s">
        <v>448</v>
      </c>
      <c r="B185" t="s">
        <v>375</v>
      </c>
      <c r="C185">
        <v>2016</v>
      </c>
      <c r="D185" t="s">
        <v>376</v>
      </c>
      <c r="E185" t="s">
        <v>449</v>
      </c>
      <c r="F185" t="s">
        <v>450</v>
      </c>
      <c r="G185" t="s">
        <v>432</v>
      </c>
      <c r="H185" t="s">
        <v>213</v>
      </c>
      <c r="I185" t="s">
        <v>318</v>
      </c>
      <c r="J185">
        <v>0</v>
      </c>
      <c r="K185">
        <v>1180</v>
      </c>
      <c r="L185">
        <v>149</v>
      </c>
    </row>
    <row r="186" spans="1:12" x14ac:dyDescent="0.25">
      <c r="A186" t="s">
        <v>451</v>
      </c>
      <c r="B186" t="s">
        <v>418</v>
      </c>
      <c r="C186">
        <v>2016</v>
      </c>
      <c r="D186" t="s">
        <v>419</v>
      </c>
      <c r="E186" t="s">
        <v>452</v>
      </c>
      <c r="F186" t="s">
        <v>453</v>
      </c>
      <c r="G186" t="s">
        <v>432</v>
      </c>
      <c r="H186" t="s">
        <v>200</v>
      </c>
      <c r="I186" t="s">
        <v>305</v>
      </c>
      <c r="J186">
        <v>0</v>
      </c>
      <c r="K186">
        <v>200</v>
      </c>
      <c r="L186">
        <v>125</v>
      </c>
    </row>
    <row r="187" spans="1:12" x14ac:dyDescent="0.25">
      <c r="A187" t="s">
        <v>451</v>
      </c>
      <c r="B187" t="s">
        <v>418</v>
      </c>
      <c r="C187">
        <v>2016</v>
      </c>
      <c r="D187" t="s">
        <v>419</v>
      </c>
      <c r="E187" t="s">
        <v>452</v>
      </c>
      <c r="F187" t="s">
        <v>453</v>
      </c>
      <c r="G187" t="s">
        <v>432</v>
      </c>
      <c r="H187" t="s">
        <v>205</v>
      </c>
      <c r="I187" t="s">
        <v>310</v>
      </c>
      <c r="J187">
        <v>0</v>
      </c>
      <c r="K187">
        <v>202688</v>
      </c>
      <c r="L187">
        <v>130</v>
      </c>
    </row>
    <row r="188" spans="1:12" x14ac:dyDescent="0.25">
      <c r="A188" t="s">
        <v>451</v>
      </c>
      <c r="B188" t="s">
        <v>418</v>
      </c>
      <c r="C188">
        <v>2016</v>
      </c>
      <c r="D188" t="s">
        <v>419</v>
      </c>
      <c r="E188" t="s">
        <v>452</v>
      </c>
      <c r="F188" t="s">
        <v>453</v>
      </c>
      <c r="G188" t="s">
        <v>432</v>
      </c>
      <c r="H188" t="s">
        <v>206</v>
      </c>
      <c r="I188" t="s">
        <v>311</v>
      </c>
      <c r="J188">
        <v>0</v>
      </c>
      <c r="K188">
        <v>1834</v>
      </c>
      <c r="L188">
        <v>133</v>
      </c>
    </row>
    <row r="189" spans="1:12" x14ac:dyDescent="0.25">
      <c r="A189" t="s">
        <v>451</v>
      </c>
      <c r="B189" t="s">
        <v>418</v>
      </c>
      <c r="C189">
        <v>2016</v>
      </c>
      <c r="D189" t="s">
        <v>419</v>
      </c>
      <c r="E189" t="s">
        <v>452</v>
      </c>
      <c r="F189" t="s">
        <v>453</v>
      </c>
      <c r="G189" t="s">
        <v>432</v>
      </c>
      <c r="H189" t="s">
        <v>208</v>
      </c>
      <c r="I189" t="s">
        <v>313</v>
      </c>
      <c r="J189">
        <v>0</v>
      </c>
      <c r="K189">
        <v>204722</v>
      </c>
      <c r="L189">
        <v>136</v>
      </c>
    </row>
    <row r="190" spans="1:12" x14ac:dyDescent="0.25">
      <c r="A190" t="s">
        <v>451</v>
      </c>
      <c r="B190" t="s">
        <v>418</v>
      </c>
      <c r="C190">
        <v>2016</v>
      </c>
      <c r="D190" t="s">
        <v>419</v>
      </c>
      <c r="E190" t="s">
        <v>452</v>
      </c>
      <c r="F190" t="s">
        <v>453</v>
      </c>
      <c r="G190" t="s">
        <v>432</v>
      </c>
      <c r="H190" t="s">
        <v>215</v>
      </c>
      <c r="I190" t="s">
        <v>320</v>
      </c>
      <c r="J190">
        <v>0</v>
      </c>
      <c r="K190">
        <v>336.56939999999997</v>
      </c>
      <c r="L190">
        <v>152</v>
      </c>
    </row>
    <row r="191" spans="1:12" x14ac:dyDescent="0.25">
      <c r="A191" t="s">
        <v>451</v>
      </c>
      <c r="B191" t="s">
        <v>418</v>
      </c>
      <c r="C191">
        <v>2016</v>
      </c>
      <c r="D191" t="s">
        <v>419</v>
      </c>
      <c r="E191" t="s">
        <v>452</v>
      </c>
      <c r="F191" t="s">
        <v>453</v>
      </c>
      <c r="G191" t="s">
        <v>432</v>
      </c>
      <c r="H191" t="s">
        <v>216</v>
      </c>
      <c r="I191" t="s">
        <v>321</v>
      </c>
      <c r="J191">
        <v>0</v>
      </c>
      <c r="K191">
        <v>205058.56940000001</v>
      </c>
      <c r="L191">
        <v>153</v>
      </c>
    </row>
    <row r="192" spans="1:12" x14ac:dyDescent="0.25">
      <c r="A192" t="s">
        <v>451</v>
      </c>
      <c r="B192" t="s">
        <v>418</v>
      </c>
      <c r="C192">
        <v>2016</v>
      </c>
      <c r="D192" t="s">
        <v>419</v>
      </c>
      <c r="E192" t="s">
        <v>452</v>
      </c>
      <c r="F192" t="s">
        <v>453</v>
      </c>
      <c r="G192" t="s">
        <v>432</v>
      </c>
      <c r="H192" t="s">
        <v>218</v>
      </c>
      <c r="I192" t="s">
        <v>323</v>
      </c>
      <c r="J192">
        <v>0</v>
      </c>
      <c r="K192">
        <v>15</v>
      </c>
      <c r="L192">
        <v>155</v>
      </c>
    </row>
    <row r="193" spans="1:12" x14ac:dyDescent="0.25">
      <c r="A193" t="s">
        <v>451</v>
      </c>
      <c r="B193" t="s">
        <v>418</v>
      </c>
      <c r="C193">
        <v>2016</v>
      </c>
      <c r="D193" t="s">
        <v>419</v>
      </c>
      <c r="E193" t="s">
        <v>452</v>
      </c>
      <c r="F193" t="s">
        <v>453</v>
      </c>
      <c r="G193" t="s">
        <v>432</v>
      </c>
      <c r="H193" t="s">
        <v>219</v>
      </c>
      <c r="I193" t="s">
        <v>324</v>
      </c>
      <c r="J193">
        <v>0</v>
      </c>
      <c r="K193">
        <v>205073.56940000001</v>
      </c>
      <c r="L193">
        <v>156</v>
      </c>
    </row>
    <row r="194" spans="1:12" x14ac:dyDescent="0.25">
      <c r="A194" t="s">
        <v>451</v>
      </c>
      <c r="B194" t="s">
        <v>418</v>
      </c>
      <c r="C194">
        <v>2016</v>
      </c>
      <c r="D194" t="s">
        <v>419</v>
      </c>
      <c r="E194" t="s">
        <v>452</v>
      </c>
      <c r="F194" t="s">
        <v>453</v>
      </c>
      <c r="G194" t="s">
        <v>432</v>
      </c>
      <c r="H194" t="s">
        <v>220</v>
      </c>
      <c r="I194" t="s">
        <v>325</v>
      </c>
      <c r="J194">
        <v>0</v>
      </c>
      <c r="K194">
        <v>226123</v>
      </c>
      <c r="L194">
        <v>157</v>
      </c>
    </row>
    <row r="195" spans="1:12" x14ac:dyDescent="0.25">
      <c r="A195" t="s">
        <v>451</v>
      </c>
      <c r="B195" t="s">
        <v>418</v>
      </c>
      <c r="C195">
        <v>2016</v>
      </c>
      <c r="D195" t="s">
        <v>419</v>
      </c>
      <c r="E195" t="s">
        <v>452</v>
      </c>
      <c r="F195" t="s">
        <v>453</v>
      </c>
      <c r="G195" t="s">
        <v>432</v>
      </c>
      <c r="H195" t="s">
        <v>221</v>
      </c>
      <c r="I195" t="s">
        <v>326</v>
      </c>
      <c r="J195">
        <v>0</v>
      </c>
      <c r="K195">
        <v>21049.4306</v>
      </c>
      <c r="L195">
        <v>158</v>
      </c>
    </row>
    <row r="196" spans="1:12" x14ac:dyDescent="0.25">
      <c r="A196" t="s">
        <v>451</v>
      </c>
      <c r="B196" t="s">
        <v>418</v>
      </c>
      <c r="C196">
        <v>2016</v>
      </c>
      <c r="D196" t="s">
        <v>419</v>
      </c>
      <c r="E196" t="s">
        <v>452</v>
      </c>
      <c r="F196" t="s">
        <v>453</v>
      </c>
      <c r="G196" t="s">
        <v>432</v>
      </c>
      <c r="H196" t="s">
        <v>222</v>
      </c>
      <c r="I196" t="s">
        <v>327</v>
      </c>
      <c r="J196">
        <v>0</v>
      </c>
      <c r="K196">
        <v>21049.4306</v>
      </c>
      <c r="L196">
        <v>160</v>
      </c>
    </row>
    <row r="197" spans="1:12" x14ac:dyDescent="0.25">
      <c r="A197" t="s">
        <v>454</v>
      </c>
      <c r="B197" t="s">
        <v>412</v>
      </c>
      <c r="C197">
        <v>2016</v>
      </c>
      <c r="D197" t="s">
        <v>413</v>
      </c>
      <c r="E197" t="s">
        <v>455</v>
      </c>
      <c r="F197" t="s">
        <v>455</v>
      </c>
      <c r="G197" t="s">
        <v>432</v>
      </c>
      <c r="H197" t="s">
        <v>180</v>
      </c>
      <c r="I197" t="s">
        <v>284</v>
      </c>
      <c r="J197">
        <v>0</v>
      </c>
      <c r="K197">
        <v>1801</v>
      </c>
      <c r="L197">
        <v>101</v>
      </c>
    </row>
    <row r="198" spans="1:12" x14ac:dyDescent="0.25">
      <c r="A198" t="s">
        <v>454</v>
      </c>
      <c r="B198" t="s">
        <v>412</v>
      </c>
      <c r="C198">
        <v>2016</v>
      </c>
      <c r="D198" t="s">
        <v>413</v>
      </c>
      <c r="E198" t="s">
        <v>455</v>
      </c>
      <c r="F198" t="s">
        <v>455</v>
      </c>
      <c r="G198" t="s">
        <v>432</v>
      </c>
      <c r="H198" t="s">
        <v>184</v>
      </c>
      <c r="I198" t="s">
        <v>288</v>
      </c>
      <c r="J198">
        <v>0</v>
      </c>
      <c r="K198">
        <v>1801</v>
      </c>
      <c r="L198">
        <v>108</v>
      </c>
    </row>
    <row r="199" spans="1:12" x14ac:dyDescent="0.25">
      <c r="A199" t="s">
        <v>454</v>
      </c>
      <c r="B199" t="s">
        <v>412</v>
      </c>
      <c r="C199">
        <v>2016</v>
      </c>
      <c r="D199" t="s">
        <v>413</v>
      </c>
      <c r="E199" t="s">
        <v>455</v>
      </c>
      <c r="F199" t="s">
        <v>455</v>
      </c>
      <c r="G199" t="s">
        <v>432</v>
      </c>
      <c r="H199" t="s">
        <v>185</v>
      </c>
      <c r="I199" t="s">
        <v>289</v>
      </c>
      <c r="J199">
        <v>0</v>
      </c>
      <c r="K199">
        <v>156</v>
      </c>
      <c r="L199">
        <v>109</v>
      </c>
    </row>
    <row r="200" spans="1:12" x14ac:dyDescent="0.25">
      <c r="A200" t="s">
        <v>454</v>
      </c>
      <c r="B200" t="s">
        <v>412</v>
      </c>
      <c r="C200">
        <v>2016</v>
      </c>
      <c r="D200" t="s">
        <v>413</v>
      </c>
      <c r="E200" t="s">
        <v>455</v>
      </c>
      <c r="F200" t="s">
        <v>455</v>
      </c>
      <c r="G200" t="s">
        <v>432</v>
      </c>
      <c r="H200" t="s">
        <v>186</v>
      </c>
      <c r="I200" t="s">
        <v>290</v>
      </c>
      <c r="J200">
        <v>0</v>
      </c>
      <c r="K200">
        <v>244</v>
      </c>
      <c r="L200">
        <v>110</v>
      </c>
    </row>
    <row r="201" spans="1:12" x14ac:dyDescent="0.25">
      <c r="A201" t="s">
        <v>454</v>
      </c>
      <c r="B201" t="s">
        <v>412</v>
      </c>
      <c r="C201">
        <v>2016</v>
      </c>
      <c r="D201" t="s">
        <v>413</v>
      </c>
      <c r="E201" t="s">
        <v>455</v>
      </c>
      <c r="F201" t="s">
        <v>455</v>
      </c>
      <c r="G201" t="s">
        <v>432</v>
      </c>
      <c r="H201" t="s">
        <v>188</v>
      </c>
      <c r="I201" t="s">
        <v>292</v>
      </c>
      <c r="J201">
        <v>0</v>
      </c>
      <c r="K201">
        <v>2201</v>
      </c>
      <c r="L201">
        <v>112</v>
      </c>
    </row>
    <row r="202" spans="1:12" x14ac:dyDescent="0.25">
      <c r="A202" t="s">
        <v>454</v>
      </c>
      <c r="B202" t="s">
        <v>412</v>
      </c>
      <c r="C202">
        <v>2016</v>
      </c>
      <c r="D202" t="s">
        <v>413</v>
      </c>
      <c r="E202" t="s">
        <v>455</v>
      </c>
      <c r="F202" t="s">
        <v>455</v>
      </c>
      <c r="G202" t="s">
        <v>432</v>
      </c>
      <c r="H202" t="s">
        <v>215</v>
      </c>
      <c r="I202" t="s">
        <v>320</v>
      </c>
      <c r="J202">
        <v>0</v>
      </c>
      <c r="K202">
        <v>130.941</v>
      </c>
      <c r="L202">
        <v>152</v>
      </c>
    </row>
    <row r="203" spans="1:12" x14ac:dyDescent="0.25">
      <c r="A203" t="s">
        <v>454</v>
      </c>
      <c r="B203" t="s">
        <v>412</v>
      </c>
      <c r="C203">
        <v>2016</v>
      </c>
      <c r="D203" t="s">
        <v>413</v>
      </c>
      <c r="E203" t="s">
        <v>455</v>
      </c>
      <c r="F203" t="s">
        <v>455</v>
      </c>
      <c r="G203" t="s">
        <v>432</v>
      </c>
      <c r="H203" t="s">
        <v>216</v>
      </c>
      <c r="I203" t="s">
        <v>321</v>
      </c>
      <c r="J203">
        <v>0</v>
      </c>
      <c r="K203">
        <v>2331.9409999999998</v>
      </c>
      <c r="L203">
        <v>153</v>
      </c>
    </row>
    <row r="204" spans="1:12" x14ac:dyDescent="0.25">
      <c r="A204" t="s">
        <v>454</v>
      </c>
      <c r="B204" t="s">
        <v>412</v>
      </c>
      <c r="C204">
        <v>2016</v>
      </c>
      <c r="D204" t="s">
        <v>413</v>
      </c>
      <c r="E204" t="s">
        <v>455</v>
      </c>
      <c r="F204" t="s">
        <v>455</v>
      </c>
      <c r="G204" t="s">
        <v>432</v>
      </c>
      <c r="H204" t="s">
        <v>219</v>
      </c>
      <c r="I204" t="s">
        <v>324</v>
      </c>
      <c r="J204">
        <v>0</v>
      </c>
      <c r="K204">
        <v>2331.9409999999998</v>
      </c>
      <c r="L204">
        <v>156</v>
      </c>
    </row>
    <row r="205" spans="1:12" x14ac:dyDescent="0.25">
      <c r="A205" t="s">
        <v>454</v>
      </c>
      <c r="B205" t="s">
        <v>412</v>
      </c>
      <c r="C205">
        <v>2016</v>
      </c>
      <c r="D205" t="s">
        <v>413</v>
      </c>
      <c r="E205" t="s">
        <v>455</v>
      </c>
      <c r="F205" t="s">
        <v>455</v>
      </c>
      <c r="G205" t="s">
        <v>432</v>
      </c>
      <c r="H205" t="s">
        <v>220</v>
      </c>
      <c r="I205" t="s">
        <v>325</v>
      </c>
      <c r="J205">
        <v>0</v>
      </c>
      <c r="K205">
        <v>1561</v>
      </c>
      <c r="L205">
        <v>157</v>
      </c>
    </row>
    <row r="206" spans="1:12" x14ac:dyDescent="0.25">
      <c r="A206" t="s">
        <v>454</v>
      </c>
      <c r="B206" t="s">
        <v>412</v>
      </c>
      <c r="C206">
        <v>2016</v>
      </c>
      <c r="D206" t="s">
        <v>413</v>
      </c>
      <c r="E206" t="s">
        <v>455</v>
      </c>
      <c r="F206" t="s">
        <v>455</v>
      </c>
      <c r="G206" t="s">
        <v>432</v>
      </c>
      <c r="H206" t="s">
        <v>221</v>
      </c>
      <c r="I206" t="s">
        <v>326</v>
      </c>
      <c r="J206">
        <v>0</v>
      </c>
      <c r="K206">
        <v>-770.94100000000003</v>
      </c>
      <c r="L206">
        <v>158</v>
      </c>
    </row>
    <row r="207" spans="1:12" x14ac:dyDescent="0.25">
      <c r="A207" t="s">
        <v>456</v>
      </c>
      <c r="B207" t="s">
        <v>404</v>
      </c>
      <c r="C207">
        <v>2016</v>
      </c>
      <c r="D207" t="s">
        <v>405</v>
      </c>
      <c r="E207" t="s">
        <v>457</v>
      </c>
      <c r="F207" t="s">
        <v>458</v>
      </c>
      <c r="G207" t="s">
        <v>432</v>
      </c>
      <c r="H207" t="s">
        <v>180</v>
      </c>
      <c r="I207" t="s">
        <v>284</v>
      </c>
      <c r="J207">
        <v>0</v>
      </c>
      <c r="K207">
        <v>763265</v>
      </c>
      <c r="L207">
        <v>101</v>
      </c>
    </row>
    <row r="208" spans="1:12" x14ac:dyDescent="0.25">
      <c r="A208" t="s">
        <v>456</v>
      </c>
      <c r="B208" t="s">
        <v>404</v>
      </c>
      <c r="C208">
        <v>2016</v>
      </c>
      <c r="D208" t="s">
        <v>405</v>
      </c>
      <c r="E208" t="s">
        <v>457</v>
      </c>
      <c r="F208" t="s">
        <v>458</v>
      </c>
      <c r="G208" t="s">
        <v>432</v>
      </c>
      <c r="H208" t="s">
        <v>184</v>
      </c>
      <c r="I208" t="s">
        <v>288</v>
      </c>
      <c r="J208">
        <v>0</v>
      </c>
      <c r="K208">
        <v>763265</v>
      </c>
      <c r="L208">
        <v>108</v>
      </c>
    </row>
    <row r="209" spans="1:12" x14ac:dyDescent="0.25">
      <c r="A209" t="s">
        <v>456</v>
      </c>
      <c r="B209" t="s">
        <v>404</v>
      </c>
      <c r="C209">
        <v>2016</v>
      </c>
      <c r="D209" t="s">
        <v>405</v>
      </c>
      <c r="E209" t="s">
        <v>457</v>
      </c>
      <c r="F209" t="s">
        <v>458</v>
      </c>
      <c r="G209" t="s">
        <v>432</v>
      </c>
      <c r="H209" t="s">
        <v>185</v>
      </c>
      <c r="I209" t="s">
        <v>289</v>
      </c>
      <c r="J209">
        <v>0</v>
      </c>
      <c r="K209">
        <v>82087</v>
      </c>
      <c r="L209">
        <v>109</v>
      </c>
    </row>
    <row r="210" spans="1:12" x14ac:dyDescent="0.25">
      <c r="A210" t="s">
        <v>456</v>
      </c>
      <c r="B210" t="s">
        <v>404</v>
      </c>
      <c r="C210">
        <v>2016</v>
      </c>
      <c r="D210" t="s">
        <v>405</v>
      </c>
      <c r="E210" t="s">
        <v>457</v>
      </c>
      <c r="F210" t="s">
        <v>458</v>
      </c>
      <c r="G210" t="s">
        <v>432</v>
      </c>
      <c r="H210" t="s">
        <v>186</v>
      </c>
      <c r="I210" t="s">
        <v>290</v>
      </c>
      <c r="J210">
        <v>0</v>
      </c>
      <c r="K210">
        <v>86056</v>
      </c>
      <c r="L210">
        <v>110</v>
      </c>
    </row>
    <row r="211" spans="1:12" x14ac:dyDescent="0.25">
      <c r="A211" t="s">
        <v>456</v>
      </c>
      <c r="B211" t="s">
        <v>404</v>
      </c>
      <c r="C211">
        <v>2016</v>
      </c>
      <c r="D211" t="s">
        <v>405</v>
      </c>
      <c r="E211" t="s">
        <v>457</v>
      </c>
      <c r="F211" t="s">
        <v>458</v>
      </c>
      <c r="G211" t="s">
        <v>432</v>
      </c>
      <c r="H211" t="s">
        <v>188</v>
      </c>
      <c r="I211" t="s">
        <v>292</v>
      </c>
      <c r="J211">
        <v>0</v>
      </c>
      <c r="K211">
        <v>931408</v>
      </c>
      <c r="L211">
        <v>112</v>
      </c>
    </row>
    <row r="212" spans="1:12" x14ac:dyDescent="0.25">
      <c r="A212" t="s">
        <v>456</v>
      </c>
      <c r="B212" t="s">
        <v>404</v>
      </c>
      <c r="C212">
        <v>2016</v>
      </c>
      <c r="D212" t="s">
        <v>405</v>
      </c>
      <c r="E212" t="s">
        <v>457</v>
      </c>
      <c r="F212" t="s">
        <v>458</v>
      </c>
      <c r="G212" t="s">
        <v>432</v>
      </c>
      <c r="H212" t="s">
        <v>189</v>
      </c>
      <c r="I212" t="s">
        <v>293</v>
      </c>
      <c r="J212">
        <v>0</v>
      </c>
      <c r="K212">
        <v>63814</v>
      </c>
      <c r="L212">
        <v>113</v>
      </c>
    </row>
    <row r="213" spans="1:12" x14ac:dyDescent="0.25">
      <c r="A213" t="s">
        <v>456</v>
      </c>
      <c r="B213" t="s">
        <v>404</v>
      </c>
      <c r="C213">
        <v>2016</v>
      </c>
      <c r="D213" t="s">
        <v>405</v>
      </c>
      <c r="E213" t="s">
        <v>457</v>
      </c>
      <c r="F213" t="s">
        <v>458</v>
      </c>
      <c r="G213" t="s">
        <v>432</v>
      </c>
      <c r="H213" t="s">
        <v>190</v>
      </c>
      <c r="I213" t="s">
        <v>295</v>
      </c>
      <c r="J213">
        <v>0</v>
      </c>
      <c r="K213">
        <v>7203</v>
      </c>
      <c r="L213">
        <v>114</v>
      </c>
    </row>
    <row r="214" spans="1:12" x14ac:dyDescent="0.25">
      <c r="A214" t="s">
        <v>456</v>
      </c>
      <c r="B214" t="s">
        <v>404</v>
      </c>
      <c r="C214">
        <v>2016</v>
      </c>
      <c r="D214" t="s">
        <v>405</v>
      </c>
      <c r="E214" t="s">
        <v>457</v>
      </c>
      <c r="F214" t="s">
        <v>458</v>
      </c>
      <c r="G214" t="s">
        <v>432</v>
      </c>
      <c r="H214" t="s">
        <v>191</v>
      </c>
      <c r="I214" t="s">
        <v>296</v>
      </c>
      <c r="J214">
        <v>0</v>
      </c>
      <c r="K214">
        <v>50117</v>
      </c>
      <c r="L214">
        <v>115</v>
      </c>
    </row>
    <row r="215" spans="1:12" x14ac:dyDescent="0.25">
      <c r="A215" t="s">
        <v>456</v>
      </c>
      <c r="B215" t="s">
        <v>404</v>
      </c>
      <c r="C215">
        <v>2016</v>
      </c>
      <c r="D215" t="s">
        <v>405</v>
      </c>
      <c r="E215" t="s">
        <v>457</v>
      </c>
      <c r="F215" t="s">
        <v>458</v>
      </c>
      <c r="G215" t="s">
        <v>432</v>
      </c>
      <c r="H215" t="s">
        <v>193</v>
      </c>
      <c r="I215" t="s">
        <v>298</v>
      </c>
      <c r="J215">
        <v>0</v>
      </c>
      <c r="K215">
        <v>121134</v>
      </c>
      <c r="L215">
        <v>117</v>
      </c>
    </row>
    <row r="216" spans="1:12" x14ac:dyDescent="0.25">
      <c r="A216" t="s">
        <v>456</v>
      </c>
      <c r="B216" t="s">
        <v>404</v>
      </c>
      <c r="C216">
        <v>2016</v>
      </c>
      <c r="D216" t="s">
        <v>405</v>
      </c>
      <c r="E216" t="s">
        <v>457</v>
      </c>
      <c r="F216" t="s">
        <v>458</v>
      </c>
      <c r="G216" t="s">
        <v>432</v>
      </c>
      <c r="H216" t="s">
        <v>194</v>
      </c>
      <c r="I216" t="s">
        <v>299</v>
      </c>
      <c r="J216">
        <v>0</v>
      </c>
      <c r="K216">
        <v>7076</v>
      </c>
      <c r="L216">
        <v>118</v>
      </c>
    </row>
    <row r="217" spans="1:12" x14ac:dyDescent="0.25">
      <c r="A217" t="s">
        <v>456</v>
      </c>
      <c r="B217" t="s">
        <v>404</v>
      </c>
      <c r="C217">
        <v>2016</v>
      </c>
      <c r="D217" t="s">
        <v>405</v>
      </c>
      <c r="E217" t="s">
        <v>457</v>
      </c>
      <c r="F217" t="s">
        <v>458</v>
      </c>
      <c r="G217" t="s">
        <v>432</v>
      </c>
      <c r="H217" t="s">
        <v>199</v>
      </c>
      <c r="I217" t="s">
        <v>304</v>
      </c>
      <c r="J217">
        <v>0</v>
      </c>
      <c r="K217">
        <v>38041</v>
      </c>
      <c r="L217">
        <v>124</v>
      </c>
    </row>
    <row r="218" spans="1:12" x14ac:dyDescent="0.25">
      <c r="A218" t="s">
        <v>456</v>
      </c>
      <c r="B218" t="s">
        <v>404</v>
      </c>
      <c r="C218">
        <v>2016</v>
      </c>
      <c r="D218" t="s">
        <v>405</v>
      </c>
      <c r="E218" t="s">
        <v>457</v>
      </c>
      <c r="F218" t="s">
        <v>458</v>
      </c>
      <c r="G218" t="s">
        <v>432</v>
      </c>
      <c r="H218" t="s">
        <v>201</v>
      </c>
      <c r="I218" t="s">
        <v>306</v>
      </c>
      <c r="J218">
        <v>0</v>
      </c>
      <c r="K218">
        <v>9851</v>
      </c>
      <c r="L218">
        <v>126</v>
      </c>
    </row>
    <row r="219" spans="1:12" x14ac:dyDescent="0.25">
      <c r="A219" t="s">
        <v>456</v>
      </c>
      <c r="B219" t="s">
        <v>404</v>
      </c>
      <c r="C219">
        <v>2016</v>
      </c>
      <c r="D219" t="s">
        <v>405</v>
      </c>
      <c r="E219" t="s">
        <v>457</v>
      </c>
      <c r="F219" t="s">
        <v>458</v>
      </c>
      <c r="G219" t="s">
        <v>432</v>
      </c>
      <c r="H219" t="s">
        <v>203</v>
      </c>
      <c r="I219" t="s">
        <v>308</v>
      </c>
      <c r="J219">
        <v>0</v>
      </c>
      <c r="K219">
        <v>76</v>
      </c>
      <c r="L219">
        <v>128</v>
      </c>
    </row>
    <row r="220" spans="1:12" x14ac:dyDescent="0.25">
      <c r="A220" t="s">
        <v>456</v>
      </c>
      <c r="B220" t="s">
        <v>404</v>
      </c>
      <c r="C220">
        <v>2016</v>
      </c>
      <c r="D220" t="s">
        <v>405</v>
      </c>
      <c r="E220" t="s">
        <v>457</v>
      </c>
      <c r="F220" t="s">
        <v>458</v>
      </c>
      <c r="G220" t="s">
        <v>432</v>
      </c>
      <c r="H220" t="s">
        <v>204</v>
      </c>
      <c r="I220" t="s">
        <v>309</v>
      </c>
      <c r="J220">
        <v>0</v>
      </c>
      <c r="K220">
        <v>16482</v>
      </c>
      <c r="L220">
        <v>129</v>
      </c>
    </row>
    <row r="221" spans="1:12" x14ac:dyDescent="0.25">
      <c r="A221" t="s">
        <v>456</v>
      </c>
      <c r="B221" t="s">
        <v>404</v>
      </c>
      <c r="C221">
        <v>2016</v>
      </c>
      <c r="D221" t="s">
        <v>405</v>
      </c>
      <c r="E221" t="s">
        <v>457</v>
      </c>
      <c r="F221" t="s">
        <v>458</v>
      </c>
      <c r="G221" t="s">
        <v>432</v>
      </c>
      <c r="H221" t="s">
        <v>206</v>
      </c>
      <c r="I221" t="s">
        <v>311</v>
      </c>
      <c r="J221">
        <v>0</v>
      </c>
      <c r="K221">
        <v>19096</v>
      </c>
      <c r="L221">
        <v>133</v>
      </c>
    </row>
    <row r="222" spans="1:12" x14ac:dyDescent="0.25">
      <c r="A222" t="s">
        <v>456</v>
      </c>
      <c r="B222" t="s">
        <v>404</v>
      </c>
      <c r="C222">
        <v>2016</v>
      </c>
      <c r="D222" t="s">
        <v>405</v>
      </c>
      <c r="E222" t="s">
        <v>457</v>
      </c>
      <c r="F222" t="s">
        <v>458</v>
      </c>
      <c r="G222" t="s">
        <v>432</v>
      </c>
      <c r="H222" t="s">
        <v>208</v>
      </c>
      <c r="I222" t="s">
        <v>313</v>
      </c>
      <c r="J222">
        <v>0</v>
      </c>
      <c r="K222">
        <v>99392</v>
      </c>
      <c r="L222">
        <v>136</v>
      </c>
    </row>
    <row r="223" spans="1:12" x14ac:dyDescent="0.25">
      <c r="A223" t="s">
        <v>456</v>
      </c>
      <c r="B223" t="s">
        <v>404</v>
      </c>
      <c r="C223">
        <v>2016</v>
      </c>
      <c r="D223" t="s">
        <v>405</v>
      </c>
      <c r="E223" t="s">
        <v>457</v>
      </c>
      <c r="F223" t="s">
        <v>458</v>
      </c>
      <c r="G223" t="s">
        <v>432</v>
      </c>
      <c r="H223" t="s">
        <v>209</v>
      </c>
      <c r="I223" t="s">
        <v>314</v>
      </c>
      <c r="J223">
        <v>0</v>
      </c>
      <c r="K223">
        <v>662</v>
      </c>
      <c r="L223">
        <v>142</v>
      </c>
    </row>
    <row r="224" spans="1:12" x14ac:dyDescent="0.25">
      <c r="A224" t="s">
        <v>456</v>
      </c>
      <c r="B224" t="s">
        <v>404</v>
      </c>
      <c r="C224">
        <v>2016</v>
      </c>
      <c r="D224" t="s">
        <v>405</v>
      </c>
      <c r="E224" t="s">
        <v>457</v>
      </c>
      <c r="F224" t="s">
        <v>458</v>
      </c>
      <c r="G224" t="s">
        <v>432</v>
      </c>
      <c r="H224" t="s">
        <v>212</v>
      </c>
      <c r="I224" t="s">
        <v>317</v>
      </c>
      <c r="J224">
        <v>0</v>
      </c>
      <c r="K224">
        <v>13836</v>
      </c>
      <c r="L224">
        <v>148</v>
      </c>
    </row>
    <row r="225" spans="1:12" x14ac:dyDescent="0.25">
      <c r="A225" t="s">
        <v>456</v>
      </c>
      <c r="B225" t="s">
        <v>404</v>
      </c>
      <c r="C225">
        <v>2016</v>
      </c>
      <c r="D225" t="s">
        <v>405</v>
      </c>
      <c r="E225" t="s">
        <v>457</v>
      </c>
      <c r="F225" t="s">
        <v>458</v>
      </c>
      <c r="G225" t="s">
        <v>432</v>
      </c>
      <c r="H225" t="s">
        <v>214</v>
      </c>
      <c r="I225" t="s">
        <v>319</v>
      </c>
      <c r="J225">
        <v>0</v>
      </c>
      <c r="K225">
        <v>14498</v>
      </c>
      <c r="L225">
        <v>151</v>
      </c>
    </row>
    <row r="226" spans="1:12" x14ac:dyDescent="0.25">
      <c r="A226" t="s">
        <v>456</v>
      </c>
      <c r="B226" t="s">
        <v>404</v>
      </c>
      <c r="C226">
        <v>2016</v>
      </c>
      <c r="D226" t="s">
        <v>405</v>
      </c>
      <c r="E226" t="s">
        <v>457</v>
      </c>
      <c r="F226" t="s">
        <v>458</v>
      </c>
      <c r="G226" t="s">
        <v>432</v>
      </c>
      <c r="H226" t="s">
        <v>215</v>
      </c>
      <c r="I226" t="s">
        <v>320</v>
      </c>
      <c r="J226">
        <v>0</v>
      </c>
      <c r="K226">
        <v>122590.5707</v>
      </c>
      <c r="L226">
        <v>152</v>
      </c>
    </row>
    <row r="227" spans="1:12" x14ac:dyDescent="0.25">
      <c r="A227" t="s">
        <v>456</v>
      </c>
      <c r="B227" t="s">
        <v>404</v>
      </c>
      <c r="C227">
        <v>2016</v>
      </c>
      <c r="D227" t="s">
        <v>405</v>
      </c>
      <c r="E227" t="s">
        <v>457</v>
      </c>
      <c r="F227" t="s">
        <v>458</v>
      </c>
      <c r="G227" t="s">
        <v>432</v>
      </c>
      <c r="H227" t="s">
        <v>216</v>
      </c>
      <c r="I227" t="s">
        <v>321</v>
      </c>
      <c r="J227">
        <v>0</v>
      </c>
      <c r="K227">
        <v>1289022.5707</v>
      </c>
      <c r="L227">
        <v>153</v>
      </c>
    </row>
    <row r="228" spans="1:12" x14ac:dyDescent="0.25">
      <c r="A228" t="s">
        <v>456</v>
      </c>
      <c r="B228" t="s">
        <v>404</v>
      </c>
      <c r="C228">
        <v>2016</v>
      </c>
      <c r="D228" t="s">
        <v>405</v>
      </c>
      <c r="E228" t="s">
        <v>457</v>
      </c>
      <c r="F228" t="s">
        <v>458</v>
      </c>
      <c r="G228" t="s">
        <v>432</v>
      </c>
      <c r="H228" t="s">
        <v>217</v>
      </c>
      <c r="I228" t="s">
        <v>322</v>
      </c>
      <c r="J228">
        <v>0</v>
      </c>
      <c r="K228">
        <v>50</v>
      </c>
      <c r="L228">
        <v>154</v>
      </c>
    </row>
    <row r="229" spans="1:12" x14ac:dyDescent="0.25">
      <c r="A229" t="s">
        <v>456</v>
      </c>
      <c r="B229" t="s">
        <v>404</v>
      </c>
      <c r="C229">
        <v>2016</v>
      </c>
      <c r="D229" t="s">
        <v>405</v>
      </c>
      <c r="E229" t="s">
        <v>457</v>
      </c>
      <c r="F229" t="s">
        <v>458</v>
      </c>
      <c r="G229" t="s">
        <v>432</v>
      </c>
      <c r="H229" t="s">
        <v>218</v>
      </c>
      <c r="I229" t="s">
        <v>323</v>
      </c>
      <c r="J229">
        <v>0</v>
      </c>
      <c r="K229">
        <v>6154</v>
      </c>
      <c r="L229">
        <v>155</v>
      </c>
    </row>
    <row r="230" spans="1:12" x14ac:dyDescent="0.25">
      <c r="A230" t="s">
        <v>456</v>
      </c>
      <c r="B230" t="s">
        <v>404</v>
      </c>
      <c r="C230">
        <v>2016</v>
      </c>
      <c r="D230" t="s">
        <v>405</v>
      </c>
      <c r="E230" t="s">
        <v>457</v>
      </c>
      <c r="F230" t="s">
        <v>458</v>
      </c>
      <c r="G230" t="s">
        <v>432</v>
      </c>
      <c r="H230" t="s">
        <v>219</v>
      </c>
      <c r="I230" t="s">
        <v>324</v>
      </c>
      <c r="J230">
        <v>0</v>
      </c>
      <c r="K230">
        <v>1295226.5707</v>
      </c>
      <c r="L230">
        <v>156</v>
      </c>
    </row>
    <row r="231" spans="1:12" x14ac:dyDescent="0.25">
      <c r="A231" t="s">
        <v>456</v>
      </c>
      <c r="B231" t="s">
        <v>404</v>
      </c>
      <c r="C231">
        <v>2016</v>
      </c>
      <c r="D231" t="s">
        <v>405</v>
      </c>
      <c r="E231" t="s">
        <v>457</v>
      </c>
      <c r="F231" t="s">
        <v>458</v>
      </c>
      <c r="G231" t="s">
        <v>432</v>
      </c>
      <c r="H231" t="s">
        <v>220</v>
      </c>
      <c r="I231" t="s">
        <v>325</v>
      </c>
      <c r="J231">
        <v>0</v>
      </c>
      <c r="K231">
        <v>1239888</v>
      </c>
      <c r="L231">
        <v>157</v>
      </c>
    </row>
    <row r="232" spans="1:12" x14ac:dyDescent="0.25">
      <c r="A232" t="s">
        <v>456</v>
      </c>
      <c r="B232" t="s">
        <v>404</v>
      </c>
      <c r="C232">
        <v>2016</v>
      </c>
      <c r="D232" t="s">
        <v>405</v>
      </c>
      <c r="E232" t="s">
        <v>457</v>
      </c>
      <c r="F232" t="s">
        <v>458</v>
      </c>
      <c r="G232" t="s">
        <v>432</v>
      </c>
      <c r="H232" t="s">
        <v>221</v>
      </c>
      <c r="I232" t="s">
        <v>326</v>
      </c>
      <c r="J232">
        <v>0</v>
      </c>
      <c r="K232">
        <v>-55338.570699999997</v>
      </c>
      <c r="L232">
        <v>158</v>
      </c>
    </row>
    <row r="233" spans="1:12" x14ac:dyDescent="0.25">
      <c r="A233" t="s">
        <v>456</v>
      </c>
      <c r="B233" t="s">
        <v>404</v>
      </c>
      <c r="C233">
        <v>2016</v>
      </c>
      <c r="D233" t="s">
        <v>405</v>
      </c>
      <c r="E233" t="s">
        <v>457</v>
      </c>
      <c r="F233" t="s">
        <v>458</v>
      </c>
      <c r="G233" t="s">
        <v>432</v>
      </c>
      <c r="H233" t="s">
        <v>197</v>
      </c>
      <c r="I233" t="s">
        <v>302</v>
      </c>
      <c r="J233">
        <v>0</v>
      </c>
      <c r="K233">
        <v>7869</v>
      </c>
      <c r="L233">
        <v>122</v>
      </c>
    </row>
    <row r="234" spans="1:12" x14ac:dyDescent="0.25">
      <c r="A234" t="s">
        <v>456</v>
      </c>
      <c r="B234" t="s">
        <v>404</v>
      </c>
      <c r="C234">
        <v>2016</v>
      </c>
      <c r="D234" t="s">
        <v>405</v>
      </c>
      <c r="E234" t="s">
        <v>457</v>
      </c>
      <c r="F234" t="s">
        <v>458</v>
      </c>
      <c r="G234" t="s">
        <v>432</v>
      </c>
      <c r="H234" t="s">
        <v>198</v>
      </c>
      <c r="I234" t="s">
        <v>303</v>
      </c>
      <c r="J234">
        <v>0</v>
      </c>
      <c r="K234">
        <v>901</v>
      </c>
      <c r="L234">
        <v>123</v>
      </c>
    </row>
    <row r="235" spans="1:12" x14ac:dyDescent="0.25">
      <c r="A235" t="s">
        <v>459</v>
      </c>
      <c r="B235" t="s">
        <v>373</v>
      </c>
      <c r="C235">
        <v>2016</v>
      </c>
      <c r="D235" t="s">
        <v>374</v>
      </c>
      <c r="E235" t="s">
        <v>460</v>
      </c>
      <c r="F235" t="s">
        <v>461</v>
      </c>
      <c r="G235" t="s">
        <v>432</v>
      </c>
      <c r="H235" t="s">
        <v>197</v>
      </c>
      <c r="I235" t="s">
        <v>302</v>
      </c>
      <c r="J235">
        <v>0</v>
      </c>
      <c r="K235">
        <v>5010</v>
      </c>
      <c r="L235">
        <v>122</v>
      </c>
    </row>
    <row r="236" spans="1:12" x14ac:dyDescent="0.25">
      <c r="A236" t="s">
        <v>459</v>
      </c>
      <c r="B236" t="s">
        <v>373</v>
      </c>
      <c r="C236">
        <v>2016</v>
      </c>
      <c r="D236" t="s">
        <v>374</v>
      </c>
      <c r="E236" t="s">
        <v>460</v>
      </c>
      <c r="F236" t="s">
        <v>461</v>
      </c>
      <c r="G236" t="s">
        <v>432</v>
      </c>
      <c r="H236" t="s">
        <v>198</v>
      </c>
      <c r="I236" t="s">
        <v>303</v>
      </c>
      <c r="J236">
        <v>0</v>
      </c>
      <c r="K236">
        <v>9209</v>
      </c>
      <c r="L236">
        <v>123</v>
      </c>
    </row>
    <row r="237" spans="1:12" x14ac:dyDescent="0.25">
      <c r="A237" t="s">
        <v>459</v>
      </c>
      <c r="B237" t="s">
        <v>373</v>
      </c>
      <c r="C237">
        <v>2016</v>
      </c>
      <c r="D237" t="s">
        <v>374</v>
      </c>
      <c r="E237" t="s">
        <v>460</v>
      </c>
      <c r="F237" t="s">
        <v>461</v>
      </c>
      <c r="G237" t="s">
        <v>432</v>
      </c>
      <c r="H237" t="s">
        <v>214</v>
      </c>
      <c r="I237" t="s">
        <v>319</v>
      </c>
      <c r="J237">
        <v>0</v>
      </c>
      <c r="K237">
        <v>18899</v>
      </c>
      <c r="L237">
        <v>151</v>
      </c>
    </row>
    <row r="238" spans="1:12" x14ac:dyDescent="0.25">
      <c r="A238" t="s">
        <v>459</v>
      </c>
      <c r="B238" t="s">
        <v>373</v>
      </c>
      <c r="C238">
        <v>2016</v>
      </c>
      <c r="D238" t="s">
        <v>374</v>
      </c>
      <c r="E238" t="s">
        <v>460</v>
      </c>
      <c r="F238" t="s">
        <v>461</v>
      </c>
      <c r="G238" t="s">
        <v>432</v>
      </c>
      <c r="H238" t="s">
        <v>215</v>
      </c>
      <c r="I238" t="s">
        <v>320</v>
      </c>
      <c r="J238">
        <v>0</v>
      </c>
      <c r="K238">
        <v>471435.42259999999</v>
      </c>
      <c r="L238">
        <v>152</v>
      </c>
    </row>
    <row r="239" spans="1:12" x14ac:dyDescent="0.25">
      <c r="A239" t="s">
        <v>459</v>
      </c>
      <c r="B239" t="s">
        <v>373</v>
      </c>
      <c r="C239">
        <v>2016</v>
      </c>
      <c r="D239" t="s">
        <v>374</v>
      </c>
      <c r="E239" t="s">
        <v>460</v>
      </c>
      <c r="F239" t="s">
        <v>461</v>
      </c>
      <c r="G239" t="s">
        <v>432</v>
      </c>
      <c r="H239" t="s">
        <v>216</v>
      </c>
      <c r="I239" t="s">
        <v>321</v>
      </c>
      <c r="J239">
        <v>0</v>
      </c>
      <c r="K239">
        <v>4217641.1326000001</v>
      </c>
      <c r="L239">
        <v>153</v>
      </c>
    </row>
    <row r="240" spans="1:12" x14ac:dyDescent="0.25">
      <c r="A240" t="s">
        <v>459</v>
      </c>
      <c r="B240" t="s">
        <v>373</v>
      </c>
      <c r="C240">
        <v>2016</v>
      </c>
      <c r="D240" t="s">
        <v>374</v>
      </c>
      <c r="E240" t="s">
        <v>460</v>
      </c>
      <c r="F240" t="s">
        <v>461</v>
      </c>
      <c r="G240" t="s">
        <v>432</v>
      </c>
      <c r="H240" t="s">
        <v>217</v>
      </c>
      <c r="I240" t="s">
        <v>322</v>
      </c>
      <c r="J240">
        <v>0</v>
      </c>
      <c r="K240">
        <v>159129</v>
      </c>
      <c r="L240">
        <v>154</v>
      </c>
    </row>
    <row r="241" spans="1:12" x14ac:dyDescent="0.25">
      <c r="A241" t="s">
        <v>459</v>
      </c>
      <c r="B241" t="s">
        <v>373</v>
      </c>
      <c r="C241">
        <v>2016</v>
      </c>
      <c r="D241" t="s">
        <v>374</v>
      </c>
      <c r="E241" t="s">
        <v>460</v>
      </c>
      <c r="F241" t="s">
        <v>461</v>
      </c>
      <c r="G241" t="s">
        <v>432</v>
      </c>
      <c r="H241" t="s">
        <v>219</v>
      </c>
      <c r="I241" t="s">
        <v>324</v>
      </c>
      <c r="J241">
        <v>0</v>
      </c>
      <c r="K241">
        <v>4376770.1326000001</v>
      </c>
      <c r="L241">
        <v>156</v>
      </c>
    </row>
    <row r="242" spans="1:12" x14ac:dyDescent="0.25">
      <c r="A242" t="s">
        <v>459</v>
      </c>
      <c r="B242" t="s">
        <v>373</v>
      </c>
      <c r="C242">
        <v>2016</v>
      </c>
      <c r="D242" t="s">
        <v>374</v>
      </c>
      <c r="E242" t="s">
        <v>460</v>
      </c>
      <c r="F242" t="s">
        <v>461</v>
      </c>
      <c r="G242" t="s">
        <v>432</v>
      </c>
      <c r="H242" t="s">
        <v>220</v>
      </c>
      <c r="I242" t="s">
        <v>325</v>
      </c>
      <c r="J242">
        <v>0</v>
      </c>
      <c r="K242">
        <v>4052334</v>
      </c>
      <c r="L242">
        <v>157</v>
      </c>
    </row>
    <row r="243" spans="1:12" x14ac:dyDescent="0.25">
      <c r="A243" t="s">
        <v>459</v>
      </c>
      <c r="B243" t="s">
        <v>373</v>
      </c>
      <c r="C243">
        <v>2016</v>
      </c>
      <c r="D243" t="s">
        <v>374</v>
      </c>
      <c r="E243" t="s">
        <v>460</v>
      </c>
      <c r="F243" t="s">
        <v>461</v>
      </c>
      <c r="G243" t="s">
        <v>432</v>
      </c>
      <c r="H243" t="s">
        <v>206</v>
      </c>
      <c r="I243" t="s">
        <v>311</v>
      </c>
      <c r="J243">
        <v>0</v>
      </c>
      <c r="K243">
        <v>50556</v>
      </c>
      <c r="L243">
        <v>133</v>
      </c>
    </row>
    <row r="244" spans="1:12" x14ac:dyDescent="0.25">
      <c r="A244" t="s">
        <v>459</v>
      </c>
      <c r="B244" t="s">
        <v>373</v>
      </c>
      <c r="C244">
        <v>2016</v>
      </c>
      <c r="D244" t="s">
        <v>374</v>
      </c>
      <c r="E244" t="s">
        <v>460</v>
      </c>
      <c r="F244" t="s">
        <v>461</v>
      </c>
      <c r="G244" t="s">
        <v>432</v>
      </c>
      <c r="H244" t="s">
        <v>207</v>
      </c>
      <c r="I244" t="s">
        <v>312</v>
      </c>
      <c r="J244">
        <v>0</v>
      </c>
      <c r="K244">
        <v>165910</v>
      </c>
      <c r="L244">
        <v>135</v>
      </c>
    </row>
    <row r="245" spans="1:12" x14ac:dyDescent="0.25">
      <c r="A245" t="s">
        <v>459</v>
      </c>
      <c r="B245" t="s">
        <v>373</v>
      </c>
      <c r="C245">
        <v>2016</v>
      </c>
      <c r="D245" t="s">
        <v>374</v>
      </c>
      <c r="E245" t="s">
        <v>460</v>
      </c>
      <c r="F245" t="s">
        <v>461</v>
      </c>
      <c r="G245" t="s">
        <v>432</v>
      </c>
      <c r="H245" t="s">
        <v>208</v>
      </c>
      <c r="I245" t="s">
        <v>313</v>
      </c>
      <c r="J245">
        <v>0</v>
      </c>
      <c r="K245">
        <v>254668</v>
      </c>
      <c r="L245">
        <v>136</v>
      </c>
    </row>
    <row r="246" spans="1:12" x14ac:dyDescent="0.25">
      <c r="A246" t="s">
        <v>459</v>
      </c>
      <c r="B246" t="s">
        <v>373</v>
      </c>
      <c r="C246">
        <v>2016</v>
      </c>
      <c r="D246" t="s">
        <v>374</v>
      </c>
      <c r="E246" t="s">
        <v>460</v>
      </c>
      <c r="F246" t="s">
        <v>461</v>
      </c>
      <c r="G246" t="s">
        <v>432</v>
      </c>
      <c r="H246" t="s">
        <v>209</v>
      </c>
      <c r="I246" t="s">
        <v>314</v>
      </c>
      <c r="J246">
        <v>0</v>
      </c>
      <c r="K246">
        <v>18899</v>
      </c>
      <c r="L246">
        <v>142</v>
      </c>
    </row>
    <row r="247" spans="1:12" x14ac:dyDescent="0.25">
      <c r="A247" t="s">
        <v>459</v>
      </c>
      <c r="B247" t="s">
        <v>373</v>
      </c>
      <c r="C247">
        <v>2016</v>
      </c>
      <c r="D247" t="s">
        <v>374</v>
      </c>
      <c r="E247" t="s">
        <v>460</v>
      </c>
      <c r="F247" t="s">
        <v>461</v>
      </c>
      <c r="G247" t="s">
        <v>432</v>
      </c>
      <c r="H247" t="s">
        <v>221</v>
      </c>
      <c r="I247" t="s">
        <v>326</v>
      </c>
      <c r="J247">
        <v>0</v>
      </c>
      <c r="K247">
        <v>-324436.13260000001</v>
      </c>
      <c r="L247">
        <v>158</v>
      </c>
    </row>
    <row r="248" spans="1:12" x14ac:dyDescent="0.25">
      <c r="A248" t="s">
        <v>459</v>
      </c>
      <c r="B248" t="s">
        <v>373</v>
      </c>
      <c r="C248">
        <v>2016</v>
      </c>
      <c r="D248" t="s">
        <v>374</v>
      </c>
      <c r="E248" t="s">
        <v>460</v>
      </c>
      <c r="F248" t="s">
        <v>461</v>
      </c>
      <c r="G248" t="s">
        <v>432</v>
      </c>
      <c r="H248" t="s">
        <v>180</v>
      </c>
      <c r="I248" t="s">
        <v>284</v>
      </c>
      <c r="J248">
        <v>0</v>
      </c>
      <c r="K248">
        <v>2755433.71</v>
      </c>
      <c r="L248">
        <v>101</v>
      </c>
    </row>
    <row r="249" spans="1:12" x14ac:dyDescent="0.25">
      <c r="A249" t="s">
        <v>459</v>
      </c>
      <c r="B249" t="s">
        <v>373</v>
      </c>
      <c r="C249">
        <v>2016</v>
      </c>
      <c r="D249" t="s">
        <v>374</v>
      </c>
      <c r="E249" t="s">
        <v>460</v>
      </c>
      <c r="F249" t="s">
        <v>461</v>
      </c>
      <c r="G249" t="s">
        <v>432</v>
      </c>
      <c r="H249" t="s">
        <v>184</v>
      </c>
      <c r="I249" t="s">
        <v>288</v>
      </c>
      <c r="J249">
        <v>0</v>
      </c>
      <c r="K249">
        <v>2755433.71</v>
      </c>
      <c r="L249">
        <v>108</v>
      </c>
    </row>
    <row r="250" spans="1:12" x14ac:dyDescent="0.25">
      <c r="A250" t="s">
        <v>459</v>
      </c>
      <c r="B250" t="s">
        <v>373</v>
      </c>
      <c r="C250">
        <v>2016</v>
      </c>
      <c r="D250" t="s">
        <v>374</v>
      </c>
      <c r="E250" t="s">
        <v>460</v>
      </c>
      <c r="F250" t="s">
        <v>461</v>
      </c>
      <c r="G250" t="s">
        <v>432</v>
      </c>
      <c r="H250" t="s">
        <v>185</v>
      </c>
      <c r="I250" t="s">
        <v>289</v>
      </c>
      <c r="J250">
        <v>0</v>
      </c>
      <c r="K250">
        <v>194692</v>
      </c>
      <c r="L250">
        <v>109</v>
      </c>
    </row>
    <row r="251" spans="1:12" x14ac:dyDescent="0.25">
      <c r="A251" t="s">
        <v>459</v>
      </c>
      <c r="B251" t="s">
        <v>373</v>
      </c>
      <c r="C251">
        <v>2016</v>
      </c>
      <c r="D251" t="s">
        <v>374</v>
      </c>
      <c r="E251" t="s">
        <v>460</v>
      </c>
      <c r="F251" t="s">
        <v>461</v>
      </c>
      <c r="G251" t="s">
        <v>432</v>
      </c>
      <c r="H251" t="s">
        <v>186</v>
      </c>
      <c r="I251" t="s">
        <v>290</v>
      </c>
      <c r="J251">
        <v>0</v>
      </c>
      <c r="K251">
        <v>274433</v>
      </c>
      <c r="L251">
        <v>110</v>
      </c>
    </row>
    <row r="252" spans="1:12" x14ac:dyDescent="0.25">
      <c r="A252" t="s">
        <v>459</v>
      </c>
      <c r="B252" t="s">
        <v>373</v>
      </c>
      <c r="C252">
        <v>2016</v>
      </c>
      <c r="D252" t="s">
        <v>374</v>
      </c>
      <c r="E252" t="s">
        <v>460</v>
      </c>
      <c r="F252" t="s">
        <v>461</v>
      </c>
      <c r="G252" t="s">
        <v>432</v>
      </c>
      <c r="H252" t="s">
        <v>187</v>
      </c>
      <c r="I252" t="s">
        <v>291</v>
      </c>
      <c r="J252">
        <v>0</v>
      </c>
      <c r="K252">
        <v>-2574</v>
      </c>
      <c r="L252">
        <v>111</v>
      </c>
    </row>
    <row r="253" spans="1:12" x14ac:dyDescent="0.25">
      <c r="A253" t="s">
        <v>459</v>
      </c>
      <c r="B253" t="s">
        <v>373</v>
      </c>
      <c r="C253">
        <v>2016</v>
      </c>
      <c r="D253" t="s">
        <v>374</v>
      </c>
      <c r="E253" t="s">
        <v>460</v>
      </c>
      <c r="F253" t="s">
        <v>461</v>
      </c>
      <c r="G253" t="s">
        <v>432</v>
      </c>
      <c r="H253" t="s">
        <v>188</v>
      </c>
      <c r="I253" t="s">
        <v>292</v>
      </c>
      <c r="J253">
        <v>0</v>
      </c>
      <c r="K253">
        <v>3221984.71</v>
      </c>
      <c r="L253">
        <v>112</v>
      </c>
    </row>
    <row r="254" spans="1:12" x14ac:dyDescent="0.25">
      <c r="A254" t="s">
        <v>459</v>
      </c>
      <c r="B254" t="s">
        <v>373</v>
      </c>
      <c r="C254">
        <v>2016</v>
      </c>
      <c r="D254" t="s">
        <v>374</v>
      </c>
      <c r="E254" t="s">
        <v>460</v>
      </c>
      <c r="F254" t="s">
        <v>461</v>
      </c>
      <c r="G254" t="s">
        <v>432</v>
      </c>
      <c r="H254" t="s">
        <v>189</v>
      </c>
      <c r="I254" t="s">
        <v>294</v>
      </c>
      <c r="J254">
        <v>0</v>
      </c>
      <c r="K254">
        <v>39088</v>
      </c>
      <c r="L254">
        <v>113</v>
      </c>
    </row>
    <row r="255" spans="1:12" x14ac:dyDescent="0.25">
      <c r="A255" t="s">
        <v>459</v>
      </c>
      <c r="B255" t="s">
        <v>373</v>
      </c>
      <c r="C255">
        <v>2016</v>
      </c>
      <c r="D255" t="s">
        <v>374</v>
      </c>
      <c r="E255" t="s">
        <v>460</v>
      </c>
      <c r="F255" t="s">
        <v>461</v>
      </c>
      <c r="G255" t="s">
        <v>432</v>
      </c>
      <c r="H255" t="s">
        <v>190</v>
      </c>
      <c r="I255" t="s">
        <v>295</v>
      </c>
      <c r="J255">
        <v>0</v>
      </c>
      <c r="K255">
        <v>86221</v>
      </c>
      <c r="L255">
        <v>114</v>
      </c>
    </row>
    <row r="256" spans="1:12" x14ac:dyDescent="0.25">
      <c r="A256" t="s">
        <v>459</v>
      </c>
      <c r="B256" t="s">
        <v>373</v>
      </c>
      <c r="C256">
        <v>2016</v>
      </c>
      <c r="D256" t="s">
        <v>374</v>
      </c>
      <c r="E256" t="s">
        <v>460</v>
      </c>
      <c r="F256" t="s">
        <v>461</v>
      </c>
      <c r="G256" t="s">
        <v>432</v>
      </c>
      <c r="H256" t="s">
        <v>191</v>
      </c>
      <c r="I256" t="s">
        <v>296</v>
      </c>
      <c r="J256">
        <v>0</v>
      </c>
      <c r="K256">
        <v>83159</v>
      </c>
      <c r="L256">
        <v>115</v>
      </c>
    </row>
    <row r="257" spans="1:12" x14ac:dyDescent="0.25">
      <c r="A257" t="s">
        <v>459</v>
      </c>
      <c r="B257" t="s">
        <v>373</v>
      </c>
      <c r="C257">
        <v>2016</v>
      </c>
      <c r="D257" t="s">
        <v>374</v>
      </c>
      <c r="E257" t="s">
        <v>460</v>
      </c>
      <c r="F257" t="s">
        <v>461</v>
      </c>
      <c r="G257" t="s">
        <v>432</v>
      </c>
      <c r="H257" t="s">
        <v>192</v>
      </c>
      <c r="I257" t="s">
        <v>297</v>
      </c>
      <c r="J257">
        <v>0</v>
      </c>
      <c r="K257">
        <v>42186</v>
      </c>
      <c r="L257">
        <v>116</v>
      </c>
    </row>
    <row r="258" spans="1:12" x14ac:dyDescent="0.25">
      <c r="A258" t="s">
        <v>459</v>
      </c>
      <c r="B258" t="s">
        <v>373</v>
      </c>
      <c r="C258">
        <v>2016</v>
      </c>
      <c r="D258" t="s">
        <v>374</v>
      </c>
      <c r="E258" t="s">
        <v>460</v>
      </c>
      <c r="F258" t="s">
        <v>461</v>
      </c>
      <c r="G258" t="s">
        <v>432</v>
      </c>
      <c r="H258" t="s">
        <v>193</v>
      </c>
      <c r="I258" t="s">
        <v>298</v>
      </c>
      <c r="J258">
        <v>0</v>
      </c>
      <c r="K258">
        <v>250654</v>
      </c>
      <c r="L258">
        <v>117</v>
      </c>
    </row>
    <row r="259" spans="1:12" x14ac:dyDescent="0.25">
      <c r="A259" t="s">
        <v>459</v>
      </c>
      <c r="B259" t="s">
        <v>373</v>
      </c>
      <c r="C259">
        <v>2016</v>
      </c>
      <c r="D259" t="s">
        <v>374</v>
      </c>
      <c r="E259" t="s">
        <v>460</v>
      </c>
      <c r="F259" t="s">
        <v>461</v>
      </c>
      <c r="G259" t="s">
        <v>432</v>
      </c>
      <c r="H259" t="s">
        <v>194</v>
      </c>
      <c r="I259" t="s">
        <v>299</v>
      </c>
      <c r="J259">
        <v>0</v>
      </c>
      <c r="K259">
        <v>23983</v>
      </c>
      <c r="L259">
        <v>118</v>
      </c>
    </row>
    <row r="260" spans="1:12" x14ac:dyDescent="0.25">
      <c r="A260" t="s">
        <v>462</v>
      </c>
      <c r="B260" t="s">
        <v>395</v>
      </c>
      <c r="C260">
        <v>2016</v>
      </c>
      <c r="D260" t="s">
        <v>396</v>
      </c>
      <c r="E260" t="s">
        <v>463</v>
      </c>
      <c r="F260" t="s">
        <v>464</v>
      </c>
      <c r="G260" t="s">
        <v>432</v>
      </c>
      <c r="H260" t="s">
        <v>180</v>
      </c>
      <c r="I260" t="s">
        <v>284</v>
      </c>
      <c r="J260">
        <v>0</v>
      </c>
      <c r="K260">
        <v>52923</v>
      </c>
      <c r="L260">
        <v>101</v>
      </c>
    </row>
    <row r="261" spans="1:12" x14ac:dyDescent="0.25">
      <c r="A261" t="s">
        <v>462</v>
      </c>
      <c r="B261" t="s">
        <v>395</v>
      </c>
      <c r="C261">
        <v>2016</v>
      </c>
      <c r="D261" t="s">
        <v>396</v>
      </c>
      <c r="E261" t="s">
        <v>463</v>
      </c>
      <c r="F261" t="s">
        <v>464</v>
      </c>
      <c r="G261" t="s">
        <v>432</v>
      </c>
      <c r="H261" t="s">
        <v>184</v>
      </c>
      <c r="I261" t="s">
        <v>288</v>
      </c>
      <c r="J261">
        <v>0</v>
      </c>
      <c r="K261">
        <v>52923</v>
      </c>
      <c r="L261">
        <v>108</v>
      </c>
    </row>
    <row r="262" spans="1:12" x14ac:dyDescent="0.25">
      <c r="A262" t="s">
        <v>462</v>
      </c>
      <c r="B262" t="s">
        <v>395</v>
      </c>
      <c r="C262">
        <v>2016</v>
      </c>
      <c r="D262" t="s">
        <v>396</v>
      </c>
      <c r="E262" t="s">
        <v>463</v>
      </c>
      <c r="F262" t="s">
        <v>464</v>
      </c>
      <c r="G262" t="s">
        <v>432</v>
      </c>
      <c r="H262" t="s">
        <v>188</v>
      </c>
      <c r="I262" t="s">
        <v>292</v>
      </c>
      <c r="J262">
        <v>0</v>
      </c>
      <c r="K262">
        <v>61400</v>
      </c>
      <c r="L262">
        <v>112</v>
      </c>
    </row>
    <row r="263" spans="1:12" x14ac:dyDescent="0.25">
      <c r="A263" t="s">
        <v>462</v>
      </c>
      <c r="B263" t="s">
        <v>395</v>
      </c>
      <c r="C263">
        <v>2016</v>
      </c>
      <c r="D263" t="s">
        <v>396</v>
      </c>
      <c r="E263" t="s">
        <v>463</v>
      </c>
      <c r="F263" t="s">
        <v>464</v>
      </c>
      <c r="G263" t="s">
        <v>432</v>
      </c>
      <c r="H263" t="s">
        <v>189</v>
      </c>
      <c r="I263" t="s">
        <v>294</v>
      </c>
      <c r="J263">
        <v>0</v>
      </c>
      <c r="K263">
        <v>626</v>
      </c>
      <c r="L263">
        <v>113</v>
      </c>
    </row>
    <row r="264" spans="1:12" x14ac:dyDescent="0.25">
      <c r="A264" t="s">
        <v>462</v>
      </c>
      <c r="B264" t="s">
        <v>395</v>
      </c>
      <c r="C264">
        <v>2016</v>
      </c>
      <c r="D264" t="s">
        <v>396</v>
      </c>
      <c r="E264" t="s">
        <v>463</v>
      </c>
      <c r="F264" t="s">
        <v>464</v>
      </c>
      <c r="G264" t="s">
        <v>432</v>
      </c>
      <c r="H264" t="s">
        <v>190</v>
      </c>
      <c r="I264" t="s">
        <v>295</v>
      </c>
      <c r="J264">
        <v>0</v>
      </c>
      <c r="K264">
        <v>1314</v>
      </c>
      <c r="L264">
        <v>114</v>
      </c>
    </row>
    <row r="265" spans="1:12" x14ac:dyDescent="0.25">
      <c r="A265" t="s">
        <v>462</v>
      </c>
      <c r="B265" t="s">
        <v>395</v>
      </c>
      <c r="C265">
        <v>2016</v>
      </c>
      <c r="D265" t="s">
        <v>396</v>
      </c>
      <c r="E265" t="s">
        <v>463</v>
      </c>
      <c r="F265" t="s">
        <v>464</v>
      </c>
      <c r="G265" t="s">
        <v>432</v>
      </c>
      <c r="H265" t="s">
        <v>191</v>
      </c>
      <c r="I265" t="s">
        <v>296</v>
      </c>
      <c r="J265">
        <v>0</v>
      </c>
      <c r="K265">
        <v>4245</v>
      </c>
      <c r="L265">
        <v>115</v>
      </c>
    </row>
    <row r="266" spans="1:12" x14ac:dyDescent="0.25">
      <c r="A266" t="s">
        <v>462</v>
      </c>
      <c r="B266" t="s">
        <v>395</v>
      </c>
      <c r="C266">
        <v>2016</v>
      </c>
      <c r="D266" t="s">
        <v>396</v>
      </c>
      <c r="E266" t="s">
        <v>463</v>
      </c>
      <c r="F266" t="s">
        <v>464</v>
      </c>
      <c r="G266" t="s">
        <v>432</v>
      </c>
      <c r="H266" t="s">
        <v>192</v>
      </c>
      <c r="I266" t="s">
        <v>297</v>
      </c>
      <c r="J266">
        <v>0</v>
      </c>
      <c r="K266">
        <v>826</v>
      </c>
      <c r="L266">
        <v>116</v>
      </c>
    </row>
    <row r="267" spans="1:12" x14ac:dyDescent="0.25">
      <c r="A267" t="s">
        <v>462</v>
      </c>
      <c r="B267" t="s">
        <v>395</v>
      </c>
      <c r="C267">
        <v>2016</v>
      </c>
      <c r="D267" t="s">
        <v>396</v>
      </c>
      <c r="E267" t="s">
        <v>463</v>
      </c>
      <c r="F267" t="s">
        <v>464</v>
      </c>
      <c r="G267" t="s">
        <v>432</v>
      </c>
      <c r="H267" t="s">
        <v>193</v>
      </c>
      <c r="I267" t="s">
        <v>298</v>
      </c>
      <c r="J267">
        <v>0</v>
      </c>
      <c r="K267">
        <v>7011</v>
      </c>
      <c r="L267">
        <v>117</v>
      </c>
    </row>
    <row r="268" spans="1:12" x14ac:dyDescent="0.25">
      <c r="A268" t="s">
        <v>462</v>
      </c>
      <c r="B268" t="s">
        <v>395</v>
      </c>
      <c r="C268">
        <v>2016</v>
      </c>
      <c r="D268" t="s">
        <v>396</v>
      </c>
      <c r="E268" t="s">
        <v>463</v>
      </c>
      <c r="F268" t="s">
        <v>464</v>
      </c>
      <c r="G268" t="s">
        <v>432</v>
      </c>
      <c r="H268" t="s">
        <v>197</v>
      </c>
      <c r="I268" t="s">
        <v>302</v>
      </c>
      <c r="J268">
        <v>0</v>
      </c>
      <c r="K268">
        <v>558</v>
      </c>
      <c r="L268">
        <v>122</v>
      </c>
    </row>
    <row r="269" spans="1:12" x14ac:dyDescent="0.25">
      <c r="A269" t="s">
        <v>462</v>
      </c>
      <c r="B269" t="s">
        <v>395</v>
      </c>
      <c r="C269">
        <v>2016</v>
      </c>
      <c r="D269" t="s">
        <v>396</v>
      </c>
      <c r="E269" t="s">
        <v>463</v>
      </c>
      <c r="F269" t="s">
        <v>464</v>
      </c>
      <c r="G269" t="s">
        <v>432</v>
      </c>
      <c r="H269" t="s">
        <v>198</v>
      </c>
      <c r="I269" t="s">
        <v>303</v>
      </c>
      <c r="J269">
        <v>0</v>
      </c>
      <c r="K269">
        <v>2578</v>
      </c>
      <c r="L269">
        <v>123</v>
      </c>
    </row>
    <row r="270" spans="1:12" x14ac:dyDescent="0.25">
      <c r="A270" t="s">
        <v>462</v>
      </c>
      <c r="B270" t="s">
        <v>395</v>
      </c>
      <c r="C270">
        <v>2016</v>
      </c>
      <c r="D270" t="s">
        <v>396</v>
      </c>
      <c r="E270" t="s">
        <v>463</v>
      </c>
      <c r="F270" t="s">
        <v>464</v>
      </c>
      <c r="G270" t="s">
        <v>432</v>
      </c>
      <c r="H270" t="s">
        <v>199</v>
      </c>
      <c r="I270" t="s">
        <v>304</v>
      </c>
      <c r="J270">
        <v>0</v>
      </c>
      <c r="K270">
        <v>658</v>
      </c>
      <c r="L270">
        <v>124</v>
      </c>
    </row>
    <row r="271" spans="1:12" x14ac:dyDescent="0.25">
      <c r="A271" t="s">
        <v>462</v>
      </c>
      <c r="B271" t="s">
        <v>395</v>
      </c>
      <c r="C271">
        <v>2016</v>
      </c>
      <c r="D271" t="s">
        <v>396</v>
      </c>
      <c r="E271" t="s">
        <v>463</v>
      </c>
      <c r="F271" t="s">
        <v>464</v>
      </c>
      <c r="G271" t="s">
        <v>432</v>
      </c>
      <c r="H271" t="s">
        <v>205</v>
      </c>
      <c r="I271" t="s">
        <v>310</v>
      </c>
      <c r="J271">
        <v>0</v>
      </c>
      <c r="K271">
        <v>11938</v>
      </c>
      <c r="L271">
        <v>130</v>
      </c>
    </row>
    <row r="272" spans="1:12" x14ac:dyDescent="0.25">
      <c r="A272" t="s">
        <v>462</v>
      </c>
      <c r="B272" t="s">
        <v>395</v>
      </c>
      <c r="C272">
        <v>2016</v>
      </c>
      <c r="D272" t="s">
        <v>396</v>
      </c>
      <c r="E272" t="s">
        <v>463</v>
      </c>
      <c r="F272" t="s">
        <v>464</v>
      </c>
      <c r="G272" t="s">
        <v>432</v>
      </c>
      <c r="H272" t="s">
        <v>206</v>
      </c>
      <c r="I272" t="s">
        <v>311</v>
      </c>
      <c r="J272">
        <v>0</v>
      </c>
      <c r="K272">
        <v>1422</v>
      </c>
      <c r="L272">
        <v>133</v>
      </c>
    </row>
    <row r="273" spans="1:12" x14ac:dyDescent="0.25">
      <c r="A273" t="s">
        <v>462</v>
      </c>
      <c r="B273" t="s">
        <v>395</v>
      </c>
      <c r="C273">
        <v>2016</v>
      </c>
      <c r="D273" t="s">
        <v>396</v>
      </c>
      <c r="E273" t="s">
        <v>463</v>
      </c>
      <c r="F273" t="s">
        <v>464</v>
      </c>
      <c r="G273" t="s">
        <v>432</v>
      </c>
      <c r="H273" t="s">
        <v>208</v>
      </c>
      <c r="I273" t="s">
        <v>313</v>
      </c>
      <c r="J273">
        <v>0</v>
      </c>
      <c r="K273">
        <v>17154</v>
      </c>
      <c r="L273">
        <v>136</v>
      </c>
    </row>
    <row r="274" spans="1:12" x14ac:dyDescent="0.25">
      <c r="A274" t="s">
        <v>462</v>
      </c>
      <c r="B274" t="s">
        <v>395</v>
      </c>
      <c r="C274">
        <v>2016</v>
      </c>
      <c r="D274" t="s">
        <v>396</v>
      </c>
      <c r="E274" t="s">
        <v>463</v>
      </c>
      <c r="F274" t="s">
        <v>464</v>
      </c>
      <c r="G274" t="s">
        <v>432</v>
      </c>
      <c r="H274" t="s">
        <v>212</v>
      </c>
      <c r="I274" t="s">
        <v>317</v>
      </c>
      <c r="J274">
        <v>0</v>
      </c>
      <c r="K274">
        <v>3641</v>
      </c>
      <c r="L274">
        <v>148</v>
      </c>
    </row>
    <row r="275" spans="1:12" x14ac:dyDescent="0.25">
      <c r="A275" t="s">
        <v>462</v>
      </c>
      <c r="B275" t="s">
        <v>395</v>
      </c>
      <c r="C275">
        <v>2016</v>
      </c>
      <c r="D275" t="s">
        <v>396</v>
      </c>
      <c r="E275" t="s">
        <v>463</v>
      </c>
      <c r="F275" t="s">
        <v>464</v>
      </c>
      <c r="G275" t="s">
        <v>432</v>
      </c>
      <c r="H275" t="s">
        <v>213</v>
      </c>
      <c r="I275" t="s">
        <v>318</v>
      </c>
      <c r="J275">
        <v>0</v>
      </c>
      <c r="K275">
        <v>217</v>
      </c>
      <c r="L275">
        <v>149</v>
      </c>
    </row>
    <row r="276" spans="1:12" x14ac:dyDescent="0.25">
      <c r="A276" t="s">
        <v>462</v>
      </c>
      <c r="B276" t="s">
        <v>395</v>
      </c>
      <c r="C276">
        <v>2016</v>
      </c>
      <c r="D276" t="s">
        <v>396</v>
      </c>
      <c r="E276" t="s">
        <v>463</v>
      </c>
      <c r="F276" t="s">
        <v>464</v>
      </c>
      <c r="G276" t="s">
        <v>432</v>
      </c>
      <c r="H276" t="s">
        <v>214</v>
      </c>
      <c r="I276" t="s">
        <v>319</v>
      </c>
      <c r="J276">
        <v>0</v>
      </c>
      <c r="K276">
        <v>3858</v>
      </c>
      <c r="L276">
        <v>151</v>
      </c>
    </row>
    <row r="277" spans="1:12" x14ac:dyDescent="0.25">
      <c r="A277" t="s">
        <v>462</v>
      </c>
      <c r="B277" t="s">
        <v>395</v>
      </c>
      <c r="C277">
        <v>2016</v>
      </c>
      <c r="D277" t="s">
        <v>396</v>
      </c>
      <c r="E277" t="s">
        <v>463</v>
      </c>
      <c r="F277" t="s">
        <v>464</v>
      </c>
      <c r="G277" t="s">
        <v>432</v>
      </c>
      <c r="H277" t="s">
        <v>215</v>
      </c>
      <c r="I277" t="s">
        <v>320</v>
      </c>
      <c r="J277">
        <v>0</v>
      </c>
      <c r="K277">
        <v>11208.9372</v>
      </c>
      <c r="L277">
        <v>152</v>
      </c>
    </row>
    <row r="278" spans="1:12" x14ac:dyDescent="0.25">
      <c r="A278" t="s">
        <v>462</v>
      </c>
      <c r="B278" t="s">
        <v>395</v>
      </c>
      <c r="C278">
        <v>2016</v>
      </c>
      <c r="D278" t="s">
        <v>396</v>
      </c>
      <c r="E278" t="s">
        <v>463</v>
      </c>
      <c r="F278" t="s">
        <v>464</v>
      </c>
      <c r="G278" t="s">
        <v>432</v>
      </c>
      <c r="H278" t="s">
        <v>216</v>
      </c>
      <c r="I278" t="s">
        <v>321</v>
      </c>
      <c r="J278">
        <v>0</v>
      </c>
      <c r="K278">
        <v>100631.9372</v>
      </c>
      <c r="L278">
        <v>153</v>
      </c>
    </row>
    <row r="279" spans="1:12" x14ac:dyDescent="0.25">
      <c r="A279" t="s">
        <v>462</v>
      </c>
      <c r="B279" t="s">
        <v>395</v>
      </c>
      <c r="C279">
        <v>2016</v>
      </c>
      <c r="D279" t="s">
        <v>396</v>
      </c>
      <c r="E279" t="s">
        <v>463</v>
      </c>
      <c r="F279" t="s">
        <v>464</v>
      </c>
      <c r="G279" t="s">
        <v>432</v>
      </c>
      <c r="H279" t="s">
        <v>219</v>
      </c>
      <c r="I279" t="s">
        <v>324</v>
      </c>
      <c r="J279">
        <v>0</v>
      </c>
      <c r="K279">
        <v>100631.9372</v>
      </c>
      <c r="L279">
        <v>156</v>
      </c>
    </row>
    <row r="280" spans="1:12" x14ac:dyDescent="0.25">
      <c r="A280" t="s">
        <v>462</v>
      </c>
      <c r="B280" t="s">
        <v>395</v>
      </c>
      <c r="C280">
        <v>2016</v>
      </c>
      <c r="D280" t="s">
        <v>396</v>
      </c>
      <c r="E280" t="s">
        <v>463</v>
      </c>
      <c r="F280" t="s">
        <v>464</v>
      </c>
      <c r="G280" t="s">
        <v>432</v>
      </c>
      <c r="H280" t="s">
        <v>220</v>
      </c>
      <c r="I280" t="s">
        <v>325</v>
      </c>
      <c r="J280">
        <v>0</v>
      </c>
      <c r="K280">
        <v>57510</v>
      </c>
      <c r="L280">
        <v>157</v>
      </c>
    </row>
    <row r="281" spans="1:12" x14ac:dyDescent="0.25">
      <c r="A281" t="s">
        <v>462</v>
      </c>
      <c r="B281" t="s">
        <v>395</v>
      </c>
      <c r="C281">
        <v>2016</v>
      </c>
      <c r="D281" t="s">
        <v>396</v>
      </c>
      <c r="E281" t="s">
        <v>463</v>
      </c>
      <c r="F281" t="s">
        <v>464</v>
      </c>
      <c r="G281" t="s">
        <v>432</v>
      </c>
      <c r="H281" t="s">
        <v>221</v>
      </c>
      <c r="I281" t="s">
        <v>326</v>
      </c>
      <c r="J281">
        <v>0</v>
      </c>
      <c r="K281">
        <v>-43121.9372</v>
      </c>
      <c r="L281">
        <v>158</v>
      </c>
    </row>
    <row r="282" spans="1:12" x14ac:dyDescent="0.25">
      <c r="A282" t="s">
        <v>462</v>
      </c>
      <c r="B282" t="s">
        <v>395</v>
      </c>
      <c r="C282">
        <v>2016</v>
      </c>
      <c r="D282" t="s">
        <v>396</v>
      </c>
      <c r="E282" t="s">
        <v>463</v>
      </c>
      <c r="F282" t="s">
        <v>464</v>
      </c>
      <c r="G282" t="s">
        <v>432</v>
      </c>
      <c r="H282" t="s">
        <v>185</v>
      </c>
      <c r="I282" t="s">
        <v>289</v>
      </c>
      <c r="J282">
        <v>0</v>
      </c>
      <c r="K282">
        <v>4136</v>
      </c>
      <c r="L282">
        <v>109</v>
      </c>
    </row>
    <row r="283" spans="1:12" x14ac:dyDescent="0.25">
      <c r="A283" t="s">
        <v>462</v>
      </c>
      <c r="B283" t="s">
        <v>395</v>
      </c>
      <c r="C283">
        <v>2016</v>
      </c>
      <c r="D283" t="s">
        <v>396</v>
      </c>
      <c r="E283" t="s">
        <v>463</v>
      </c>
      <c r="F283" t="s">
        <v>464</v>
      </c>
      <c r="G283" t="s">
        <v>432</v>
      </c>
      <c r="H283" t="s">
        <v>186</v>
      </c>
      <c r="I283" t="s">
        <v>290</v>
      </c>
      <c r="J283">
        <v>0</v>
      </c>
      <c r="K283">
        <v>4341</v>
      </c>
      <c r="L283">
        <v>110</v>
      </c>
    </row>
    <row r="284" spans="1:12" x14ac:dyDescent="0.25">
      <c r="A284" t="s">
        <v>465</v>
      </c>
      <c r="B284" t="s">
        <v>399</v>
      </c>
      <c r="C284">
        <v>2016</v>
      </c>
      <c r="D284" t="s">
        <v>401</v>
      </c>
      <c r="E284" t="s">
        <v>466</v>
      </c>
      <c r="F284" t="s">
        <v>467</v>
      </c>
      <c r="G284" t="s">
        <v>432</v>
      </c>
      <c r="H284" t="s">
        <v>180</v>
      </c>
      <c r="I284" t="s">
        <v>284</v>
      </c>
      <c r="J284">
        <v>0</v>
      </c>
      <c r="K284">
        <v>55374</v>
      </c>
      <c r="L284">
        <v>101</v>
      </c>
    </row>
    <row r="285" spans="1:12" x14ac:dyDescent="0.25">
      <c r="A285" t="s">
        <v>465</v>
      </c>
      <c r="B285" t="s">
        <v>399</v>
      </c>
      <c r="C285">
        <v>2016</v>
      </c>
      <c r="D285" t="s">
        <v>401</v>
      </c>
      <c r="E285" t="s">
        <v>466</v>
      </c>
      <c r="F285" t="s">
        <v>467</v>
      </c>
      <c r="G285" t="s">
        <v>432</v>
      </c>
      <c r="H285" t="s">
        <v>184</v>
      </c>
      <c r="I285" t="s">
        <v>288</v>
      </c>
      <c r="J285">
        <v>0</v>
      </c>
      <c r="K285">
        <v>55374</v>
      </c>
      <c r="L285">
        <v>108</v>
      </c>
    </row>
    <row r="286" spans="1:12" x14ac:dyDescent="0.25">
      <c r="A286" t="s">
        <v>465</v>
      </c>
      <c r="B286" t="s">
        <v>399</v>
      </c>
      <c r="C286">
        <v>2016</v>
      </c>
      <c r="D286" t="s">
        <v>401</v>
      </c>
      <c r="E286" t="s">
        <v>466</v>
      </c>
      <c r="F286" t="s">
        <v>467</v>
      </c>
      <c r="G286" t="s">
        <v>432</v>
      </c>
      <c r="H286" t="s">
        <v>185</v>
      </c>
      <c r="I286" t="s">
        <v>289</v>
      </c>
      <c r="J286">
        <v>0</v>
      </c>
      <c r="K286">
        <v>13303</v>
      </c>
      <c r="L286">
        <v>109</v>
      </c>
    </row>
    <row r="287" spans="1:12" x14ac:dyDescent="0.25">
      <c r="A287" t="s">
        <v>465</v>
      </c>
      <c r="B287" t="s">
        <v>399</v>
      </c>
      <c r="C287">
        <v>2016</v>
      </c>
      <c r="D287" t="s">
        <v>401</v>
      </c>
      <c r="E287" t="s">
        <v>466</v>
      </c>
      <c r="F287" t="s">
        <v>467</v>
      </c>
      <c r="G287" t="s">
        <v>432</v>
      </c>
      <c r="H287" t="s">
        <v>186</v>
      </c>
      <c r="I287" t="s">
        <v>290</v>
      </c>
      <c r="J287">
        <v>0</v>
      </c>
      <c r="K287">
        <v>16272</v>
      </c>
      <c r="L287">
        <v>110</v>
      </c>
    </row>
    <row r="288" spans="1:12" x14ac:dyDescent="0.25">
      <c r="A288" t="s">
        <v>465</v>
      </c>
      <c r="B288" t="s">
        <v>399</v>
      </c>
      <c r="C288">
        <v>2016</v>
      </c>
      <c r="D288" t="s">
        <v>401</v>
      </c>
      <c r="E288" t="s">
        <v>466</v>
      </c>
      <c r="F288" t="s">
        <v>467</v>
      </c>
      <c r="G288" t="s">
        <v>432</v>
      </c>
      <c r="H288" t="s">
        <v>188</v>
      </c>
      <c r="I288" t="s">
        <v>292</v>
      </c>
      <c r="J288">
        <v>0</v>
      </c>
      <c r="K288">
        <v>84949</v>
      </c>
      <c r="L288">
        <v>112</v>
      </c>
    </row>
    <row r="289" spans="1:12" x14ac:dyDescent="0.25">
      <c r="A289" t="s">
        <v>465</v>
      </c>
      <c r="B289" t="s">
        <v>399</v>
      </c>
      <c r="C289">
        <v>2016</v>
      </c>
      <c r="D289" t="s">
        <v>401</v>
      </c>
      <c r="E289" t="s">
        <v>466</v>
      </c>
      <c r="F289" t="s">
        <v>467</v>
      </c>
      <c r="G289" t="s">
        <v>432</v>
      </c>
      <c r="H289" t="s">
        <v>189</v>
      </c>
      <c r="I289" t="s">
        <v>294</v>
      </c>
      <c r="J289">
        <v>0</v>
      </c>
      <c r="K289">
        <v>455</v>
      </c>
      <c r="L289">
        <v>113</v>
      </c>
    </row>
    <row r="290" spans="1:12" x14ac:dyDescent="0.25">
      <c r="A290" t="s">
        <v>465</v>
      </c>
      <c r="B290" t="s">
        <v>399</v>
      </c>
      <c r="C290">
        <v>2016</v>
      </c>
      <c r="D290" t="s">
        <v>401</v>
      </c>
      <c r="E290" t="s">
        <v>466</v>
      </c>
      <c r="F290" t="s">
        <v>467</v>
      </c>
      <c r="G290" t="s">
        <v>432</v>
      </c>
      <c r="H290" t="s">
        <v>190</v>
      </c>
      <c r="I290" t="s">
        <v>295</v>
      </c>
      <c r="J290">
        <v>0</v>
      </c>
      <c r="K290">
        <v>2637</v>
      </c>
      <c r="L290">
        <v>114</v>
      </c>
    </row>
    <row r="291" spans="1:12" x14ac:dyDescent="0.25">
      <c r="A291" t="s">
        <v>465</v>
      </c>
      <c r="B291" t="s">
        <v>399</v>
      </c>
      <c r="C291">
        <v>2016</v>
      </c>
      <c r="D291" t="s">
        <v>401</v>
      </c>
      <c r="E291" t="s">
        <v>466</v>
      </c>
      <c r="F291" t="s">
        <v>467</v>
      </c>
      <c r="G291" t="s">
        <v>432</v>
      </c>
      <c r="H291" t="s">
        <v>191</v>
      </c>
      <c r="I291" t="s">
        <v>296</v>
      </c>
      <c r="J291">
        <v>0</v>
      </c>
      <c r="K291">
        <v>4971</v>
      </c>
      <c r="L291">
        <v>115</v>
      </c>
    </row>
    <row r="292" spans="1:12" x14ac:dyDescent="0.25">
      <c r="A292" t="s">
        <v>465</v>
      </c>
      <c r="B292" t="s">
        <v>399</v>
      </c>
      <c r="C292">
        <v>2016</v>
      </c>
      <c r="D292" t="s">
        <v>401</v>
      </c>
      <c r="E292" t="s">
        <v>466</v>
      </c>
      <c r="F292" t="s">
        <v>467</v>
      </c>
      <c r="G292" t="s">
        <v>432</v>
      </c>
      <c r="H292" t="s">
        <v>192</v>
      </c>
      <c r="I292" t="s">
        <v>297</v>
      </c>
      <c r="J292">
        <v>0</v>
      </c>
      <c r="K292">
        <v>663</v>
      </c>
      <c r="L292">
        <v>116</v>
      </c>
    </row>
    <row r="293" spans="1:12" x14ac:dyDescent="0.25">
      <c r="A293" t="s">
        <v>465</v>
      </c>
      <c r="B293" t="s">
        <v>399</v>
      </c>
      <c r="C293">
        <v>2016</v>
      </c>
      <c r="D293" t="s">
        <v>401</v>
      </c>
      <c r="E293" t="s">
        <v>466</v>
      </c>
      <c r="F293" t="s">
        <v>467</v>
      </c>
      <c r="G293" t="s">
        <v>432</v>
      </c>
      <c r="H293" t="s">
        <v>193</v>
      </c>
      <c r="I293" t="s">
        <v>298</v>
      </c>
      <c r="J293">
        <v>0</v>
      </c>
      <c r="K293">
        <v>8726</v>
      </c>
      <c r="L293">
        <v>117</v>
      </c>
    </row>
    <row r="294" spans="1:12" x14ac:dyDescent="0.25">
      <c r="A294" t="s">
        <v>465</v>
      </c>
      <c r="B294" t="s">
        <v>399</v>
      </c>
      <c r="C294">
        <v>2016</v>
      </c>
      <c r="D294" t="s">
        <v>401</v>
      </c>
      <c r="E294" t="s">
        <v>466</v>
      </c>
      <c r="F294" t="s">
        <v>467</v>
      </c>
      <c r="G294" t="s">
        <v>432</v>
      </c>
      <c r="H294" t="s">
        <v>194</v>
      </c>
      <c r="I294" t="s">
        <v>299</v>
      </c>
      <c r="J294">
        <v>0</v>
      </c>
      <c r="K294">
        <v>631</v>
      </c>
      <c r="L294">
        <v>118</v>
      </c>
    </row>
    <row r="295" spans="1:12" x14ac:dyDescent="0.25">
      <c r="A295" t="s">
        <v>465</v>
      </c>
      <c r="B295" t="s">
        <v>399</v>
      </c>
      <c r="C295">
        <v>2016</v>
      </c>
      <c r="D295" t="s">
        <v>401</v>
      </c>
      <c r="E295" t="s">
        <v>466</v>
      </c>
      <c r="F295" t="s">
        <v>467</v>
      </c>
      <c r="G295" t="s">
        <v>432</v>
      </c>
      <c r="H295" t="s">
        <v>197</v>
      </c>
      <c r="I295" t="s">
        <v>302</v>
      </c>
      <c r="J295">
        <v>0</v>
      </c>
      <c r="K295">
        <v>484</v>
      </c>
      <c r="L295">
        <v>122</v>
      </c>
    </row>
    <row r="296" spans="1:12" x14ac:dyDescent="0.25">
      <c r="A296" t="s">
        <v>465</v>
      </c>
      <c r="B296" t="s">
        <v>399</v>
      </c>
      <c r="C296">
        <v>2016</v>
      </c>
      <c r="D296" t="s">
        <v>401</v>
      </c>
      <c r="E296" t="s">
        <v>466</v>
      </c>
      <c r="F296" t="s">
        <v>467</v>
      </c>
      <c r="G296" t="s">
        <v>432</v>
      </c>
      <c r="H296" t="s">
        <v>198</v>
      </c>
      <c r="I296" t="s">
        <v>303</v>
      </c>
      <c r="J296">
        <v>0</v>
      </c>
      <c r="K296">
        <v>3826</v>
      </c>
      <c r="L296">
        <v>123</v>
      </c>
    </row>
    <row r="297" spans="1:12" x14ac:dyDescent="0.25">
      <c r="A297" t="s">
        <v>465</v>
      </c>
      <c r="B297" t="s">
        <v>399</v>
      </c>
      <c r="C297">
        <v>2016</v>
      </c>
      <c r="D297" t="s">
        <v>401</v>
      </c>
      <c r="E297" t="s">
        <v>466</v>
      </c>
      <c r="F297" t="s">
        <v>467</v>
      </c>
      <c r="G297" t="s">
        <v>432</v>
      </c>
      <c r="H297" t="s">
        <v>201</v>
      </c>
      <c r="I297" t="s">
        <v>306</v>
      </c>
      <c r="J297">
        <v>0</v>
      </c>
      <c r="K297">
        <v>32</v>
      </c>
      <c r="L297">
        <v>126</v>
      </c>
    </row>
    <row r="298" spans="1:12" x14ac:dyDescent="0.25">
      <c r="A298" t="s">
        <v>465</v>
      </c>
      <c r="B298" t="s">
        <v>399</v>
      </c>
      <c r="C298">
        <v>2016</v>
      </c>
      <c r="D298" t="s">
        <v>401</v>
      </c>
      <c r="E298" t="s">
        <v>466</v>
      </c>
      <c r="F298" t="s">
        <v>467</v>
      </c>
      <c r="G298" t="s">
        <v>432</v>
      </c>
      <c r="H298" t="s">
        <v>204</v>
      </c>
      <c r="I298" t="s">
        <v>309</v>
      </c>
      <c r="J298">
        <v>0</v>
      </c>
      <c r="K298">
        <v>4</v>
      </c>
      <c r="L298">
        <v>129</v>
      </c>
    </row>
    <row r="299" spans="1:12" x14ac:dyDescent="0.25">
      <c r="A299" t="s">
        <v>465</v>
      </c>
      <c r="B299" t="s">
        <v>399</v>
      </c>
      <c r="C299">
        <v>2016</v>
      </c>
      <c r="D299" t="s">
        <v>401</v>
      </c>
      <c r="E299" t="s">
        <v>466</v>
      </c>
      <c r="F299" t="s">
        <v>467</v>
      </c>
      <c r="G299" t="s">
        <v>432</v>
      </c>
      <c r="H299" t="s">
        <v>206</v>
      </c>
      <c r="I299" t="s">
        <v>311</v>
      </c>
      <c r="J299">
        <v>0</v>
      </c>
      <c r="K299">
        <v>574</v>
      </c>
      <c r="L299">
        <v>133</v>
      </c>
    </row>
    <row r="300" spans="1:12" x14ac:dyDescent="0.25">
      <c r="A300" t="s">
        <v>465</v>
      </c>
      <c r="B300" t="s">
        <v>399</v>
      </c>
      <c r="C300">
        <v>2016</v>
      </c>
      <c r="D300" t="s">
        <v>401</v>
      </c>
      <c r="E300" t="s">
        <v>466</v>
      </c>
      <c r="F300" t="s">
        <v>467</v>
      </c>
      <c r="G300" t="s">
        <v>432</v>
      </c>
      <c r="H300" t="s">
        <v>208</v>
      </c>
      <c r="I300" t="s">
        <v>313</v>
      </c>
      <c r="J300">
        <v>0</v>
      </c>
      <c r="K300">
        <v>5551</v>
      </c>
      <c r="L300">
        <v>136</v>
      </c>
    </row>
    <row r="301" spans="1:12" x14ac:dyDescent="0.25">
      <c r="A301" t="s">
        <v>465</v>
      </c>
      <c r="B301" t="s">
        <v>399</v>
      </c>
      <c r="C301">
        <v>2016</v>
      </c>
      <c r="D301" t="s">
        <v>401</v>
      </c>
      <c r="E301" t="s">
        <v>466</v>
      </c>
      <c r="F301" t="s">
        <v>467</v>
      </c>
      <c r="G301" t="s">
        <v>432</v>
      </c>
      <c r="H301" t="s">
        <v>209</v>
      </c>
      <c r="I301" t="s">
        <v>314</v>
      </c>
      <c r="J301">
        <v>0</v>
      </c>
      <c r="K301">
        <v>804</v>
      </c>
      <c r="L301">
        <v>142</v>
      </c>
    </row>
    <row r="302" spans="1:12" x14ac:dyDescent="0.25">
      <c r="A302" t="s">
        <v>465</v>
      </c>
      <c r="B302" t="s">
        <v>399</v>
      </c>
      <c r="C302">
        <v>2016</v>
      </c>
      <c r="D302" t="s">
        <v>401</v>
      </c>
      <c r="E302" t="s">
        <v>466</v>
      </c>
      <c r="F302" t="s">
        <v>467</v>
      </c>
      <c r="G302" t="s">
        <v>432</v>
      </c>
      <c r="H302" t="s">
        <v>211</v>
      </c>
      <c r="I302" t="s">
        <v>316</v>
      </c>
      <c r="J302">
        <v>0</v>
      </c>
      <c r="K302">
        <v>1479</v>
      </c>
      <c r="L302">
        <v>144</v>
      </c>
    </row>
    <row r="303" spans="1:12" x14ac:dyDescent="0.25">
      <c r="A303" t="s">
        <v>465</v>
      </c>
      <c r="B303" t="s">
        <v>399</v>
      </c>
      <c r="C303">
        <v>2016</v>
      </c>
      <c r="D303" t="s">
        <v>401</v>
      </c>
      <c r="E303" t="s">
        <v>466</v>
      </c>
      <c r="F303" t="s">
        <v>467</v>
      </c>
      <c r="G303" t="s">
        <v>432</v>
      </c>
      <c r="H303" t="s">
        <v>212</v>
      </c>
      <c r="I303" t="s">
        <v>317</v>
      </c>
      <c r="J303">
        <v>0</v>
      </c>
      <c r="K303">
        <v>3099</v>
      </c>
      <c r="L303">
        <v>148</v>
      </c>
    </row>
    <row r="304" spans="1:12" x14ac:dyDescent="0.25">
      <c r="A304" t="s">
        <v>465</v>
      </c>
      <c r="B304" t="s">
        <v>399</v>
      </c>
      <c r="C304">
        <v>2016</v>
      </c>
      <c r="D304" t="s">
        <v>401</v>
      </c>
      <c r="E304" t="s">
        <v>466</v>
      </c>
      <c r="F304" t="s">
        <v>467</v>
      </c>
      <c r="G304" t="s">
        <v>432</v>
      </c>
      <c r="H304" t="s">
        <v>213</v>
      </c>
      <c r="I304" t="s">
        <v>318</v>
      </c>
      <c r="J304">
        <v>0</v>
      </c>
      <c r="K304">
        <v>192</v>
      </c>
      <c r="L304">
        <v>149</v>
      </c>
    </row>
    <row r="305" spans="1:12" x14ac:dyDescent="0.25">
      <c r="A305" t="s">
        <v>465</v>
      </c>
      <c r="B305" t="s">
        <v>399</v>
      </c>
      <c r="C305">
        <v>2016</v>
      </c>
      <c r="D305" t="s">
        <v>401</v>
      </c>
      <c r="E305" t="s">
        <v>466</v>
      </c>
      <c r="F305" t="s">
        <v>467</v>
      </c>
      <c r="G305" t="s">
        <v>432</v>
      </c>
      <c r="H305" t="s">
        <v>214</v>
      </c>
      <c r="I305" t="s">
        <v>319</v>
      </c>
      <c r="J305">
        <v>0</v>
      </c>
      <c r="K305">
        <v>5574</v>
      </c>
      <c r="L305">
        <v>151</v>
      </c>
    </row>
    <row r="306" spans="1:12" x14ac:dyDescent="0.25">
      <c r="A306" t="s">
        <v>465</v>
      </c>
      <c r="B306" t="s">
        <v>399</v>
      </c>
      <c r="C306">
        <v>2016</v>
      </c>
      <c r="D306" t="s">
        <v>401</v>
      </c>
      <c r="E306" t="s">
        <v>466</v>
      </c>
      <c r="F306" t="s">
        <v>467</v>
      </c>
      <c r="G306" t="s">
        <v>432</v>
      </c>
      <c r="H306" t="s">
        <v>215</v>
      </c>
      <c r="I306" t="s">
        <v>320</v>
      </c>
      <c r="J306">
        <v>0</v>
      </c>
      <c r="K306">
        <v>7579</v>
      </c>
      <c r="L306">
        <v>152</v>
      </c>
    </row>
    <row r="307" spans="1:12" x14ac:dyDescent="0.25">
      <c r="A307" t="s">
        <v>465</v>
      </c>
      <c r="B307" t="s">
        <v>399</v>
      </c>
      <c r="C307">
        <v>2016</v>
      </c>
      <c r="D307" t="s">
        <v>401</v>
      </c>
      <c r="E307" t="s">
        <v>466</v>
      </c>
      <c r="F307" t="s">
        <v>467</v>
      </c>
      <c r="G307" t="s">
        <v>432</v>
      </c>
      <c r="H307" t="s">
        <v>216</v>
      </c>
      <c r="I307" t="s">
        <v>321</v>
      </c>
      <c r="J307">
        <v>0</v>
      </c>
      <c r="K307">
        <v>112379</v>
      </c>
      <c r="L307">
        <v>153</v>
      </c>
    </row>
    <row r="308" spans="1:12" x14ac:dyDescent="0.25">
      <c r="A308" t="s">
        <v>465</v>
      </c>
      <c r="B308" t="s">
        <v>399</v>
      </c>
      <c r="C308">
        <v>2016</v>
      </c>
      <c r="D308" t="s">
        <v>401</v>
      </c>
      <c r="E308" t="s">
        <v>466</v>
      </c>
      <c r="F308" t="s">
        <v>467</v>
      </c>
      <c r="G308" t="s">
        <v>432</v>
      </c>
      <c r="H308" t="s">
        <v>218</v>
      </c>
      <c r="I308" t="s">
        <v>323</v>
      </c>
      <c r="J308">
        <v>0</v>
      </c>
      <c r="K308">
        <v>538</v>
      </c>
      <c r="L308">
        <v>155</v>
      </c>
    </row>
    <row r="309" spans="1:12" x14ac:dyDescent="0.25">
      <c r="A309" t="s">
        <v>465</v>
      </c>
      <c r="B309" t="s">
        <v>399</v>
      </c>
      <c r="C309">
        <v>2016</v>
      </c>
      <c r="D309" t="s">
        <v>401</v>
      </c>
      <c r="E309" t="s">
        <v>466</v>
      </c>
      <c r="F309" t="s">
        <v>467</v>
      </c>
      <c r="G309" t="s">
        <v>432</v>
      </c>
      <c r="H309" t="s">
        <v>219</v>
      </c>
      <c r="I309" t="s">
        <v>324</v>
      </c>
      <c r="J309">
        <v>0</v>
      </c>
      <c r="K309">
        <v>112917</v>
      </c>
      <c r="L309">
        <v>156</v>
      </c>
    </row>
    <row r="310" spans="1:12" x14ac:dyDescent="0.25">
      <c r="A310" t="s">
        <v>465</v>
      </c>
      <c r="B310" t="s">
        <v>399</v>
      </c>
      <c r="C310">
        <v>2016</v>
      </c>
      <c r="D310" t="s">
        <v>401</v>
      </c>
      <c r="E310" t="s">
        <v>466</v>
      </c>
      <c r="F310" t="s">
        <v>467</v>
      </c>
      <c r="G310" t="s">
        <v>432</v>
      </c>
      <c r="H310" t="s">
        <v>220</v>
      </c>
      <c r="I310" t="s">
        <v>325</v>
      </c>
      <c r="J310">
        <v>0</v>
      </c>
      <c r="K310">
        <v>166906</v>
      </c>
      <c r="L310">
        <v>157</v>
      </c>
    </row>
    <row r="311" spans="1:12" x14ac:dyDescent="0.25">
      <c r="A311" t="s">
        <v>465</v>
      </c>
      <c r="B311" t="s">
        <v>399</v>
      </c>
      <c r="C311">
        <v>2016</v>
      </c>
      <c r="D311" t="s">
        <v>401</v>
      </c>
      <c r="E311" t="s">
        <v>466</v>
      </c>
      <c r="F311" t="s">
        <v>467</v>
      </c>
      <c r="G311" t="s">
        <v>432</v>
      </c>
      <c r="H311" t="s">
        <v>221</v>
      </c>
      <c r="I311" t="s">
        <v>326</v>
      </c>
      <c r="J311">
        <v>0</v>
      </c>
      <c r="K311">
        <v>53989</v>
      </c>
      <c r="L311">
        <v>158</v>
      </c>
    </row>
    <row r="312" spans="1:12" x14ac:dyDescent="0.25">
      <c r="A312" t="s">
        <v>465</v>
      </c>
      <c r="B312" t="s">
        <v>399</v>
      </c>
      <c r="C312">
        <v>2016</v>
      </c>
      <c r="D312" t="s">
        <v>400</v>
      </c>
      <c r="E312" t="s">
        <v>468</v>
      </c>
      <c r="F312" t="s">
        <v>468</v>
      </c>
      <c r="G312" t="s">
        <v>432</v>
      </c>
      <c r="H312" t="s">
        <v>204</v>
      </c>
      <c r="I312" t="s">
        <v>309</v>
      </c>
      <c r="J312">
        <v>0</v>
      </c>
      <c r="K312">
        <v>53012</v>
      </c>
      <c r="L312">
        <v>129</v>
      </c>
    </row>
    <row r="313" spans="1:12" x14ac:dyDescent="0.25">
      <c r="A313" t="s">
        <v>465</v>
      </c>
      <c r="B313" t="s">
        <v>399</v>
      </c>
      <c r="C313">
        <v>2016</v>
      </c>
      <c r="D313" t="s">
        <v>400</v>
      </c>
      <c r="E313" t="s">
        <v>468</v>
      </c>
      <c r="F313" t="s">
        <v>468</v>
      </c>
      <c r="G313" t="s">
        <v>432</v>
      </c>
      <c r="H313" t="s">
        <v>208</v>
      </c>
      <c r="I313" t="s">
        <v>313</v>
      </c>
      <c r="J313">
        <v>0</v>
      </c>
      <c r="K313">
        <v>53012</v>
      </c>
      <c r="L313">
        <v>136</v>
      </c>
    </row>
    <row r="314" spans="1:12" x14ac:dyDescent="0.25">
      <c r="A314" t="s">
        <v>465</v>
      </c>
      <c r="B314" t="s">
        <v>399</v>
      </c>
      <c r="C314">
        <v>2016</v>
      </c>
      <c r="D314" t="s">
        <v>400</v>
      </c>
      <c r="E314" t="s">
        <v>468</v>
      </c>
      <c r="F314" t="s">
        <v>468</v>
      </c>
      <c r="G314" t="s">
        <v>432</v>
      </c>
      <c r="H314" t="s">
        <v>215</v>
      </c>
      <c r="I314" t="s">
        <v>320</v>
      </c>
      <c r="J314">
        <v>0</v>
      </c>
      <c r="K314">
        <v>3834</v>
      </c>
      <c r="L314">
        <v>152</v>
      </c>
    </row>
    <row r="315" spans="1:12" x14ac:dyDescent="0.25">
      <c r="A315" t="s">
        <v>465</v>
      </c>
      <c r="B315" t="s">
        <v>399</v>
      </c>
      <c r="C315">
        <v>2016</v>
      </c>
      <c r="D315" t="s">
        <v>400</v>
      </c>
      <c r="E315" t="s">
        <v>468</v>
      </c>
      <c r="F315" t="s">
        <v>468</v>
      </c>
      <c r="G315" t="s">
        <v>432</v>
      </c>
      <c r="H315" t="s">
        <v>216</v>
      </c>
      <c r="I315" t="s">
        <v>321</v>
      </c>
      <c r="J315">
        <v>0</v>
      </c>
      <c r="K315">
        <v>56846</v>
      </c>
      <c r="L315">
        <v>153</v>
      </c>
    </row>
    <row r="316" spans="1:12" x14ac:dyDescent="0.25">
      <c r="A316" t="s">
        <v>465</v>
      </c>
      <c r="B316" t="s">
        <v>399</v>
      </c>
      <c r="C316">
        <v>2016</v>
      </c>
      <c r="D316" t="s">
        <v>400</v>
      </c>
      <c r="E316" t="s">
        <v>468</v>
      </c>
      <c r="F316" t="s">
        <v>468</v>
      </c>
      <c r="G316" t="s">
        <v>432</v>
      </c>
      <c r="H316" t="s">
        <v>218</v>
      </c>
      <c r="I316" t="s">
        <v>323</v>
      </c>
      <c r="J316">
        <v>0</v>
      </c>
      <c r="K316">
        <v>272</v>
      </c>
      <c r="L316">
        <v>155</v>
      </c>
    </row>
    <row r="317" spans="1:12" x14ac:dyDescent="0.25">
      <c r="A317" t="s">
        <v>465</v>
      </c>
      <c r="B317" t="s">
        <v>399</v>
      </c>
      <c r="C317">
        <v>2016</v>
      </c>
      <c r="D317" t="s">
        <v>400</v>
      </c>
      <c r="E317" t="s">
        <v>468</v>
      </c>
      <c r="F317" t="s">
        <v>468</v>
      </c>
      <c r="G317" t="s">
        <v>432</v>
      </c>
      <c r="H317" t="s">
        <v>219</v>
      </c>
      <c r="I317" t="s">
        <v>324</v>
      </c>
      <c r="J317">
        <v>0</v>
      </c>
      <c r="K317">
        <v>57118</v>
      </c>
      <c r="L317">
        <v>156</v>
      </c>
    </row>
    <row r="318" spans="1:12" x14ac:dyDescent="0.25">
      <c r="A318" t="s">
        <v>465</v>
      </c>
      <c r="B318" t="s">
        <v>399</v>
      </c>
      <c r="C318">
        <v>2016</v>
      </c>
      <c r="D318" t="s">
        <v>400</v>
      </c>
      <c r="E318" t="s">
        <v>468</v>
      </c>
      <c r="F318" t="s">
        <v>468</v>
      </c>
      <c r="G318" t="s">
        <v>432</v>
      </c>
      <c r="H318" t="s">
        <v>220</v>
      </c>
      <c r="I318" t="s">
        <v>325</v>
      </c>
      <c r="J318">
        <v>0</v>
      </c>
      <c r="K318">
        <v>67737</v>
      </c>
      <c r="L318">
        <v>157</v>
      </c>
    </row>
    <row r="319" spans="1:12" x14ac:dyDescent="0.25">
      <c r="A319" t="s">
        <v>465</v>
      </c>
      <c r="B319" t="s">
        <v>399</v>
      </c>
      <c r="C319">
        <v>2016</v>
      </c>
      <c r="D319" t="s">
        <v>400</v>
      </c>
      <c r="E319" t="s">
        <v>468</v>
      </c>
      <c r="F319" t="s">
        <v>468</v>
      </c>
      <c r="G319" t="s">
        <v>432</v>
      </c>
      <c r="H319" t="s">
        <v>221</v>
      </c>
      <c r="I319" t="s">
        <v>326</v>
      </c>
      <c r="J319">
        <v>0</v>
      </c>
      <c r="K319">
        <v>10619</v>
      </c>
      <c r="L319">
        <v>158</v>
      </c>
    </row>
    <row r="320" spans="1:12" x14ac:dyDescent="0.25">
      <c r="A320" t="s">
        <v>469</v>
      </c>
      <c r="B320" t="s">
        <v>410</v>
      </c>
      <c r="C320">
        <v>2016</v>
      </c>
      <c r="D320" t="s">
        <v>411</v>
      </c>
      <c r="E320" t="s">
        <v>470</v>
      </c>
      <c r="F320" t="s">
        <v>471</v>
      </c>
      <c r="G320" t="s">
        <v>432</v>
      </c>
      <c r="H320" t="s">
        <v>204</v>
      </c>
      <c r="I320" t="s">
        <v>309</v>
      </c>
      <c r="J320">
        <v>0</v>
      </c>
      <c r="K320">
        <v>21636</v>
      </c>
      <c r="L320">
        <v>129</v>
      </c>
    </row>
    <row r="321" spans="1:12" x14ac:dyDescent="0.25">
      <c r="A321" t="s">
        <v>469</v>
      </c>
      <c r="B321" t="s">
        <v>410</v>
      </c>
      <c r="C321">
        <v>2016</v>
      </c>
      <c r="D321" t="s">
        <v>411</v>
      </c>
      <c r="E321" t="s">
        <v>470</v>
      </c>
      <c r="F321" t="s">
        <v>471</v>
      </c>
      <c r="G321" t="s">
        <v>432</v>
      </c>
      <c r="H321" t="s">
        <v>205</v>
      </c>
      <c r="I321" t="s">
        <v>310</v>
      </c>
      <c r="J321">
        <v>0</v>
      </c>
      <c r="K321">
        <v>37070</v>
      </c>
      <c r="L321">
        <v>130</v>
      </c>
    </row>
    <row r="322" spans="1:12" x14ac:dyDescent="0.25">
      <c r="A322" t="s">
        <v>469</v>
      </c>
      <c r="B322" t="s">
        <v>410</v>
      </c>
      <c r="C322">
        <v>2016</v>
      </c>
      <c r="D322" t="s">
        <v>411</v>
      </c>
      <c r="E322" t="s">
        <v>470</v>
      </c>
      <c r="F322" t="s">
        <v>471</v>
      </c>
      <c r="G322" t="s">
        <v>432</v>
      </c>
      <c r="H322" t="s">
        <v>206</v>
      </c>
      <c r="I322" t="s">
        <v>311</v>
      </c>
      <c r="J322">
        <v>0</v>
      </c>
      <c r="K322">
        <v>1521</v>
      </c>
      <c r="L322">
        <v>133</v>
      </c>
    </row>
    <row r="323" spans="1:12" x14ac:dyDescent="0.25">
      <c r="A323" t="s">
        <v>469</v>
      </c>
      <c r="B323" t="s">
        <v>410</v>
      </c>
      <c r="C323">
        <v>2016</v>
      </c>
      <c r="D323" t="s">
        <v>411</v>
      </c>
      <c r="E323" t="s">
        <v>470</v>
      </c>
      <c r="F323" t="s">
        <v>471</v>
      </c>
      <c r="G323" t="s">
        <v>432</v>
      </c>
      <c r="H323" t="s">
        <v>207</v>
      </c>
      <c r="I323" t="s">
        <v>312</v>
      </c>
      <c r="J323">
        <v>0</v>
      </c>
      <c r="K323">
        <v>27</v>
      </c>
      <c r="L323">
        <v>135</v>
      </c>
    </row>
    <row r="324" spans="1:12" x14ac:dyDescent="0.25">
      <c r="A324" t="s">
        <v>469</v>
      </c>
      <c r="B324" t="s">
        <v>410</v>
      </c>
      <c r="C324">
        <v>2016</v>
      </c>
      <c r="D324" t="s">
        <v>411</v>
      </c>
      <c r="E324" t="s">
        <v>470</v>
      </c>
      <c r="F324" t="s">
        <v>471</v>
      </c>
      <c r="G324" t="s">
        <v>432</v>
      </c>
      <c r="H324" t="s">
        <v>208</v>
      </c>
      <c r="I324" t="s">
        <v>313</v>
      </c>
      <c r="J324">
        <v>0</v>
      </c>
      <c r="K324">
        <v>61552</v>
      </c>
      <c r="L324">
        <v>136</v>
      </c>
    </row>
    <row r="325" spans="1:12" x14ac:dyDescent="0.25">
      <c r="A325" t="s">
        <v>469</v>
      </c>
      <c r="B325" t="s">
        <v>410</v>
      </c>
      <c r="C325">
        <v>2016</v>
      </c>
      <c r="D325" t="s">
        <v>411</v>
      </c>
      <c r="E325" t="s">
        <v>470</v>
      </c>
      <c r="F325" t="s">
        <v>471</v>
      </c>
      <c r="G325" t="s">
        <v>432</v>
      </c>
      <c r="H325" t="s">
        <v>209</v>
      </c>
      <c r="I325" t="s">
        <v>314</v>
      </c>
      <c r="J325">
        <v>0</v>
      </c>
      <c r="K325">
        <v>39</v>
      </c>
      <c r="L325">
        <v>142</v>
      </c>
    </row>
    <row r="326" spans="1:12" x14ac:dyDescent="0.25">
      <c r="A326" t="s">
        <v>469</v>
      </c>
      <c r="B326" t="s">
        <v>410</v>
      </c>
      <c r="C326">
        <v>2016</v>
      </c>
      <c r="D326" t="s">
        <v>411</v>
      </c>
      <c r="E326" t="s">
        <v>470</v>
      </c>
      <c r="F326" t="s">
        <v>471</v>
      </c>
      <c r="G326" t="s">
        <v>432</v>
      </c>
      <c r="H326" t="s">
        <v>210</v>
      </c>
      <c r="I326" t="s">
        <v>315</v>
      </c>
      <c r="J326">
        <v>0</v>
      </c>
      <c r="K326">
        <v>191</v>
      </c>
      <c r="L326">
        <v>143</v>
      </c>
    </row>
    <row r="327" spans="1:12" x14ac:dyDescent="0.25">
      <c r="A327" t="s">
        <v>469</v>
      </c>
      <c r="B327" t="s">
        <v>410</v>
      </c>
      <c r="C327">
        <v>2016</v>
      </c>
      <c r="D327" t="s">
        <v>411</v>
      </c>
      <c r="E327" t="s">
        <v>470</v>
      </c>
      <c r="F327" t="s">
        <v>471</v>
      </c>
      <c r="G327" t="s">
        <v>432</v>
      </c>
      <c r="H327" t="s">
        <v>212</v>
      </c>
      <c r="I327" t="s">
        <v>317</v>
      </c>
      <c r="J327">
        <v>0</v>
      </c>
      <c r="K327">
        <v>383</v>
      </c>
      <c r="L327">
        <v>148</v>
      </c>
    </row>
    <row r="328" spans="1:12" x14ac:dyDescent="0.25">
      <c r="A328" t="s">
        <v>469</v>
      </c>
      <c r="B328" t="s">
        <v>410</v>
      </c>
      <c r="C328">
        <v>2016</v>
      </c>
      <c r="D328" t="s">
        <v>411</v>
      </c>
      <c r="E328" t="s">
        <v>470</v>
      </c>
      <c r="F328" t="s">
        <v>471</v>
      </c>
      <c r="G328" t="s">
        <v>432</v>
      </c>
      <c r="H328" t="s">
        <v>214</v>
      </c>
      <c r="I328" t="s">
        <v>319</v>
      </c>
      <c r="J328">
        <v>0</v>
      </c>
      <c r="K328">
        <v>613</v>
      </c>
      <c r="L328">
        <v>151</v>
      </c>
    </row>
    <row r="329" spans="1:12" x14ac:dyDescent="0.25">
      <c r="A329" t="s">
        <v>469</v>
      </c>
      <c r="B329" t="s">
        <v>410</v>
      </c>
      <c r="C329">
        <v>2016</v>
      </c>
      <c r="D329" t="s">
        <v>411</v>
      </c>
      <c r="E329" t="s">
        <v>470</v>
      </c>
      <c r="F329" t="s">
        <v>471</v>
      </c>
      <c r="G329" t="s">
        <v>432</v>
      </c>
      <c r="H329" t="s">
        <v>215</v>
      </c>
      <c r="I329" t="s">
        <v>320</v>
      </c>
      <c r="J329">
        <v>0</v>
      </c>
      <c r="K329">
        <v>38736.127699999997</v>
      </c>
      <c r="L329">
        <v>152</v>
      </c>
    </row>
    <row r="330" spans="1:12" x14ac:dyDescent="0.25">
      <c r="A330" t="s">
        <v>469</v>
      </c>
      <c r="B330" t="s">
        <v>410</v>
      </c>
      <c r="C330">
        <v>2016</v>
      </c>
      <c r="D330" t="s">
        <v>411</v>
      </c>
      <c r="E330" t="s">
        <v>470</v>
      </c>
      <c r="F330" t="s">
        <v>471</v>
      </c>
      <c r="G330" t="s">
        <v>432</v>
      </c>
      <c r="H330" t="s">
        <v>216</v>
      </c>
      <c r="I330" t="s">
        <v>321</v>
      </c>
      <c r="J330">
        <v>0</v>
      </c>
      <c r="K330">
        <v>248068.12770000001</v>
      </c>
      <c r="L330">
        <v>153</v>
      </c>
    </row>
    <row r="331" spans="1:12" x14ac:dyDescent="0.25">
      <c r="A331" t="s">
        <v>469</v>
      </c>
      <c r="B331" t="s">
        <v>410</v>
      </c>
      <c r="C331">
        <v>2016</v>
      </c>
      <c r="D331" t="s">
        <v>411</v>
      </c>
      <c r="E331" t="s">
        <v>470</v>
      </c>
      <c r="F331" t="s">
        <v>471</v>
      </c>
      <c r="G331" t="s">
        <v>432</v>
      </c>
      <c r="H331" t="s">
        <v>218</v>
      </c>
      <c r="I331" t="s">
        <v>323</v>
      </c>
      <c r="J331">
        <v>0</v>
      </c>
      <c r="K331">
        <v>334</v>
      </c>
      <c r="L331">
        <v>155</v>
      </c>
    </row>
    <row r="332" spans="1:12" x14ac:dyDescent="0.25">
      <c r="A332" t="s">
        <v>469</v>
      </c>
      <c r="B332" t="s">
        <v>410</v>
      </c>
      <c r="C332">
        <v>2016</v>
      </c>
      <c r="D332" t="s">
        <v>411</v>
      </c>
      <c r="E332" t="s">
        <v>470</v>
      </c>
      <c r="F332" t="s">
        <v>471</v>
      </c>
      <c r="G332" t="s">
        <v>432</v>
      </c>
      <c r="H332" t="s">
        <v>219</v>
      </c>
      <c r="I332" t="s">
        <v>324</v>
      </c>
      <c r="J332">
        <v>0</v>
      </c>
      <c r="K332">
        <v>248402.12770000001</v>
      </c>
      <c r="L332">
        <v>156</v>
      </c>
    </row>
    <row r="333" spans="1:12" x14ac:dyDescent="0.25">
      <c r="A333" t="s">
        <v>469</v>
      </c>
      <c r="B333" t="s">
        <v>410</v>
      </c>
      <c r="C333">
        <v>2016</v>
      </c>
      <c r="D333" t="s">
        <v>411</v>
      </c>
      <c r="E333" t="s">
        <v>470</v>
      </c>
      <c r="F333" t="s">
        <v>471</v>
      </c>
      <c r="G333" t="s">
        <v>432</v>
      </c>
      <c r="H333" t="s">
        <v>220</v>
      </c>
      <c r="I333" t="s">
        <v>325</v>
      </c>
      <c r="J333">
        <v>0</v>
      </c>
      <c r="K333">
        <v>195049</v>
      </c>
      <c r="L333">
        <v>157</v>
      </c>
    </row>
    <row r="334" spans="1:12" x14ac:dyDescent="0.25">
      <c r="A334" t="s">
        <v>469</v>
      </c>
      <c r="B334" t="s">
        <v>410</v>
      </c>
      <c r="C334">
        <v>2016</v>
      </c>
      <c r="D334" t="s">
        <v>411</v>
      </c>
      <c r="E334" t="s">
        <v>470</v>
      </c>
      <c r="F334" t="s">
        <v>471</v>
      </c>
      <c r="G334" t="s">
        <v>432</v>
      </c>
      <c r="H334" t="s">
        <v>221</v>
      </c>
      <c r="I334" t="s">
        <v>326</v>
      </c>
      <c r="J334">
        <v>0</v>
      </c>
      <c r="K334">
        <v>-53353.127699999997</v>
      </c>
      <c r="L334">
        <v>158</v>
      </c>
    </row>
    <row r="335" spans="1:12" x14ac:dyDescent="0.25">
      <c r="A335" t="s">
        <v>469</v>
      </c>
      <c r="B335" t="s">
        <v>410</v>
      </c>
      <c r="C335">
        <v>2016</v>
      </c>
      <c r="D335" t="s">
        <v>411</v>
      </c>
      <c r="E335" t="s">
        <v>470</v>
      </c>
      <c r="F335" t="s">
        <v>471</v>
      </c>
      <c r="G335" t="s">
        <v>432</v>
      </c>
      <c r="H335" t="s">
        <v>180</v>
      </c>
      <c r="I335" t="s">
        <v>284</v>
      </c>
      <c r="J335">
        <v>0</v>
      </c>
      <c r="K335">
        <v>111982</v>
      </c>
      <c r="L335">
        <v>101</v>
      </c>
    </row>
    <row r="336" spans="1:12" x14ac:dyDescent="0.25">
      <c r="A336" t="s">
        <v>469</v>
      </c>
      <c r="B336" t="s">
        <v>410</v>
      </c>
      <c r="C336">
        <v>2016</v>
      </c>
      <c r="D336" t="s">
        <v>411</v>
      </c>
      <c r="E336" t="s">
        <v>470</v>
      </c>
      <c r="F336" t="s">
        <v>471</v>
      </c>
      <c r="G336" t="s">
        <v>432</v>
      </c>
      <c r="H336" t="s">
        <v>182</v>
      </c>
      <c r="I336" t="s">
        <v>286</v>
      </c>
      <c r="J336">
        <v>0</v>
      </c>
      <c r="K336">
        <v>2358</v>
      </c>
      <c r="L336">
        <v>105</v>
      </c>
    </row>
    <row r="337" spans="1:12" x14ac:dyDescent="0.25">
      <c r="A337" t="s">
        <v>469</v>
      </c>
      <c r="B337" t="s">
        <v>410</v>
      </c>
      <c r="C337">
        <v>2016</v>
      </c>
      <c r="D337" t="s">
        <v>411</v>
      </c>
      <c r="E337" t="s">
        <v>470</v>
      </c>
      <c r="F337" t="s">
        <v>471</v>
      </c>
      <c r="G337" t="s">
        <v>432</v>
      </c>
      <c r="H337" t="s">
        <v>183</v>
      </c>
      <c r="I337" t="s">
        <v>287</v>
      </c>
      <c r="J337">
        <v>0</v>
      </c>
      <c r="K337">
        <v>2358</v>
      </c>
      <c r="L337">
        <v>106</v>
      </c>
    </row>
    <row r="338" spans="1:12" x14ac:dyDescent="0.25">
      <c r="A338" t="s">
        <v>469</v>
      </c>
      <c r="B338" t="s">
        <v>410</v>
      </c>
      <c r="C338">
        <v>2016</v>
      </c>
      <c r="D338" t="s">
        <v>411</v>
      </c>
      <c r="E338" t="s">
        <v>470</v>
      </c>
      <c r="F338" t="s">
        <v>471</v>
      </c>
      <c r="G338" t="s">
        <v>432</v>
      </c>
      <c r="H338" t="s">
        <v>184</v>
      </c>
      <c r="I338" t="s">
        <v>288</v>
      </c>
      <c r="J338">
        <v>0</v>
      </c>
      <c r="K338">
        <v>114340</v>
      </c>
      <c r="L338">
        <v>108</v>
      </c>
    </row>
    <row r="339" spans="1:12" x14ac:dyDescent="0.25">
      <c r="A339" t="s">
        <v>469</v>
      </c>
      <c r="B339" t="s">
        <v>410</v>
      </c>
      <c r="C339">
        <v>2016</v>
      </c>
      <c r="D339" t="s">
        <v>411</v>
      </c>
      <c r="E339" t="s">
        <v>470</v>
      </c>
      <c r="F339" t="s">
        <v>471</v>
      </c>
      <c r="G339" t="s">
        <v>432</v>
      </c>
      <c r="H339" t="s">
        <v>185</v>
      </c>
      <c r="I339" t="s">
        <v>289</v>
      </c>
      <c r="J339">
        <v>0</v>
      </c>
      <c r="K339">
        <v>8728</v>
      </c>
      <c r="L339">
        <v>109</v>
      </c>
    </row>
    <row r="340" spans="1:12" x14ac:dyDescent="0.25">
      <c r="A340" t="s">
        <v>469</v>
      </c>
      <c r="B340" t="s">
        <v>410</v>
      </c>
      <c r="C340">
        <v>2016</v>
      </c>
      <c r="D340" t="s">
        <v>411</v>
      </c>
      <c r="E340" t="s">
        <v>470</v>
      </c>
      <c r="F340" t="s">
        <v>471</v>
      </c>
      <c r="G340" t="s">
        <v>432</v>
      </c>
      <c r="H340" t="s">
        <v>186</v>
      </c>
      <c r="I340" t="s">
        <v>290</v>
      </c>
      <c r="J340">
        <v>0</v>
      </c>
      <c r="K340">
        <v>12555</v>
      </c>
      <c r="L340">
        <v>110</v>
      </c>
    </row>
    <row r="341" spans="1:12" x14ac:dyDescent="0.25">
      <c r="A341" t="s">
        <v>469</v>
      </c>
      <c r="B341" t="s">
        <v>410</v>
      </c>
      <c r="C341">
        <v>2016</v>
      </c>
      <c r="D341" t="s">
        <v>411</v>
      </c>
      <c r="E341" t="s">
        <v>470</v>
      </c>
      <c r="F341" t="s">
        <v>471</v>
      </c>
      <c r="G341" t="s">
        <v>432</v>
      </c>
      <c r="H341" t="s">
        <v>188</v>
      </c>
      <c r="I341" t="s">
        <v>292</v>
      </c>
      <c r="J341">
        <v>0</v>
      </c>
      <c r="K341">
        <v>135623</v>
      </c>
      <c r="L341">
        <v>112</v>
      </c>
    </row>
    <row r="342" spans="1:12" x14ac:dyDescent="0.25">
      <c r="A342" t="s">
        <v>469</v>
      </c>
      <c r="B342" t="s">
        <v>410</v>
      </c>
      <c r="C342">
        <v>2016</v>
      </c>
      <c r="D342" t="s">
        <v>411</v>
      </c>
      <c r="E342" t="s">
        <v>470</v>
      </c>
      <c r="F342" t="s">
        <v>471</v>
      </c>
      <c r="G342" t="s">
        <v>432</v>
      </c>
      <c r="H342" t="s">
        <v>189</v>
      </c>
      <c r="I342" t="s">
        <v>294</v>
      </c>
      <c r="J342">
        <v>0</v>
      </c>
      <c r="K342">
        <v>2909</v>
      </c>
      <c r="L342">
        <v>113</v>
      </c>
    </row>
    <row r="343" spans="1:12" x14ac:dyDescent="0.25">
      <c r="A343" t="s">
        <v>469</v>
      </c>
      <c r="B343" t="s">
        <v>410</v>
      </c>
      <c r="C343">
        <v>2016</v>
      </c>
      <c r="D343" t="s">
        <v>411</v>
      </c>
      <c r="E343" t="s">
        <v>470</v>
      </c>
      <c r="F343" t="s">
        <v>471</v>
      </c>
      <c r="G343" t="s">
        <v>432</v>
      </c>
      <c r="H343" t="s">
        <v>190</v>
      </c>
      <c r="I343" t="s">
        <v>295</v>
      </c>
      <c r="J343">
        <v>0</v>
      </c>
      <c r="K343">
        <v>5202</v>
      </c>
      <c r="L343">
        <v>114</v>
      </c>
    </row>
    <row r="344" spans="1:12" x14ac:dyDescent="0.25">
      <c r="A344" t="s">
        <v>469</v>
      </c>
      <c r="B344" t="s">
        <v>410</v>
      </c>
      <c r="C344">
        <v>2016</v>
      </c>
      <c r="D344" t="s">
        <v>411</v>
      </c>
      <c r="E344" t="s">
        <v>470</v>
      </c>
      <c r="F344" t="s">
        <v>471</v>
      </c>
      <c r="G344" t="s">
        <v>432</v>
      </c>
      <c r="H344" t="s">
        <v>191</v>
      </c>
      <c r="I344" t="s">
        <v>296</v>
      </c>
      <c r="J344">
        <v>0</v>
      </c>
      <c r="K344">
        <v>3271</v>
      </c>
      <c r="L344">
        <v>115</v>
      </c>
    </row>
    <row r="345" spans="1:12" x14ac:dyDescent="0.25">
      <c r="A345" t="s">
        <v>469</v>
      </c>
      <c r="B345" t="s">
        <v>410</v>
      </c>
      <c r="C345">
        <v>2016</v>
      </c>
      <c r="D345" t="s">
        <v>411</v>
      </c>
      <c r="E345" t="s">
        <v>470</v>
      </c>
      <c r="F345" t="s">
        <v>471</v>
      </c>
      <c r="G345" t="s">
        <v>432</v>
      </c>
      <c r="H345" t="s">
        <v>192</v>
      </c>
      <c r="I345" t="s">
        <v>297</v>
      </c>
      <c r="J345">
        <v>0</v>
      </c>
      <c r="K345">
        <v>162</v>
      </c>
      <c r="L345">
        <v>116</v>
      </c>
    </row>
    <row r="346" spans="1:12" x14ac:dyDescent="0.25">
      <c r="A346" t="s">
        <v>469</v>
      </c>
      <c r="B346" t="s">
        <v>410</v>
      </c>
      <c r="C346">
        <v>2016</v>
      </c>
      <c r="D346" t="s">
        <v>411</v>
      </c>
      <c r="E346" t="s">
        <v>470</v>
      </c>
      <c r="F346" t="s">
        <v>471</v>
      </c>
      <c r="G346" t="s">
        <v>432</v>
      </c>
      <c r="H346" t="s">
        <v>193</v>
      </c>
      <c r="I346" t="s">
        <v>298</v>
      </c>
      <c r="J346">
        <v>0</v>
      </c>
      <c r="K346">
        <v>11544</v>
      </c>
      <c r="L346">
        <v>117</v>
      </c>
    </row>
    <row r="347" spans="1:12" x14ac:dyDescent="0.25">
      <c r="A347" t="s">
        <v>469</v>
      </c>
      <c r="B347" t="s">
        <v>410</v>
      </c>
      <c r="C347">
        <v>2016</v>
      </c>
      <c r="D347" t="s">
        <v>411</v>
      </c>
      <c r="E347" t="s">
        <v>470</v>
      </c>
      <c r="F347" t="s">
        <v>471</v>
      </c>
      <c r="G347" t="s">
        <v>432</v>
      </c>
      <c r="H347" t="s">
        <v>198</v>
      </c>
      <c r="I347" t="s">
        <v>303</v>
      </c>
      <c r="J347">
        <v>0</v>
      </c>
      <c r="K347">
        <v>1298</v>
      </c>
      <c r="L347">
        <v>123</v>
      </c>
    </row>
    <row r="348" spans="1:12" x14ac:dyDescent="0.25">
      <c r="A348" t="s">
        <v>472</v>
      </c>
      <c r="B348" t="s">
        <v>367</v>
      </c>
      <c r="C348">
        <v>2016</v>
      </c>
      <c r="D348" t="s">
        <v>368</v>
      </c>
      <c r="E348" t="s">
        <v>473</v>
      </c>
      <c r="F348" t="s">
        <v>463</v>
      </c>
      <c r="G348" t="s">
        <v>432</v>
      </c>
      <c r="H348" t="s">
        <v>180</v>
      </c>
      <c r="I348" t="s">
        <v>284</v>
      </c>
      <c r="J348">
        <v>0</v>
      </c>
      <c r="K348">
        <v>319359</v>
      </c>
      <c r="L348">
        <v>101</v>
      </c>
    </row>
    <row r="349" spans="1:12" x14ac:dyDescent="0.25">
      <c r="A349" t="s">
        <v>472</v>
      </c>
      <c r="B349" t="s">
        <v>367</v>
      </c>
      <c r="C349">
        <v>2016</v>
      </c>
      <c r="D349" t="s">
        <v>368</v>
      </c>
      <c r="E349" t="s">
        <v>473</v>
      </c>
      <c r="F349" t="s">
        <v>463</v>
      </c>
      <c r="G349" t="s">
        <v>432</v>
      </c>
      <c r="H349" t="s">
        <v>184</v>
      </c>
      <c r="I349" t="s">
        <v>288</v>
      </c>
      <c r="J349">
        <v>0</v>
      </c>
      <c r="K349">
        <v>319359</v>
      </c>
      <c r="L349">
        <v>108</v>
      </c>
    </row>
    <row r="350" spans="1:12" x14ac:dyDescent="0.25">
      <c r="A350" t="s">
        <v>472</v>
      </c>
      <c r="B350" t="s">
        <v>367</v>
      </c>
      <c r="C350">
        <v>2016</v>
      </c>
      <c r="D350" t="s">
        <v>368</v>
      </c>
      <c r="E350" t="s">
        <v>473</v>
      </c>
      <c r="F350" t="s">
        <v>463</v>
      </c>
      <c r="G350" t="s">
        <v>432</v>
      </c>
      <c r="H350" t="s">
        <v>185</v>
      </c>
      <c r="I350" t="s">
        <v>289</v>
      </c>
      <c r="J350">
        <v>0</v>
      </c>
      <c r="K350">
        <v>28785</v>
      </c>
      <c r="L350">
        <v>109</v>
      </c>
    </row>
    <row r="351" spans="1:12" x14ac:dyDescent="0.25">
      <c r="A351" t="s">
        <v>472</v>
      </c>
      <c r="B351" t="s">
        <v>367</v>
      </c>
      <c r="C351">
        <v>2016</v>
      </c>
      <c r="D351" t="s">
        <v>368</v>
      </c>
      <c r="E351" t="s">
        <v>473</v>
      </c>
      <c r="F351" t="s">
        <v>463</v>
      </c>
      <c r="G351" t="s">
        <v>432</v>
      </c>
      <c r="H351" t="s">
        <v>186</v>
      </c>
      <c r="I351" t="s">
        <v>290</v>
      </c>
      <c r="J351">
        <v>0</v>
      </c>
      <c r="K351">
        <v>30968</v>
      </c>
      <c r="L351">
        <v>110</v>
      </c>
    </row>
    <row r="352" spans="1:12" x14ac:dyDescent="0.25">
      <c r="A352" t="s">
        <v>472</v>
      </c>
      <c r="B352" t="s">
        <v>367</v>
      </c>
      <c r="C352">
        <v>2016</v>
      </c>
      <c r="D352" t="s">
        <v>368</v>
      </c>
      <c r="E352" t="s">
        <v>473</v>
      </c>
      <c r="F352" t="s">
        <v>463</v>
      </c>
      <c r="G352" t="s">
        <v>432</v>
      </c>
      <c r="H352" t="s">
        <v>187</v>
      </c>
      <c r="I352" t="s">
        <v>291</v>
      </c>
      <c r="J352">
        <v>0</v>
      </c>
      <c r="K352">
        <v>1345</v>
      </c>
      <c r="L352">
        <v>111</v>
      </c>
    </row>
    <row r="353" spans="1:12" x14ac:dyDescent="0.25">
      <c r="A353" t="s">
        <v>472</v>
      </c>
      <c r="B353" t="s">
        <v>367</v>
      </c>
      <c r="C353">
        <v>2016</v>
      </c>
      <c r="D353" t="s">
        <v>368</v>
      </c>
      <c r="E353" t="s">
        <v>473</v>
      </c>
      <c r="F353" t="s">
        <v>463</v>
      </c>
      <c r="G353" t="s">
        <v>432</v>
      </c>
      <c r="H353" t="s">
        <v>188</v>
      </c>
      <c r="I353" t="s">
        <v>292</v>
      </c>
      <c r="J353">
        <v>0</v>
      </c>
      <c r="K353">
        <v>380457</v>
      </c>
      <c r="L353">
        <v>112</v>
      </c>
    </row>
    <row r="354" spans="1:12" x14ac:dyDescent="0.25">
      <c r="A354" t="s">
        <v>472</v>
      </c>
      <c r="B354" t="s">
        <v>367</v>
      </c>
      <c r="C354">
        <v>2016</v>
      </c>
      <c r="D354" t="s">
        <v>368</v>
      </c>
      <c r="E354" t="s">
        <v>473</v>
      </c>
      <c r="F354" t="s">
        <v>463</v>
      </c>
      <c r="G354" t="s">
        <v>432</v>
      </c>
      <c r="H354" t="s">
        <v>189</v>
      </c>
      <c r="I354" t="s">
        <v>294</v>
      </c>
      <c r="J354">
        <v>0</v>
      </c>
      <c r="K354">
        <v>6223</v>
      </c>
      <c r="L354">
        <v>113</v>
      </c>
    </row>
    <row r="355" spans="1:12" x14ac:dyDescent="0.25">
      <c r="A355" t="s">
        <v>472</v>
      </c>
      <c r="B355" t="s">
        <v>367</v>
      </c>
      <c r="C355">
        <v>2016</v>
      </c>
      <c r="D355" t="s">
        <v>368</v>
      </c>
      <c r="E355" t="s">
        <v>473</v>
      </c>
      <c r="F355" t="s">
        <v>463</v>
      </c>
      <c r="G355" t="s">
        <v>432</v>
      </c>
      <c r="H355" t="s">
        <v>190</v>
      </c>
      <c r="I355" t="s">
        <v>295</v>
      </c>
      <c r="J355">
        <v>0</v>
      </c>
      <c r="K355">
        <v>1649</v>
      </c>
      <c r="L355">
        <v>114</v>
      </c>
    </row>
    <row r="356" spans="1:12" x14ac:dyDescent="0.25">
      <c r="A356" t="s">
        <v>472</v>
      </c>
      <c r="B356" t="s">
        <v>367</v>
      </c>
      <c r="C356">
        <v>2016</v>
      </c>
      <c r="D356" t="s">
        <v>368</v>
      </c>
      <c r="E356" t="s">
        <v>473</v>
      </c>
      <c r="F356" t="s">
        <v>463</v>
      </c>
      <c r="G356" t="s">
        <v>432</v>
      </c>
      <c r="H356" t="s">
        <v>191</v>
      </c>
      <c r="I356" t="s">
        <v>296</v>
      </c>
      <c r="J356">
        <v>0</v>
      </c>
      <c r="K356">
        <v>2626</v>
      </c>
      <c r="L356">
        <v>115</v>
      </c>
    </row>
    <row r="357" spans="1:12" x14ac:dyDescent="0.25">
      <c r="A357" t="s">
        <v>472</v>
      </c>
      <c r="B357" t="s">
        <v>367</v>
      </c>
      <c r="C357">
        <v>2016</v>
      </c>
      <c r="D357" t="s">
        <v>368</v>
      </c>
      <c r="E357" t="s">
        <v>473</v>
      </c>
      <c r="F357" t="s">
        <v>463</v>
      </c>
      <c r="G357" t="s">
        <v>432</v>
      </c>
      <c r="H357" t="s">
        <v>192</v>
      </c>
      <c r="I357" t="s">
        <v>297</v>
      </c>
      <c r="J357">
        <v>0</v>
      </c>
      <c r="K357">
        <v>1035</v>
      </c>
      <c r="L357">
        <v>116</v>
      </c>
    </row>
    <row r="358" spans="1:12" x14ac:dyDescent="0.25">
      <c r="A358" t="s">
        <v>472</v>
      </c>
      <c r="B358" t="s">
        <v>367</v>
      </c>
      <c r="C358">
        <v>2016</v>
      </c>
      <c r="D358" t="s">
        <v>368</v>
      </c>
      <c r="E358" t="s">
        <v>473</v>
      </c>
      <c r="F358" t="s">
        <v>463</v>
      </c>
      <c r="G358" t="s">
        <v>432</v>
      </c>
      <c r="H358" t="s">
        <v>193</v>
      </c>
      <c r="I358" t="s">
        <v>298</v>
      </c>
      <c r="J358">
        <v>0</v>
      </c>
      <c r="K358">
        <v>11533</v>
      </c>
      <c r="L358">
        <v>117</v>
      </c>
    </row>
    <row r="359" spans="1:12" x14ac:dyDescent="0.25">
      <c r="A359" t="s">
        <v>472</v>
      </c>
      <c r="B359" t="s">
        <v>367</v>
      </c>
      <c r="C359">
        <v>2016</v>
      </c>
      <c r="D359" t="s">
        <v>368</v>
      </c>
      <c r="E359" t="s">
        <v>473</v>
      </c>
      <c r="F359" t="s">
        <v>463</v>
      </c>
      <c r="G359" t="s">
        <v>432</v>
      </c>
      <c r="H359" t="s">
        <v>194</v>
      </c>
      <c r="I359" t="s">
        <v>299</v>
      </c>
      <c r="J359">
        <v>0</v>
      </c>
      <c r="K359">
        <v>1006</v>
      </c>
      <c r="L359">
        <v>118</v>
      </c>
    </row>
    <row r="360" spans="1:12" x14ac:dyDescent="0.25">
      <c r="A360" t="s">
        <v>472</v>
      </c>
      <c r="B360" t="s">
        <v>367</v>
      </c>
      <c r="C360">
        <v>2016</v>
      </c>
      <c r="D360" t="s">
        <v>368</v>
      </c>
      <c r="E360" t="s">
        <v>473</v>
      </c>
      <c r="F360" t="s">
        <v>463</v>
      </c>
      <c r="G360" t="s">
        <v>432</v>
      </c>
      <c r="H360" t="s">
        <v>197</v>
      </c>
      <c r="I360" t="s">
        <v>302</v>
      </c>
      <c r="J360">
        <v>0</v>
      </c>
      <c r="K360">
        <v>6</v>
      </c>
      <c r="L360">
        <v>122</v>
      </c>
    </row>
    <row r="361" spans="1:12" x14ac:dyDescent="0.25">
      <c r="A361" t="s">
        <v>472</v>
      </c>
      <c r="B361" t="s">
        <v>367</v>
      </c>
      <c r="C361">
        <v>2016</v>
      </c>
      <c r="D361" t="s">
        <v>368</v>
      </c>
      <c r="E361" t="s">
        <v>473</v>
      </c>
      <c r="F361" t="s">
        <v>463</v>
      </c>
      <c r="G361" t="s">
        <v>432</v>
      </c>
      <c r="H361" t="s">
        <v>198</v>
      </c>
      <c r="I361" t="s">
        <v>303</v>
      </c>
      <c r="J361">
        <v>0</v>
      </c>
      <c r="K361">
        <v>14463</v>
      </c>
      <c r="L361">
        <v>123</v>
      </c>
    </row>
    <row r="362" spans="1:12" x14ac:dyDescent="0.25">
      <c r="A362" t="s">
        <v>472</v>
      </c>
      <c r="B362" t="s">
        <v>367</v>
      </c>
      <c r="C362">
        <v>2016</v>
      </c>
      <c r="D362" t="s">
        <v>368</v>
      </c>
      <c r="E362" t="s">
        <v>473</v>
      </c>
      <c r="F362" t="s">
        <v>463</v>
      </c>
      <c r="G362" t="s">
        <v>432</v>
      </c>
      <c r="H362" t="s">
        <v>199</v>
      </c>
      <c r="I362" t="s">
        <v>304</v>
      </c>
      <c r="J362">
        <v>0</v>
      </c>
      <c r="K362">
        <v>5867</v>
      </c>
      <c r="L362">
        <v>124</v>
      </c>
    </row>
    <row r="363" spans="1:12" x14ac:dyDescent="0.25">
      <c r="A363" t="s">
        <v>472</v>
      </c>
      <c r="B363" t="s">
        <v>367</v>
      </c>
      <c r="C363">
        <v>2016</v>
      </c>
      <c r="D363" t="s">
        <v>368</v>
      </c>
      <c r="E363" t="s">
        <v>473</v>
      </c>
      <c r="F363" t="s">
        <v>463</v>
      </c>
      <c r="G363" t="s">
        <v>432</v>
      </c>
      <c r="H363" t="s">
        <v>201</v>
      </c>
      <c r="I363" t="s">
        <v>306</v>
      </c>
      <c r="J363">
        <v>0</v>
      </c>
      <c r="K363">
        <v>721</v>
      </c>
      <c r="L363">
        <v>126</v>
      </c>
    </row>
    <row r="364" spans="1:12" x14ac:dyDescent="0.25">
      <c r="A364" t="s">
        <v>472</v>
      </c>
      <c r="B364" t="s">
        <v>367</v>
      </c>
      <c r="C364">
        <v>2016</v>
      </c>
      <c r="D364" t="s">
        <v>368</v>
      </c>
      <c r="E364" t="s">
        <v>473</v>
      </c>
      <c r="F364" t="s">
        <v>463</v>
      </c>
      <c r="G364" t="s">
        <v>432</v>
      </c>
      <c r="H364" t="s">
        <v>205</v>
      </c>
      <c r="I364" t="s">
        <v>310</v>
      </c>
      <c r="J364">
        <v>0</v>
      </c>
      <c r="K364">
        <v>136517</v>
      </c>
      <c r="L364">
        <v>130</v>
      </c>
    </row>
    <row r="365" spans="1:12" x14ac:dyDescent="0.25">
      <c r="A365" t="s">
        <v>472</v>
      </c>
      <c r="B365" t="s">
        <v>367</v>
      </c>
      <c r="C365">
        <v>2016</v>
      </c>
      <c r="D365" t="s">
        <v>368</v>
      </c>
      <c r="E365" t="s">
        <v>473</v>
      </c>
      <c r="F365" t="s">
        <v>463</v>
      </c>
      <c r="G365" t="s">
        <v>432</v>
      </c>
      <c r="H365" t="s">
        <v>206</v>
      </c>
      <c r="I365" t="s">
        <v>311</v>
      </c>
      <c r="J365">
        <v>0</v>
      </c>
      <c r="K365">
        <v>2215</v>
      </c>
      <c r="L365">
        <v>133</v>
      </c>
    </row>
    <row r="366" spans="1:12" x14ac:dyDescent="0.25">
      <c r="A366" t="s">
        <v>472</v>
      </c>
      <c r="B366" t="s">
        <v>367</v>
      </c>
      <c r="C366">
        <v>2016</v>
      </c>
      <c r="D366" t="s">
        <v>368</v>
      </c>
      <c r="E366" t="s">
        <v>473</v>
      </c>
      <c r="F366" t="s">
        <v>463</v>
      </c>
      <c r="G366" t="s">
        <v>432</v>
      </c>
      <c r="H366" t="s">
        <v>208</v>
      </c>
      <c r="I366" t="s">
        <v>313</v>
      </c>
      <c r="J366">
        <v>0</v>
      </c>
      <c r="K366">
        <v>160795</v>
      </c>
      <c r="L366">
        <v>136</v>
      </c>
    </row>
    <row r="367" spans="1:12" x14ac:dyDescent="0.25">
      <c r="A367" t="s">
        <v>472</v>
      </c>
      <c r="B367" t="s">
        <v>367</v>
      </c>
      <c r="C367">
        <v>2016</v>
      </c>
      <c r="D367" t="s">
        <v>368</v>
      </c>
      <c r="E367" t="s">
        <v>473</v>
      </c>
      <c r="F367" t="s">
        <v>463</v>
      </c>
      <c r="G367" t="s">
        <v>432</v>
      </c>
      <c r="H367" t="s">
        <v>210</v>
      </c>
      <c r="I367" t="s">
        <v>315</v>
      </c>
      <c r="J367">
        <v>0</v>
      </c>
      <c r="K367">
        <v>272</v>
      </c>
      <c r="L367">
        <v>143</v>
      </c>
    </row>
    <row r="368" spans="1:12" x14ac:dyDescent="0.25">
      <c r="A368" t="s">
        <v>472</v>
      </c>
      <c r="B368" t="s">
        <v>367</v>
      </c>
      <c r="C368">
        <v>2016</v>
      </c>
      <c r="D368" t="s">
        <v>368</v>
      </c>
      <c r="E368" t="s">
        <v>473</v>
      </c>
      <c r="F368" t="s">
        <v>463</v>
      </c>
      <c r="G368" t="s">
        <v>432</v>
      </c>
      <c r="H368" t="s">
        <v>211</v>
      </c>
      <c r="I368" t="s">
        <v>316</v>
      </c>
      <c r="J368">
        <v>0</v>
      </c>
      <c r="K368">
        <v>1148</v>
      </c>
      <c r="L368">
        <v>144</v>
      </c>
    </row>
    <row r="369" spans="1:12" x14ac:dyDescent="0.25">
      <c r="A369" t="s">
        <v>472</v>
      </c>
      <c r="B369" t="s">
        <v>367</v>
      </c>
      <c r="C369">
        <v>2016</v>
      </c>
      <c r="D369" t="s">
        <v>368</v>
      </c>
      <c r="E369" t="s">
        <v>473</v>
      </c>
      <c r="F369" t="s">
        <v>463</v>
      </c>
      <c r="G369" t="s">
        <v>432</v>
      </c>
      <c r="H369" t="s">
        <v>212</v>
      </c>
      <c r="I369" t="s">
        <v>317</v>
      </c>
      <c r="J369">
        <v>0</v>
      </c>
      <c r="K369">
        <v>10195</v>
      </c>
      <c r="L369">
        <v>148</v>
      </c>
    </row>
    <row r="370" spans="1:12" x14ac:dyDescent="0.25">
      <c r="A370" t="s">
        <v>472</v>
      </c>
      <c r="B370" t="s">
        <v>367</v>
      </c>
      <c r="C370">
        <v>2016</v>
      </c>
      <c r="D370" t="s">
        <v>368</v>
      </c>
      <c r="E370" t="s">
        <v>473</v>
      </c>
      <c r="F370" t="s">
        <v>463</v>
      </c>
      <c r="G370" t="s">
        <v>432</v>
      </c>
      <c r="H370" t="s">
        <v>213</v>
      </c>
      <c r="I370" t="s">
        <v>318</v>
      </c>
      <c r="J370">
        <v>0</v>
      </c>
      <c r="K370">
        <v>1330</v>
      </c>
      <c r="L370">
        <v>149</v>
      </c>
    </row>
    <row r="371" spans="1:12" x14ac:dyDescent="0.25">
      <c r="A371" t="s">
        <v>472</v>
      </c>
      <c r="B371" t="s">
        <v>367</v>
      </c>
      <c r="C371">
        <v>2016</v>
      </c>
      <c r="D371" t="s">
        <v>368</v>
      </c>
      <c r="E371" t="s">
        <v>473</v>
      </c>
      <c r="F371" t="s">
        <v>463</v>
      </c>
      <c r="G371" t="s">
        <v>432</v>
      </c>
      <c r="H371" t="s">
        <v>214</v>
      </c>
      <c r="I371" t="s">
        <v>319</v>
      </c>
      <c r="J371">
        <v>0</v>
      </c>
      <c r="K371">
        <v>12945</v>
      </c>
      <c r="L371">
        <v>151</v>
      </c>
    </row>
    <row r="372" spans="1:12" x14ac:dyDescent="0.25">
      <c r="A372" t="s">
        <v>472</v>
      </c>
      <c r="B372" t="s">
        <v>367</v>
      </c>
      <c r="C372">
        <v>2016</v>
      </c>
      <c r="D372" t="s">
        <v>368</v>
      </c>
      <c r="E372" t="s">
        <v>473</v>
      </c>
      <c r="F372" t="s">
        <v>463</v>
      </c>
      <c r="G372" t="s">
        <v>432</v>
      </c>
      <c r="H372" t="s">
        <v>215</v>
      </c>
      <c r="I372" t="s">
        <v>320</v>
      </c>
      <c r="J372">
        <v>0</v>
      </c>
      <c r="K372">
        <v>60942.284299999999</v>
      </c>
      <c r="L372">
        <v>152</v>
      </c>
    </row>
    <row r="373" spans="1:12" x14ac:dyDescent="0.25">
      <c r="A373" t="s">
        <v>472</v>
      </c>
      <c r="B373" t="s">
        <v>367</v>
      </c>
      <c r="C373">
        <v>2016</v>
      </c>
      <c r="D373" t="s">
        <v>368</v>
      </c>
      <c r="E373" t="s">
        <v>473</v>
      </c>
      <c r="F373" t="s">
        <v>463</v>
      </c>
      <c r="G373" t="s">
        <v>432</v>
      </c>
      <c r="H373" t="s">
        <v>216</v>
      </c>
      <c r="I373" t="s">
        <v>321</v>
      </c>
      <c r="J373">
        <v>0</v>
      </c>
      <c r="K373">
        <v>626672.28430000006</v>
      </c>
      <c r="L373">
        <v>153</v>
      </c>
    </row>
    <row r="374" spans="1:12" x14ac:dyDescent="0.25">
      <c r="A374" t="s">
        <v>472</v>
      </c>
      <c r="B374" t="s">
        <v>367</v>
      </c>
      <c r="C374">
        <v>2016</v>
      </c>
      <c r="D374" t="s">
        <v>368</v>
      </c>
      <c r="E374" t="s">
        <v>473</v>
      </c>
      <c r="F374" t="s">
        <v>463</v>
      </c>
      <c r="G374" t="s">
        <v>432</v>
      </c>
      <c r="H374" t="s">
        <v>217</v>
      </c>
      <c r="I374" t="s">
        <v>322</v>
      </c>
      <c r="J374">
        <v>0</v>
      </c>
      <c r="K374">
        <v>6162</v>
      </c>
      <c r="L374">
        <v>154</v>
      </c>
    </row>
    <row r="375" spans="1:12" x14ac:dyDescent="0.25">
      <c r="A375" t="s">
        <v>472</v>
      </c>
      <c r="B375" t="s">
        <v>367</v>
      </c>
      <c r="C375">
        <v>2016</v>
      </c>
      <c r="D375" t="s">
        <v>368</v>
      </c>
      <c r="E375" t="s">
        <v>473</v>
      </c>
      <c r="F375" t="s">
        <v>463</v>
      </c>
      <c r="G375" t="s">
        <v>432</v>
      </c>
      <c r="H375" t="s">
        <v>219</v>
      </c>
      <c r="I375" t="s">
        <v>324</v>
      </c>
      <c r="J375">
        <v>0</v>
      </c>
      <c r="K375">
        <v>632834.28430000006</v>
      </c>
      <c r="L375">
        <v>156</v>
      </c>
    </row>
    <row r="376" spans="1:12" x14ac:dyDescent="0.25">
      <c r="A376" t="s">
        <v>472</v>
      </c>
      <c r="B376" t="s">
        <v>367</v>
      </c>
      <c r="C376">
        <v>2016</v>
      </c>
      <c r="D376" t="s">
        <v>368</v>
      </c>
      <c r="E376" t="s">
        <v>473</v>
      </c>
      <c r="F376" t="s">
        <v>463</v>
      </c>
      <c r="G376" t="s">
        <v>432</v>
      </c>
      <c r="H376" t="s">
        <v>220</v>
      </c>
      <c r="I376" t="s">
        <v>325</v>
      </c>
      <c r="J376">
        <v>0</v>
      </c>
      <c r="K376">
        <v>698512</v>
      </c>
      <c r="L376">
        <v>157</v>
      </c>
    </row>
    <row r="377" spans="1:12" x14ac:dyDescent="0.25">
      <c r="A377" t="s">
        <v>472</v>
      </c>
      <c r="B377" t="s">
        <v>367</v>
      </c>
      <c r="C377">
        <v>2016</v>
      </c>
      <c r="D377" t="s">
        <v>368</v>
      </c>
      <c r="E377" t="s">
        <v>473</v>
      </c>
      <c r="F377" t="s">
        <v>463</v>
      </c>
      <c r="G377" t="s">
        <v>432</v>
      </c>
      <c r="H377" t="s">
        <v>221</v>
      </c>
      <c r="I377" t="s">
        <v>326</v>
      </c>
      <c r="J377">
        <v>0</v>
      </c>
      <c r="K377">
        <v>65677.715700000001</v>
      </c>
      <c r="L377">
        <v>158</v>
      </c>
    </row>
    <row r="378" spans="1:12" x14ac:dyDescent="0.25">
      <c r="A378" t="s">
        <v>474</v>
      </c>
      <c r="B378" t="s">
        <v>391</v>
      </c>
      <c r="C378">
        <v>2016</v>
      </c>
      <c r="D378" t="s">
        <v>392</v>
      </c>
      <c r="E378" t="s">
        <v>475</v>
      </c>
      <c r="F378" t="s">
        <v>476</v>
      </c>
      <c r="G378" t="s">
        <v>432</v>
      </c>
      <c r="H378" t="s">
        <v>184</v>
      </c>
      <c r="I378" t="s">
        <v>288</v>
      </c>
      <c r="J378">
        <v>0</v>
      </c>
      <c r="K378">
        <v>158534</v>
      </c>
      <c r="L378">
        <v>108</v>
      </c>
    </row>
    <row r="379" spans="1:12" x14ac:dyDescent="0.25">
      <c r="A379" t="s">
        <v>474</v>
      </c>
      <c r="B379" t="s">
        <v>391</v>
      </c>
      <c r="C379">
        <v>2016</v>
      </c>
      <c r="D379" t="s">
        <v>392</v>
      </c>
      <c r="E379" t="s">
        <v>475</v>
      </c>
      <c r="F379" t="s">
        <v>476</v>
      </c>
      <c r="G379" t="s">
        <v>432</v>
      </c>
      <c r="H379" t="s">
        <v>185</v>
      </c>
      <c r="I379" t="s">
        <v>289</v>
      </c>
      <c r="J379">
        <v>0</v>
      </c>
      <c r="K379">
        <v>12383</v>
      </c>
      <c r="L379">
        <v>109</v>
      </c>
    </row>
    <row r="380" spans="1:12" x14ac:dyDescent="0.25">
      <c r="A380" t="s">
        <v>474</v>
      </c>
      <c r="B380" t="s">
        <v>391</v>
      </c>
      <c r="C380">
        <v>2016</v>
      </c>
      <c r="D380" t="s">
        <v>392</v>
      </c>
      <c r="E380" t="s">
        <v>475</v>
      </c>
      <c r="F380" t="s">
        <v>476</v>
      </c>
      <c r="G380" t="s">
        <v>432</v>
      </c>
      <c r="H380" t="s">
        <v>186</v>
      </c>
      <c r="I380" t="s">
        <v>290</v>
      </c>
      <c r="J380">
        <v>0</v>
      </c>
      <c r="K380">
        <v>25120</v>
      </c>
      <c r="L380">
        <v>110</v>
      </c>
    </row>
    <row r="381" spans="1:12" x14ac:dyDescent="0.25">
      <c r="A381" t="s">
        <v>474</v>
      </c>
      <c r="B381" t="s">
        <v>391</v>
      </c>
      <c r="C381">
        <v>2016</v>
      </c>
      <c r="D381" t="s">
        <v>392</v>
      </c>
      <c r="E381" t="s">
        <v>475</v>
      </c>
      <c r="F381" t="s">
        <v>476</v>
      </c>
      <c r="G381" t="s">
        <v>432</v>
      </c>
      <c r="H381" t="s">
        <v>188</v>
      </c>
      <c r="I381" t="s">
        <v>292</v>
      </c>
      <c r="J381">
        <v>0</v>
      </c>
      <c r="K381">
        <v>196037</v>
      </c>
      <c r="L381">
        <v>112</v>
      </c>
    </row>
    <row r="382" spans="1:12" x14ac:dyDescent="0.25">
      <c r="A382" t="s">
        <v>474</v>
      </c>
      <c r="B382" t="s">
        <v>391</v>
      </c>
      <c r="C382">
        <v>2016</v>
      </c>
      <c r="D382" t="s">
        <v>392</v>
      </c>
      <c r="E382" t="s">
        <v>475</v>
      </c>
      <c r="F382" t="s">
        <v>476</v>
      </c>
      <c r="G382" t="s">
        <v>432</v>
      </c>
      <c r="H382" t="s">
        <v>198</v>
      </c>
      <c r="I382" t="s">
        <v>303</v>
      </c>
      <c r="J382">
        <v>0</v>
      </c>
      <c r="K382">
        <v>9871</v>
      </c>
      <c r="L382">
        <v>123</v>
      </c>
    </row>
    <row r="383" spans="1:12" x14ac:dyDescent="0.25">
      <c r="A383" t="s">
        <v>474</v>
      </c>
      <c r="B383" t="s">
        <v>391</v>
      </c>
      <c r="C383">
        <v>2016</v>
      </c>
      <c r="D383" t="s">
        <v>392</v>
      </c>
      <c r="E383" t="s">
        <v>475</v>
      </c>
      <c r="F383" t="s">
        <v>476</v>
      </c>
      <c r="G383" t="s">
        <v>432</v>
      </c>
      <c r="H383" t="s">
        <v>204</v>
      </c>
      <c r="I383" t="s">
        <v>309</v>
      </c>
      <c r="J383">
        <v>0</v>
      </c>
      <c r="K383">
        <v>63047</v>
      </c>
      <c r="L383">
        <v>129</v>
      </c>
    </row>
    <row r="384" spans="1:12" x14ac:dyDescent="0.25">
      <c r="A384" t="s">
        <v>474</v>
      </c>
      <c r="B384" t="s">
        <v>391</v>
      </c>
      <c r="C384">
        <v>2016</v>
      </c>
      <c r="D384" t="s">
        <v>392</v>
      </c>
      <c r="E384" t="s">
        <v>475</v>
      </c>
      <c r="F384" t="s">
        <v>476</v>
      </c>
      <c r="G384" t="s">
        <v>432</v>
      </c>
      <c r="H384" t="s">
        <v>208</v>
      </c>
      <c r="I384" t="s">
        <v>313</v>
      </c>
      <c r="J384">
        <v>0</v>
      </c>
      <c r="K384">
        <v>72918</v>
      </c>
      <c r="L384">
        <v>136</v>
      </c>
    </row>
    <row r="385" spans="1:12" x14ac:dyDescent="0.25">
      <c r="A385" t="s">
        <v>474</v>
      </c>
      <c r="B385" t="s">
        <v>391</v>
      </c>
      <c r="C385">
        <v>2016</v>
      </c>
      <c r="D385" t="s">
        <v>392</v>
      </c>
      <c r="E385" t="s">
        <v>475</v>
      </c>
      <c r="F385" t="s">
        <v>476</v>
      </c>
      <c r="G385" t="s">
        <v>432</v>
      </c>
      <c r="H385" t="s">
        <v>215</v>
      </c>
      <c r="I385" t="s">
        <v>320</v>
      </c>
      <c r="J385">
        <v>0</v>
      </c>
      <c r="K385">
        <v>48439.570099999997</v>
      </c>
      <c r="L385">
        <v>152</v>
      </c>
    </row>
    <row r="386" spans="1:12" x14ac:dyDescent="0.25">
      <c r="A386" t="s">
        <v>474</v>
      </c>
      <c r="B386" t="s">
        <v>391</v>
      </c>
      <c r="C386">
        <v>2016</v>
      </c>
      <c r="D386" t="s">
        <v>392</v>
      </c>
      <c r="E386" t="s">
        <v>475</v>
      </c>
      <c r="F386" t="s">
        <v>476</v>
      </c>
      <c r="G386" t="s">
        <v>432</v>
      </c>
      <c r="H386" t="s">
        <v>216</v>
      </c>
      <c r="I386" t="s">
        <v>321</v>
      </c>
      <c r="J386">
        <v>0</v>
      </c>
      <c r="K386">
        <v>317394.57010000001</v>
      </c>
      <c r="L386">
        <v>153</v>
      </c>
    </row>
    <row r="387" spans="1:12" x14ac:dyDescent="0.25">
      <c r="A387" t="s">
        <v>474</v>
      </c>
      <c r="B387" t="s">
        <v>391</v>
      </c>
      <c r="C387">
        <v>2016</v>
      </c>
      <c r="D387" t="s">
        <v>392</v>
      </c>
      <c r="E387" t="s">
        <v>475</v>
      </c>
      <c r="F387" t="s">
        <v>476</v>
      </c>
      <c r="G387" t="s">
        <v>432</v>
      </c>
      <c r="H387" t="s">
        <v>219</v>
      </c>
      <c r="I387" t="s">
        <v>324</v>
      </c>
      <c r="J387">
        <v>0</v>
      </c>
      <c r="K387">
        <v>317394.57010000001</v>
      </c>
      <c r="L387">
        <v>156</v>
      </c>
    </row>
    <row r="388" spans="1:12" x14ac:dyDescent="0.25">
      <c r="A388" t="s">
        <v>474</v>
      </c>
      <c r="B388" t="s">
        <v>391</v>
      </c>
      <c r="C388">
        <v>2016</v>
      </c>
      <c r="D388" t="s">
        <v>392</v>
      </c>
      <c r="E388" t="s">
        <v>475</v>
      </c>
      <c r="F388" t="s">
        <v>476</v>
      </c>
      <c r="G388" t="s">
        <v>432</v>
      </c>
      <c r="H388" t="s">
        <v>220</v>
      </c>
      <c r="I388" t="s">
        <v>325</v>
      </c>
      <c r="J388">
        <v>0</v>
      </c>
      <c r="K388">
        <v>285844</v>
      </c>
      <c r="L388">
        <v>157</v>
      </c>
    </row>
    <row r="389" spans="1:12" x14ac:dyDescent="0.25">
      <c r="A389" t="s">
        <v>474</v>
      </c>
      <c r="B389" t="s">
        <v>391</v>
      </c>
      <c r="C389">
        <v>2016</v>
      </c>
      <c r="D389" t="s">
        <v>392</v>
      </c>
      <c r="E389" t="s">
        <v>475</v>
      </c>
      <c r="F389" t="s">
        <v>476</v>
      </c>
      <c r="G389" t="s">
        <v>432</v>
      </c>
      <c r="H389" t="s">
        <v>221</v>
      </c>
      <c r="I389" t="s">
        <v>326</v>
      </c>
      <c r="J389">
        <v>0</v>
      </c>
      <c r="K389">
        <v>-31550.570100000001</v>
      </c>
      <c r="L389">
        <v>158</v>
      </c>
    </row>
    <row r="390" spans="1:12" x14ac:dyDescent="0.25">
      <c r="A390" t="s">
        <v>474</v>
      </c>
      <c r="B390" t="s">
        <v>391</v>
      </c>
      <c r="C390">
        <v>2016</v>
      </c>
      <c r="D390" t="s">
        <v>392</v>
      </c>
      <c r="E390" t="s">
        <v>475</v>
      </c>
      <c r="F390" t="s">
        <v>476</v>
      </c>
      <c r="G390" t="s">
        <v>432</v>
      </c>
      <c r="H390" t="s">
        <v>180</v>
      </c>
      <c r="I390" t="s">
        <v>284</v>
      </c>
      <c r="J390">
        <v>0</v>
      </c>
      <c r="K390">
        <v>158534</v>
      </c>
      <c r="L390">
        <v>101</v>
      </c>
    </row>
    <row r="391" spans="1:12" x14ac:dyDescent="0.25">
      <c r="A391" t="s">
        <v>474</v>
      </c>
      <c r="B391" t="s">
        <v>391</v>
      </c>
      <c r="C391">
        <v>2016</v>
      </c>
      <c r="D391" t="s">
        <v>394</v>
      </c>
      <c r="E391" t="s">
        <v>477</v>
      </c>
      <c r="F391" t="s">
        <v>478</v>
      </c>
      <c r="G391" t="s">
        <v>432</v>
      </c>
      <c r="H391" t="s">
        <v>194</v>
      </c>
      <c r="I391" t="s">
        <v>299</v>
      </c>
      <c r="J391">
        <v>0</v>
      </c>
      <c r="K391">
        <v>1927</v>
      </c>
      <c r="L391">
        <v>118</v>
      </c>
    </row>
    <row r="392" spans="1:12" x14ac:dyDescent="0.25">
      <c r="A392" t="s">
        <v>474</v>
      </c>
      <c r="B392" t="s">
        <v>391</v>
      </c>
      <c r="C392">
        <v>2016</v>
      </c>
      <c r="D392" t="s">
        <v>394</v>
      </c>
      <c r="E392" t="s">
        <v>477</v>
      </c>
      <c r="F392" t="s">
        <v>478</v>
      </c>
      <c r="G392" t="s">
        <v>432</v>
      </c>
      <c r="H392" t="s">
        <v>198</v>
      </c>
      <c r="I392" t="s">
        <v>303</v>
      </c>
      <c r="J392">
        <v>0</v>
      </c>
      <c r="K392">
        <v>32716</v>
      </c>
      <c r="L392">
        <v>123</v>
      </c>
    </row>
    <row r="393" spans="1:12" x14ac:dyDescent="0.25">
      <c r="A393" t="s">
        <v>474</v>
      </c>
      <c r="B393" t="s">
        <v>391</v>
      </c>
      <c r="C393">
        <v>2016</v>
      </c>
      <c r="D393" t="s">
        <v>394</v>
      </c>
      <c r="E393" t="s">
        <v>477</v>
      </c>
      <c r="F393" t="s">
        <v>478</v>
      </c>
      <c r="G393" t="s">
        <v>432</v>
      </c>
      <c r="H393" t="s">
        <v>204</v>
      </c>
      <c r="I393" t="s">
        <v>309</v>
      </c>
      <c r="J393">
        <v>0</v>
      </c>
      <c r="K393">
        <v>2036</v>
      </c>
      <c r="L393">
        <v>129</v>
      </c>
    </row>
    <row r="394" spans="1:12" x14ac:dyDescent="0.25">
      <c r="A394" t="s">
        <v>474</v>
      </c>
      <c r="B394" t="s">
        <v>391</v>
      </c>
      <c r="C394">
        <v>2016</v>
      </c>
      <c r="D394" t="s">
        <v>394</v>
      </c>
      <c r="E394" t="s">
        <v>477</v>
      </c>
      <c r="F394" t="s">
        <v>478</v>
      </c>
      <c r="G394" t="s">
        <v>432</v>
      </c>
      <c r="H394" t="s">
        <v>206</v>
      </c>
      <c r="I394" t="s">
        <v>311</v>
      </c>
      <c r="J394">
        <v>0</v>
      </c>
      <c r="K394">
        <v>103</v>
      </c>
      <c r="L394">
        <v>133</v>
      </c>
    </row>
    <row r="395" spans="1:12" x14ac:dyDescent="0.25">
      <c r="A395" t="s">
        <v>474</v>
      </c>
      <c r="B395" t="s">
        <v>391</v>
      </c>
      <c r="C395">
        <v>2016</v>
      </c>
      <c r="D395" t="s">
        <v>394</v>
      </c>
      <c r="E395" t="s">
        <v>477</v>
      </c>
      <c r="F395" t="s">
        <v>478</v>
      </c>
      <c r="G395" t="s">
        <v>432</v>
      </c>
      <c r="H395" t="s">
        <v>207</v>
      </c>
      <c r="I395" t="s">
        <v>312</v>
      </c>
      <c r="J395">
        <v>0</v>
      </c>
      <c r="K395">
        <v>1134</v>
      </c>
      <c r="L395">
        <v>135</v>
      </c>
    </row>
    <row r="396" spans="1:12" x14ac:dyDescent="0.25">
      <c r="A396" t="s">
        <v>474</v>
      </c>
      <c r="B396" t="s">
        <v>391</v>
      </c>
      <c r="C396">
        <v>2016</v>
      </c>
      <c r="D396" t="s">
        <v>394</v>
      </c>
      <c r="E396" t="s">
        <v>477</v>
      </c>
      <c r="F396" t="s">
        <v>478</v>
      </c>
      <c r="G396" t="s">
        <v>432</v>
      </c>
      <c r="H396" t="s">
        <v>208</v>
      </c>
      <c r="I396" t="s">
        <v>313</v>
      </c>
      <c r="J396">
        <v>0</v>
      </c>
      <c r="K396">
        <v>37916</v>
      </c>
      <c r="L396">
        <v>136</v>
      </c>
    </row>
    <row r="397" spans="1:12" x14ac:dyDescent="0.25">
      <c r="A397" t="s">
        <v>474</v>
      </c>
      <c r="B397" t="s">
        <v>391</v>
      </c>
      <c r="C397">
        <v>2016</v>
      </c>
      <c r="D397" t="s">
        <v>394</v>
      </c>
      <c r="E397" t="s">
        <v>477</v>
      </c>
      <c r="F397" t="s">
        <v>478</v>
      </c>
      <c r="G397" t="s">
        <v>432</v>
      </c>
      <c r="H397" t="s">
        <v>210</v>
      </c>
      <c r="I397" t="s">
        <v>315</v>
      </c>
      <c r="J397">
        <v>0</v>
      </c>
      <c r="K397">
        <v>1723</v>
      </c>
      <c r="L397">
        <v>143</v>
      </c>
    </row>
    <row r="398" spans="1:12" x14ac:dyDescent="0.25">
      <c r="A398" t="s">
        <v>474</v>
      </c>
      <c r="B398" t="s">
        <v>391</v>
      </c>
      <c r="C398">
        <v>2016</v>
      </c>
      <c r="D398" t="s">
        <v>394</v>
      </c>
      <c r="E398" t="s">
        <v>477</v>
      </c>
      <c r="F398" t="s">
        <v>478</v>
      </c>
      <c r="G398" t="s">
        <v>432</v>
      </c>
      <c r="H398" t="s">
        <v>212</v>
      </c>
      <c r="I398" t="s">
        <v>317</v>
      </c>
      <c r="J398">
        <v>0</v>
      </c>
      <c r="K398">
        <v>12420</v>
      </c>
      <c r="L398">
        <v>148</v>
      </c>
    </row>
    <row r="399" spans="1:12" x14ac:dyDescent="0.25">
      <c r="A399" t="s">
        <v>474</v>
      </c>
      <c r="B399" t="s">
        <v>391</v>
      </c>
      <c r="C399">
        <v>2016</v>
      </c>
      <c r="D399" t="s">
        <v>394</v>
      </c>
      <c r="E399" t="s">
        <v>477</v>
      </c>
      <c r="F399" t="s">
        <v>478</v>
      </c>
      <c r="G399" t="s">
        <v>432</v>
      </c>
      <c r="H399" t="s">
        <v>214</v>
      </c>
      <c r="I399" t="s">
        <v>319</v>
      </c>
      <c r="J399">
        <v>0</v>
      </c>
      <c r="K399">
        <v>14143</v>
      </c>
      <c r="L399">
        <v>151</v>
      </c>
    </row>
    <row r="400" spans="1:12" x14ac:dyDescent="0.25">
      <c r="A400" t="s">
        <v>474</v>
      </c>
      <c r="B400" t="s">
        <v>391</v>
      </c>
      <c r="C400">
        <v>2016</v>
      </c>
      <c r="D400" t="s">
        <v>394</v>
      </c>
      <c r="E400" t="s">
        <v>477</v>
      </c>
      <c r="F400" t="s">
        <v>478</v>
      </c>
      <c r="G400" t="s">
        <v>432</v>
      </c>
      <c r="H400" t="s">
        <v>215</v>
      </c>
      <c r="I400" t="s">
        <v>320</v>
      </c>
      <c r="J400">
        <v>0</v>
      </c>
      <c r="K400">
        <v>85486.520600000003</v>
      </c>
      <c r="L400">
        <v>152</v>
      </c>
    </row>
    <row r="401" spans="1:12" x14ac:dyDescent="0.25">
      <c r="A401" t="s">
        <v>474</v>
      </c>
      <c r="B401" t="s">
        <v>391</v>
      </c>
      <c r="C401">
        <v>2016</v>
      </c>
      <c r="D401" t="s">
        <v>394</v>
      </c>
      <c r="E401" t="s">
        <v>477</v>
      </c>
      <c r="F401" t="s">
        <v>478</v>
      </c>
      <c r="G401" t="s">
        <v>432</v>
      </c>
      <c r="H401" t="s">
        <v>216</v>
      </c>
      <c r="I401" t="s">
        <v>321</v>
      </c>
      <c r="J401">
        <v>0</v>
      </c>
      <c r="K401">
        <v>450910.52059999999</v>
      </c>
      <c r="L401">
        <v>153</v>
      </c>
    </row>
    <row r="402" spans="1:12" x14ac:dyDescent="0.25">
      <c r="A402" t="s">
        <v>474</v>
      </c>
      <c r="B402" t="s">
        <v>391</v>
      </c>
      <c r="C402">
        <v>2016</v>
      </c>
      <c r="D402" t="s">
        <v>394</v>
      </c>
      <c r="E402" t="s">
        <v>477</v>
      </c>
      <c r="F402" t="s">
        <v>478</v>
      </c>
      <c r="G402" t="s">
        <v>432</v>
      </c>
      <c r="H402" t="s">
        <v>219</v>
      </c>
      <c r="I402" t="s">
        <v>324</v>
      </c>
      <c r="J402">
        <v>0</v>
      </c>
      <c r="K402">
        <v>450910.52059999999</v>
      </c>
      <c r="L402">
        <v>156</v>
      </c>
    </row>
    <row r="403" spans="1:12" x14ac:dyDescent="0.25">
      <c r="A403" t="s">
        <v>474</v>
      </c>
      <c r="B403" t="s">
        <v>391</v>
      </c>
      <c r="C403">
        <v>2016</v>
      </c>
      <c r="D403" t="s">
        <v>394</v>
      </c>
      <c r="E403" t="s">
        <v>477</v>
      </c>
      <c r="F403" t="s">
        <v>478</v>
      </c>
      <c r="G403" t="s">
        <v>432</v>
      </c>
      <c r="H403" t="s">
        <v>220</v>
      </c>
      <c r="I403" t="s">
        <v>325</v>
      </c>
      <c r="J403">
        <v>0</v>
      </c>
      <c r="K403">
        <v>357165</v>
      </c>
      <c r="L403">
        <v>157</v>
      </c>
    </row>
    <row r="404" spans="1:12" x14ac:dyDescent="0.25">
      <c r="A404" t="s">
        <v>474</v>
      </c>
      <c r="B404" t="s">
        <v>391</v>
      </c>
      <c r="C404">
        <v>2016</v>
      </c>
      <c r="D404" t="s">
        <v>394</v>
      </c>
      <c r="E404" t="s">
        <v>477</v>
      </c>
      <c r="F404" t="s">
        <v>478</v>
      </c>
      <c r="G404" t="s">
        <v>432</v>
      </c>
      <c r="H404" t="s">
        <v>221</v>
      </c>
      <c r="I404" t="s">
        <v>326</v>
      </c>
      <c r="J404">
        <v>0</v>
      </c>
      <c r="K404">
        <v>-93745.520600000003</v>
      </c>
      <c r="L404">
        <v>158</v>
      </c>
    </row>
    <row r="405" spans="1:12" x14ac:dyDescent="0.25">
      <c r="A405" t="s">
        <v>474</v>
      </c>
      <c r="B405" t="s">
        <v>391</v>
      </c>
      <c r="C405">
        <v>2016</v>
      </c>
      <c r="D405" t="s">
        <v>394</v>
      </c>
      <c r="E405" t="s">
        <v>477</v>
      </c>
      <c r="F405" t="s">
        <v>478</v>
      </c>
      <c r="G405" t="s">
        <v>432</v>
      </c>
      <c r="H405" t="s">
        <v>180</v>
      </c>
      <c r="I405" t="s">
        <v>284</v>
      </c>
      <c r="J405">
        <v>0</v>
      </c>
      <c r="K405">
        <v>257033</v>
      </c>
      <c r="L405">
        <v>101</v>
      </c>
    </row>
    <row r="406" spans="1:12" x14ac:dyDescent="0.25">
      <c r="A406" t="s">
        <v>474</v>
      </c>
      <c r="B406" t="s">
        <v>391</v>
      </c>
      <c r="C406">
        <v>2016</v>
      </c>
      <c r="D406" t="s">
        <v>394</v>
      </c>
      <c r="E406" t="s">
        <v>477</v>
      </c>
      <c r="F406" t="s">
        <v>478</v>
      </c>
      <c r="G406" t="s">
        <v>432</v>
      </c>
      <c r="H406" t="s">
        <v>184</v>
      </c>
      <c r="I406" t="s">
        <v>288</v>
      </c>
      <c r="J406">
        <v>0</v>
      </c>
      <c r="K406">
        <v>257033</v>
      </c>
      <c r="L406">
        <v>108</v>
      </c>
    </row>
    <row r="407" spans="1:12" x14ac:dyDescent="0.25">
      <c r="A407" t="s">
        <v>474</v>
      </c>
      <c r="B407" t="s">
        <v>391</v>
      </c>
      <c r="C407">
        <v>2016</v>
      </c>
      <c r="D407" t="s">
        <v>394</v>
      </c>
      <c r="E407" t="s">
        <v>477</v>
      </c>
      <c r="F407" t="s">
        <v>478</v>
      </c>
      <c r="G407" t="s">
        <v>432</v>
      </c>
      <c r="H407" t="s">
        <v>185</v>
      </c>
      <c r="I407" t="s">
        <v>289</v>
      </c>
      <c r="J407">
        <v>0</v>
      </c>
      <c r="K407">
        <v>18960</v>
      </c>
      <c r="L407">
        <v>109</v>
      </c>
    </row>
    <row r="408" spans="1:12" x14ac:dyDescent="0.25">
      <c r="A408" t="s">
        <v>474</v>
      </c>
      <c r="B408" t="s">
        <v>391</v>
      </c>
      <c r="C408">
        <v>2016</v>
      </c>
      <c r="D408" t="s">
        <v>394</v>
      </c>
      <c r="E408" t="s">
        <v>477</v>
      </c>
      <c r="F408" t="s">
        <v>478</v>
      </c>
      <c r="G408" t="s">
        <v>432</v>
      </c>
      <c r="H408" t="s">
        <v>186</v>
      </c>
      <c r="I408" t="s">
        <v>290</v>
      </c>
      <c r="J408">
        <v>0</v>
      </c>
      <c r="K408">
        <v>37372</v>
      </c>
      <c r="L408">
        <v>110</v>
      </c>
    </row>
    <row r="409" spans="1:12" x14ac:dyDescent="0.25">
      <c r="A409" t="s">
        <v>474</v>
      </c>
      <c r="B409" t="s">
        <v>391</v>
      </c>
      <c r="C409">
        <v>2016</v>
      </c>
      <c r="D409" t="s">
        <v>394</v>
      </c>
      <c r="E409" t="s">
        <v>477</v>
      </c>
      <c r="F409" t="s">
        <v>478</v>
      </c>
      <c r="G409" t="s">
        <v>432</v>
      </c>
      <c r="H409" t="s">
        <v>188</v>
      </c>
      <c r="I409" t="s">
        <v>292</v>
      </c>
      <c r="J409">
        <v>0</v>
      </c>
      <c r="K409">
        <v>313365</v>
      </c>
      <c r="L409">
        <v>112</v>
      </c>
    </row>
    <row r="410" spans="1:12" x14ac:dyDescent="0.25">
      <c r="A410" t="s">
        <v>474</v>
      </c>
      <c r="B410" t="s">
        <v>391</v>
      </c>
      <c r="C410">
        <v>2016</v>
      </c>
      <c r="D410" t="s">
        <v>393</v>
      </c>
      <c r="E410" t="s">
        <v>479</v>
      </c>
      <c r="F410" t="s">
        <v>480</v>
      </c>
      <c r="G410" t="s">
        <v>432</v>
      </c>
      <c r="H410" t="s">
        <v>214</v>
      </c>
      <c r="I410" t="s">
        <v>319</v>
      </c>
      <c r="J410">
        <v>0</v>
      </c>
      <c r="K410">
        <v>1444</v>
      </c>
      <c r="L410">
        <v>151</v>
      </c>
    </row>
    <row r="411" spans="1:12" x14ac:dyDescent="0.25">
      <c r="A411" t="s">
        <v>474</v>
      </c>
      <c r="B411" t="s">
        <v>391</v>
      </c>
      <c r="C411">
        <v>2016</v>
      </c>
      <c r="D411" t="s">
        <v>393</v>
      </c>
      <c r="E411" t="s">
        <v>479</v>
      </c>
      <c r="F411" t="s">
        <v>480</v>
      </c>
      <c r="G411" t="s">
        <v>432</v>
      </c>
      <c r="H411" t="s">
        <v>215</v>
      </c>
      <c r="I411" t="s">
        <v>320</v>
      </c>
      <c r="J411">
        <v>0</v>
      </c>
      <c r="K411">
        <v>84696.085300000006</v>
      </c>
      <c r="L411">
        <v>152</v>
      </c>
    </row>
    <row r="412" spans="1:12" x14ac:dyDescent="0.25">
      <c r="A412" t="s">
        <v>474</v>
      </c>
      <c r="B412" t="s">
        <v>391</v>
      </c>
      <c r="C412">
        <v>2016</v>
      </c>
      <c r="D412" t="s">
        <v>393</v>
      </c>
      <c r="E412" t="s">
        <v>479</v>
      </c>
      <c r="F412" t="s">
        <v>480</v>
      </c>
      <c r="G412" t="s">
        <v>432</v>
      </c>
      <c r="H412" t="s">
        <v>216</v>
      </c>
      <c r="I412" t="s">
        <v>321</v>
      </c>
      <c r="J412">
        <v>0</v>
      </c>
      <c r="K412">
        <v>446279.08529999998</v>
      </c>
      <c r="L412">
        <v>153</v>
      </c>
    </row>
    <row r="413" spans="1:12" x14ac:dyDescent="0.25">
      <c r="A413" t="s">
        <v>474</v>
      </c>
      <c r="B413" t="s">
        <v>391</v>
      </c>
      <c r="C413">
        <v>2016</v>
      </c>
      <c r="D413" t="s">
        <v>393</v>
      </c>
      <c r="E413" t="s">
        <v>479</v>
      </c>
      <c r="F413" t="s">
        <v>480</v>
      </c>
      <c r="G413" t="s">
        <v>432</v>
      </c>
      <c r="H413" t="s">
        <v>219</v>
      </c>
      <c r="I413" t="s">
        <v>324</v>
      </c>
      <c r="J413">
        <v>0</v>
      </c>
      <c r="K413">
        <v>446279.08529999998</v>
      </c>
      <c r="L413">
        <v>156</v>
      </c>
    </row>
    <row r="414" spans="1:12" x14ac:dyDescent="0.25">
      <c r="A414" t="s">
        <v>474</v>
      </c>
      <c r="B414" t="s">
        <v>391</v>
      </c>
      <c r="C414">
        <v>2016</v>
      </c>
      <c r="D414" t="s">
        <v>393</v>
      </c>
      <c r="E414" t="s">
        <v>479</v>
      </c>
      <c r="F414" t="s">
        <v>480</v>
      </c>
      <c r="G414" t="s">
        <v>432</v>
      </c>
      <c r="H414" t="s">
        <v>220</v>
      </c>
      <c r="I414" t="s">
        <v>325</v>
      </c>
      <c r="J414">
        <v>0</v>
      </c>
      <c r="K414">
        <v>536662</v>
      </c>
      <c r="L414">
        <v>157</v>
      </c>
    </row>
    <row r="415" spans="1:12" x14ac:dyDescent="0.25">
      <c r="A415" t="s">
        <v>474</v>
      </c>
      <c r="B415" t="s">
        <v>391</v>
      </c>
      <c r="C415">
        <v>2016</v>
      </c>
      <c r="D415" t="s">
        <v>393</v>
      </c>
      <c r="E415" t="s">
        <v>479</v>
      </c>
      <c r="F415" t="s">
        <v>480</v>
      </c>
      <c r="G415" t="s">
        <v>432</v>
      </c>
      <c r="H415" t="s">
        <v>221</v>
      </c>
      <c r="I415" t="s">
        <v>326</v>
      </c>
      <c r="J415">
        <v>0</v>
      </c>
      <c r="K415">
        <v>90382.914699999994</v>
      </c>
      <c r="L415">
        <v>158</v>
      </c>
    </row>
    <row r="416" spans="1:12" x14ac:dyDescent="0.25">
      <c r="A416" t="s">
        <v>474</v>
      </c>
      <c r="B416" t="s">
        <v>391</v>
      </c>
      <c r="C416">
        <v>2016</v>
      </c>
      <c r="D416" t="s">
        <v>393</v>
      </c>
      <c r="E416" t="s">
        <v>479</v>
      </c>
      <c r="F416" t="s">
        <v>480</v>
      </c>
      <c r="G416" t="s">
        <v>432</v>
      </c>
      <c r="H416" t="s">
        <v>180</v>
      </c>
      <c r="I416" t="s">
        <v>284</v>
      </c>
      <c r="J416">
        <v>0</v>
      </c>
      <c r="K416">
        <v>217707</v>
      </c>
      <c r="L416">
        <v>101</v>
      </c>
    </row>
    <row r="417" spans="1:12" x14ac:dyDescent="0.25">
      <c r="A417" t="s">
        <v>474</v>
      </c>
      <c r="B417" t="s">
        <v>391</v>
      </c>
      <c r="C417">
        <v>2016</v>
      </c>
      <c r="D417" t="s">
        <v>393</v>
      </c>
      <c r="E417" t="s">
        <v>479</v>
      </c>
      <c r="F417" t="s">
        <v>480</v>
      </c>
      <c r="G417" t="s">
        <v>432</v>
      </c>
      <c r="H417" t="s">
        <v>184</v>
      </c>
      <c r="I417" t="s">
        <v>288</v>
      </c>
      <c r="J417">
        <v>0</v>
      </c>
      <c r="K417">
        <v>217707</v>
      </c>
      <c r="L417">
        <v>108</v>
      </c>
    </row>
    <row r="418" spans="1:12" x14ac:dyDescent="0.25">
      <c r="A418" t="s">
        <v>474</v>
      </c>
      <c r="B418" t="s">
        <v>391</v>
      </c>
      <c r="C418">
        <v>2016</v>
      </c>
      <c r="D418" t="s">
        <v>393</v>
      </c>
      <c r="E418" t="s">
        <v>479</v>
      </c>
      <c r="F418" t="s">
        <v>480</v>
      </c>
      <c r="G418" t="s">
        <v>432</v>
      </c>
      <c r="H418" t="s">
        <v>185</v>
      </c>
      <c r="I418" t="s">
        <v>289</v>
      </c>
      <c r="J418">
        <v>0</v>
      </c>
      <c r="K418">
        <v>16085</v>
      </c>
      <c r="L418">
        <v>109</v>
      </c>
    </row>
    <row r="419" spans="1:12" x14ac:dyDescent="0.25">
      <c r="A419" t="s">
        <v>474</v>
      </c>
      <c r="B419" t="s">
        <v>391</v>
      </c>
      <c r="C419">
        <v>2016</v>
      </c>
      <c r="D419" t="s">
        <v>393</v>
      </c>
      <c r="E419" t="s">
        <v>479</v>
      </c>
      <c r="F419" t="s">
        <v>480</v>
      </c>
      <c r="G419" t="s">
        <v>432</v>
      </c>
      <c r="H419" t="s">
        <v>186</v>
      </c>
      <c r="I419" t="s">
        <v>290</v>
      </c>
      <c r="J419">
        <v>0</v>
      </c>
      <c r="K419">
        <v>29046</v>
      </c>
      <c r="L419">
        <v>110</v>
      </c>
    </row>
    <row r="420" spans="1:12" x14ac:dyDescent="0.25">
      <c r="A420" t="s">
        <v>474</v>
      </c>
      <c r="B420" t="s">
        <v>391</v>
      </c>
      <c r="C420">
        <v>2016</v>
      </c>
      <c r="D420" t="s">
        <v>393</v>
      </c>
      <c r="E420" t="s">
        <v>479</v>
      </c>
      <c r="F420" t="s">
        <v>480</v>
      </c>
      <c r="G420" t="s">
        <v>432</v>
      </c>
      <c r="H420" t="s">
        <v>188</v>
      </c>
      <c r="I420" t="s">
        <v>292</v>
      </c>
      <c r="J420">
        <v>0</v>
      </c>
      <c r="K420">
        <v>262838</v>
      </c>
      <c r="L420">
        <v>112</v>
      </c>
    </row>
    <row r="421" spans="1:12" x14ac:dyDescent="0.25">
      <c r="A421" t="s">
        <v>474</v>
      </c>
      <c r="B421" t="s">
        <v>391</v>
      </c>
      <c r="C421">
        <v>2016</v>
      </c>
      <c r="D421" t="s">
        <v>393</v>
      </c>
      <c r="E421" t="s">
        <v>479</v>
      </c>
      <c r="F421" t="s">
        <v>480</v>
      </c>
      <c r="G421" t="s">
        <v>432</v>
      </c>
      <c r="H421" t="s">
        <v>197</v>
      </c>
      <c r="I421" t="s">
        <v>302</v>
      </c>
      <c r="J421">
        <v>0</v>
      </c>
      <c r="K421">
        <v>1250</v>
      </c>
      <c r="L421">
        <v>122</v>
      </c>
    </row>
    <row r="422" spans="1:12" x14ac:dyDescent="0.25">
      <c r="A422" t="s">
        <v>474</v>
      </c>
      <c r="B422" t="s">
        <v>391</v>
      </c>
      <c r="C422">
        <v>2016</v>
      </c>
      <c r="D422" t="s">
        <v>393</v>
      </c>
      <c r="E422" t="s">
        <v>479</v>
      </c>
      <c r="F422" t="s">
        <v>480</v>
      </c>
      <c r="G422" t="s">
        <v>432</v>
      </c>
      <c r="H422" t="s">
        <v>198</v>
      </c>
      <c r="I422" t="s">
        <v>303</v>
      </c>
      <c r="J422">
        <v>0</v>
      </c>
      <c r="K422">
        <v>22352</v>
      </c>
      <c r="L422">
        <v>123</v>
      </c>
    </row>
    <row r="423" spans="1:12" x14ac:dyDescent="0.25">
      <c r="A423" t="s">
        <v>474</v>
      </c>
      <c r="B423" t="s">
        <v>391</v>
      </c>
      <c r="C423">
        <v>2016</v>
      </c>
      <c r="D423" t="s">
        <v>393</v>
      </c>
      <c r="E423" t="s">
        <v>479</v>
      </c>
      <c r="F423" t="s">
        <v>480</v>
      </c>
      <c r="G423" t="s">
        <v>432</v>
      </c>
      <c r="H423" t="s">
        <v>199</v>
      </c>
      <c r="I423" t="s">
        <v>304</v>
      </c>
      <c r="J423">
        <v>0</v>
      </c>
      <c r="K423">
        <v>5818</v>
      </c>
      <c r="L423">
        <v>124</v>
      </c>
    </row>
    <row r="424" spans="1:12" x14ac:dyDescent="0.25">
      <c r="A424" t="s">
        <v>474</v>
      </c>
      <c r="B424" t="s">
        <v>391</v>
      </c>
      <c r="C424">
        <v>2016</v>
      </c>
      <c r="D424" t="s">
        <v>393</v>
      </c>
      <c r="E424" t="s">
        <v>479</v>
      </c>
      <c r="F424" t="s">
        <v>480</v>
      </c>
      <c r="G424" t="s">
        <v>432</v>
      </c>
      <c r="H424" t="s">
        <v>200</v>
      </c>
      <c r="I424" t="s">
        <v>305</v>
      </c>
      <c r="J424">
        <v>0</v>
      </c>
      <c r="K424">
        <v>49212</v>
      </c>
      <c r="L424">
        <v>125</v>
      </c>
    </row>
    <row r="425" spans="1:12" x14ac:dyDescent="0.25">
      <c r="A425" t="s">
        <v>474</v>
      </c>
      <c r="B425" t="s">
        <v>391</v>
      </c>
      <c r="C425">
        <v>2016</v>
      </c>
      <c r="D425" t="s">
        <v>393</v>
      </c>
      <c r="E425" t="s">
        <v>479</v>
      </c>
      <c r="F425" t="s">
        <v>480</v>
      </c>
      <c r="G425" t="s">
        <v>432</v>
      </c>
      <c r="H425" t="s">
        <v>204</v>
      </c>
      <c r="I425" t="s">
        <v>309</v>
      </c>
      <c r="J425">
        <v>0</v>
      </c>
      <c r="K425">
        <v>1555</v>
      </c>
      <c r="L425">
        <v>129</v>
      </c>
    </row>
    <row r="426" spans="1:12" x14ac:dyDescent="0.25">
      <c r="A426" t="s">
        <v>474</v>
      </c>
      <c r="B426" t="s">
        <v>391</v>
      </c>
      <c r="C426">
        <v>2016</v>
      </c>
      <c r="D426" t="s">
        <v>393</v>
      </c>
      <c r="E426" t="s">
        <v>479</v>
      </c>
      <c r="F426" t="s">
        <v>480</v>
      </c>
      <c r="G426" t="s">
        <v>432</v>
      </c>
      <c r="H426" t="s">
        <v>206</v>
      </c>
      <c r="I426" t="s">
        <v>311</v>
      </c>
      <c r="J426">
        <v>0</v>
      </c>
      <c r="K426">
        <v>3454</v>
      </c>
      <c r="L426">
        <v>133</v>
      </c>
    </row>
    <row r="427" spans="1:12" x14ac:dyDescent="0.25">
      <c r="A427" t="s">
        <v>474</v>
      </c>
      <c r="B427" t="s">
        <v>391</v>
      </c>
      <c r="C427">
        <v>2016</v>
      </c>
      <c r="D427" t="s">
        <v>393</v>
      </c>
      <c r="E427" t="s">
        <v>479</v>
      </c>
      <c r="F427" t="s">
        <v>480</v>
      </c>
      <c r="G427" t="s">
        <v>432</v>
      </c>
      <c r="H427" t="s">
        <v>207</v>
      </c>
      <c r="I427" t="s">
        <v>312</v>
      </c>
      <c r="J427">
        <v>0</v>
      </c>
      <c r="K427">
        <v>13660</v>
      </c>
      <c r="L427">
        <v>135</v>
      </c>
    </row>
    <row r="428" spans="1:12" x14ac:dyDescent="0.25">
      <c r="A428" t="s">
        <v>474</v>
      </c>
      <c r="B428" t="s">
        <v>391</v>
      </c>
      <c r="C428">
        <v>2016</v>
      </c>
      <c r="D428" t="s">
        <v>393</v>
      </c>
      <c r="E428" t="s">
        <v>479</v>
      </c>
      <c r="F428" t="s">
        <v>480</v>
      </c>
      <c r="G428" t="s">
        <v>432</v>
      </c>
      <c r="H428" t="s">
        <v>208</v>
      </c>
      <c r="I428" t="s">
        <v>313</v>
      </c>
      <c r="J428">
        <v>0</v>
      </c>
      <c r="K428">
        <v>97301</v>
      </c>
      <c r="L428">
        <v>136</v>
      </c>
    </row>
    <row r="429" spans="1:12" x14ac:dyDescent="0.25">
      <c r="A429" t="s">
        <v>474</v>
      </c>
      <c r="B429" t="s">
        <v>391</v>
      </c>
      <c r="C429">
        <v>2016</v>
      </c>
      <c r="D429" t="s">
        <v>393</v>
      </c>
      <c r="E429" t="s">
        <v>479</v>
      </c>
      <c r="F429" t="s">
        <v>480</v>
      </c>
      <c r="G429" t="s">
        <v>432</v>
      </c>
      <c r="H429" t="s">
        <v>212</v>
      </c>
      <c r="I429" t="s">
        <v>317</v>
      </c>
      <c r="J429">
        <v>0</v>
      </c>
      <c r="K429">
        <v>1444</v>
      </c>
      <c r="L429">
        <v>148</v>
      </c>
    </row>
    <row r="430" spans="1:12" x14ac:dyDescent="0.25">
      <c r="A430" t="s">
        <v>481</v>
      </c>
      <c r="B430" t="s">
        <v>408</v>
      </c>
      <c r="C430">
        <v>2016</v>
      </c>
      <c r="D430" t="s">
        <v>409</v>
      </c>
      <c r="E430" t="s">
        <v>482</v>
      </c>
      <c r="F430" t="s">
        <v>483</v>
      </c>
      <c r="G430" t="s">
        <v>432</v>
      </c>
      <c r="H430" t="s">
        <v>205</v>
      </c>
      <c r="I430" t="s">
        <v>310</v>
      </c>
      <c r="J430">
        <v>0</v>
      </c>
      <c r="K430">
        <v>58637</v>
      </c>
      <c r="L430">
        <v>130</v>
      </c>
    </row>
    <row r="431" spans="1:12" x14ac:dyDescent="0.25">
      <c r="A431" t="s">
        <v>481</v>
      </c>
      <c r="B431" t="s">
        <v>408</v>
      </c>
      <c r="C431">
        <v>2016</v>
      </c>
      <c r="D431" t="s">
        <v>409</v>
      </c>
      <c r="E431" t="s">
        <v>482</v>
      </c>
      <c r="F431" t="s">
        <v>483</v>
      </c>
      <c r="G431" t="s">
        <v>432</v>
      </c>
      <c r="H431" t="s">
        <v>208</v>
      </c>
      <c r="I431" t="s">
        <v>313</v>
      </c>
      <c r="J431">
        <v>0</v>
      </c>
      <c r="K431">
        <v>58637</v>
      </c>
      <c r="L431">
        <v>136</v>
      </c>
    </row>
    <row r="432" spans="1:12" x14ac:dyDescent="0.25">
      <c r="A432" t="s">
        <v>481</v>
      </c>
      <c r="B432" t="s">
        <v>408</v>
      </c>
      <c r="C432">
        <v>2016</v>
      </c>
      <c r="D432" t="s">
        <v>409</v>
      </c>
      <c r="E432" t="s">
        <v>482</v>
      </c>
      <c r="F432" t="s">
        <v>483</v>
      </c>
      <c r="G432" t="s">
        <v>432</v>
      </c>
      <c r="H432" t="s">
        <v>215</v>
      </c>
      <c r="I432" t="s">
        <v>320</v>
      </c>
      <c r="J432">
        <v>0</v>
      </c>
      <c r="K432">
        <v>9901.6893</v>
      </c>
      <c r="L432">
        <v>152</v>
      </c>
    </row>
    <row r="433" spans="1:12" x14ac:dyDescent="0.25">
      <c r="A433" t="s">
        <v>481</v>
      </c>
      <c r="B433" t="s">
        <v>408</v>
      </c>
      <c r="C433">
        <v>2016</v>
      </c>
      <c r="D433" t="s">
        <v>409</v>
      </c>
      <c r="E433" t="s">
        <v>482</v>
      </c>
      <c r="F433" t="s">
        <v>483</v>
      </c>
      <c r="G433" t="s">
        <v>432</v>
      </c>
      <c r="H433" t="s">
        <v>216</v>
      </c>
      <c r="I433" t="s">
        <v>321</v>
      </c>
      <c r="J433">
        <v>0</v>
      </c>
      <c r="K433">
        <v>141154.6893</v>
      </c>
      <c r="L433">
        <v>153</v>
      </c>
    </row>
    <row r="434" spans="1:12" x14ac:dyDescent="0.25">
      <c r="A434" t="s">
        <v>481</v>
      </c>
      <c r="B434" t="s">
        <v>408</v>
      </c>
      <c r="C434">
        <v>2016</v>
      </c>
      <c r="D434" t="s">
        <v>409</v>
      </c>
      <c r="E434" t="s">
        <v>482</v>
      </c>
      <c r="F434" t="s">
        <v>483</v>
      </c>
      <c r="G434" t="s">
        <v>432</v>
      </c>
      <c r="H434" t="s">
        <v>219</v>
      </c>
      <c r="I434" t="s">
        <v>324</v>
      </c>
      <c r="J434">
        <v>0</v>
      </c>
      <c r="K434">
        <v>141154.6893</v>
      </c>
      <c r="L434">
        <v>156</v>
      </c>
    </row>
    <row r="435" spans="1:12" x14ac:dyDescent="0.25">
      <c r="A435" t="s">
        <v>481</v>
      </c>
      <c r="B435" t="s">
        <v>408</v>
      </c>
      <c r="C435">
        <v>2016</v>
      </c>
      <c r="D435" t="s">
        <v>409</v>
      </c>
      <c r="E435" t="s">
        <v>482</v>
      </c>
      <c r="F435" t="s">
        <v>483</v>
      </c>
      <c r="G435" t="s">
        <v>432</v>
      </c>
      <c r="H435" t="s">
        <v>220</v>
      </c>
      <c r="I435" t="s">
        <v>325</v>
      </c>
      <c r="J435">
        <v>0</v>
      </c>
      <c r="K435">
        <v>143685</v>
      </c>
      <c r="L435">
        <v>157</v>
      </c>
    </row>
    <row r="436" spans="1:12" x14ac:dyDescent="0.25">
      <c r="A436" t="s">
        <v>481</v>
      </c>
      <c r="B436" t="s">
        <v>408</v>
      </c>
      <c r="C436">
        <v>2016</v>
      </c>
      <c r="D436" t="s">
        <v>409</v>
      </c>
      <c r="E436" t="s">
        <v>482</v>
      </c>
      <c r="F436" t="s">
        <v>483</v>
      </c>
      <c r="G436" t="s">
        <v>432</v>
      </c>
      <c r="H436" t="s">
        <v>221</v>
      </c>
      <c r="I436" t="s">
        <v>326</v>
      </c>
      <c r="J436">
        <v>0</v>
      </c>
      <c r="K436">
        <v>2530.3107</v>
      </c>
      <c r="L436">
        <v>158</v>
      </c>
    </row>
    <row r="437" spans="1:12" x14ac:dyDescent="0.25">
      <c r="A437" t="s">
        <v>481</v>
      </c>
      <c r="B437" t="s">
        <v>408</v>
      </c>
      <c r="C437">
        <v>2016</v>
      </c>
      <c r="D437" t="s">
        <v>409</v>
      </c>
      <c r="E437" t="s">
        <v>482</v>
      </c>
      <c r="F437" t="s">
        <v>483</v>
      </c>
      <c r="G437" t="s">
        <v>432</v>
      </c>
      <c r="H437" t="s">
        <v>180</v>
      </c>
      <c r="I437" t="s">
        <v>284</v>
      </c>
      <c r="J437">
        <v>0</v>
      </c>
      <c r="K437">
        <v>59376</v>
      </c>
      <c r="L437">
        <v>101</v>
      </c>
    </row>
    <row r="438" spans="1:12" x14ac:dyDescent="0.25">
      <c r="A438" t="s">
        <v>481</v>
      </c>
      <c r="B438" t="s">
        <v>408</v>
      </c>
      <c r="C438">
        <v>2016</v>
      </c>
      <c r="D438" t="s">
        <v>409</v>
      </c>
      <c r="E438" t="s">
        <v>482</v>
      </c>
      <c r="F438" t="s">
        <v>483</v>
      </c>
      <c r="G438" t="s">
        <v>432</v>
      </c>
      <c r="H438" t="s">
        <v>184</v>
      </c>
      <c r="I438" t="s">
        <v>288</v>
      </c>
      <c r="J438">
        <v>0</v>
      </c>
      <c r="K438">
        <v>59376</v>
      </c>
      <c r="L438">
        <v>108</v>
      </c>
    </row>
    <row r="439" spans="1:12" x14ac:dyDescent="0.25">
      <c r="A439" t="s">
        <v>481</v>
      </c>
      <c r="B439" t="s">
        <v>408</v>
      </c>
      <c r="C439">
        <v>2016</v>
      </c>
      <c r="D439" t="s">
        <v>409</v>
      </c>
      <c r="E439" t="s">
        <v>482</v>
      </c>
      <c r="F439" t="s">
        <v>483</v>
      </c>
      <c r="G439" t="s">
        <v>432</v>
      </c>
      <c r="H439" t="s">
        <v>185</v>
      </c>
      <c r="I439" t="s">
        <v>289</v>
      </c>
      <c r="J439">
        <v>0</v>
      </c>
      <c r="K439">
        <v>5462</v>
      </c>
      <c r="L439">
        <v>109</v>
      </c>
    </row>
    <row r="440" spans="1:12" x14ac:dyDescent="0.25">
      <c r="A440" t="s">
        <v>481</v>
      </c>
      <c r="B440" t="s">
        <v>408</v>
      </c>
      <c r="C440">
        <v>2016</v>
      </c>
      <c r="D440" t="s">
        <v>409</v>
      </c>
      <c r="E440" t="s">
        <v>482</v>
      </c>
      <c r="F440" t="s">
        <v>483</v>
      </c>
      <c r="G440" t="s">
        <v>432</v>
      </c>
      <c r="H440" t="s">
        <v>186</v>
      </c>
      <c r="I440" t="s">
        <v>290</v>
      </c>
      <c r="J440">
        <v>0</v>
      </c>
      <c r="K440">
        <v>7778</v>
      </c>
      <c r="L440">
        <v>110</v>
      </c>
    </row>
    <row r="441" spans="1:12" x14ac:dyDescent="0.25">
      <c r="A441" t="s">
        <v>481</v>
      </c>
      <c r="B441" t="s">
        <v>408</v>
      </c>
      <c r="C441">
        <v>2016</v>
      </c>
      <c r="D441" t="s">
        <v>409</v>
      </c>
      <c r="E441" t="s">
        <v>482</v>
      </c>
      <c r="F441" t="s">
        <v>483</v>
      </c>
      <c r="G441" t="s">
        <v>432</v>
      </c>
      <c r="H441" t="s">
        <v>188</v>
      </c>
      <c r="I441" t="s">
        <v>292</v>
      </c>
      <c r="J441">
        <v>0</v>
      </c>
      <c r="K441">
        <v>72616</v>
      </c>
      <c r="L441">
        <v>112</v>
      </c>
    </row>
    <row r="442" spans="1:12" x14ac:dyDescent="0.25">
      <c r="A442" t="s">
        <v>484</v>
      </c>
      <c r="B442" t="s">
        <v>389</v>
      </c>
      <c r="C442">
        <v>2016</v>
      </c>
      <c r="D442" t="s">
        <v>390</v>
      </c>
      <c r="E442" t="s">
        <v>485</v>
      </c>
      <c r="F442" t="s">
        <v>485</v>
      </c>
      <c r="G442" t="s">
        <v>432</v>
      </c>
      <c r="H442" t="s">
        <v>180</v>
      </c>
      <c r="I442" t="s">
        <v>284</v>
      </c>
      <c r="J442">
        <v>0</v>
      </c>
      <c r="K442">
        <v>337355</v>
      </c>
      <c r="L442">
        <v>101</v>
      </c>
    </row>
    <row r="443" spans="1:12" x14ac:dyDescent="0.25">
      <c r="A443" t="s">
        <v>484</v>
      </c>
      <c r="B443" t="s">
        <v>389</v>
      </c>
      <c r="C443">
        <v>2016</v>
      </c>
      <c r="D443" t="s">
        <v>390</v>
      </c>
      <c r="E443" t="s">
        <v>485</v>
      </c>
      <c r="F443" t="s">
        <v>485</v>
      </c>
      <c r="G443" t="s">
        <v>432</v>
      </c>
      <c r="H443" t="s">
        <v>184</v>
      </c>
      <c r="I443" t="s">
        <v>288</v>
      </c>
      <c r="J443">
        <v>0</v>
      </c>
      <c r="K443">
        <v>337355</v>
      </c>
      <c r="L443">
        <v>108</v>
      </c>
    </row>
    <row r="444" spans="1:12" x14ac:dyDescent="0.25">
      <c r="A444" t="s">
        <v>484</v>
      </c>
      <c r="B444" t="s">
        <v>389</v>
      </c>
      <c r="C444">
        <v>2016</v>
      </c>
      <c r="D444" t="s">
        <v>390</v>
      </c>
      <c r="E444" t="s">
        <v>485</v>
      </c>
      <c r="F444" t="s">
        <v>485</v>
      </c>
      <c r="G444" t="s">
        <v>432</v>
      </c>
      <c r="H444" t="s">
        <v>185</v>
      </c>
      <c r="I444" t="s">
        <v>289</v>
      </c>
      <c r="J444">
        <v>0</v>
      </c>
      <c r="K444">
        <v>40483</v>
      </c>
      <c r="L444">
        <v>109</v>
      </c>
    </row>
    <row r="445" spans="1:12" x14ac:dyDescent="0.25">
      <c r="A445" t="s">
        <v>484</v>
      </c>
      <c r="B445" t="s">
        <v>389</v>
      </c>
      <c r="C445">
        <v>2016</v>
      </c>
      <c r="D445" t="s">
        <v>390</v>
      </c>
      <c r="E445" t="s">
        <v>485</v>
      </c>
      <c r="F445" t="s">
        <v>485</v>
      </c>
      <c r="G445" t="s">
        <v>432</v>
      </c>
      <c r="H445" t="s">
        <v>186</v>
      </c>
      <c r="I445" t="s">
        <v>290</v>
      </c>
      <c r="J445">
        <v>0</v>
      </c>
      <c r="K445">
        <v>64669</v>
      </c>
      <c r="L445">
        <v>110</v>
      </c>
    </row>
    <row r="446" spans="1:12" x14ac:dyDescent="0.25">
      <c r="A446" t="s">
        <v>484</v>
      </c>
      <c r="B446" t="s">
        <v>389</v>
      </c>
      <c r="C446">
        <v>2016</v>
      </c>
      <c r="D446" t="s">
        <v>390</v>
      </c>
      <c r="E446" t="s">
        <v>485</v>
      </c>
      <c r="F446" t="s">
        <v>485</v>
      </c>
      <c r="G446" t="s">
        <v>432</v>
      </c>
      <c r="H446" t="s">
        <v>188</v>
      </c>
      <c r="I446" t="s">
        <v>292</v>
      </c>
      <c r="J446">
        <v>0</v>
      </c>
      <c r="K446">
        <v>442507</v>
      </c>
      <c r="L446">
        <v>112</v>
      </c>
    </row>
    <row r="447" spans="1:12" x14ac:dyDescent="0.25">
      <c r="A447" t="s">
        <v>484</v>
      </c>
      <c r="B447" t="s">
        <v>389</v>
      </c>
      <c r="C447">
        <v>2016</v>
      </c>
      <c r="D447" t="s">
        <v>390</v>
      </c>
      <c r="E447" t="s">
        <v>485</v>
      </c>
      <c r="F447" t="s">
        <v>485</v>
      </c>
      <c r="G447" t="s">
        <v>432</v>
      </c>
      <c r="H447" t="s">
        <v>189</v>
      </c>
      <c r="I447" t="s">
        <v>293</v>
      </c>
      <c r="J447">
        <v>0</v>
      </c>
      <c r="K447">
        <v>18465.078099999999</v>
      </c>
      <c r="L447">
        <v>113</v>
      </c>
    </row>
    <row r="448" spans="1:12" x14ac:dyDescent="0.25">
      <c r="A448" t="s">
        <v>484</v>
      </c>
      <c r="B448" t="s">
        <v>389</v>
      </c>
      <c r="C448">
        <v>2016</v>
      </c>
      <c r="D448" t="s">
        <v>390</v>
      </c>
      <c r="E448" t="s">
        <v>485</v>
      </c>
      <c r="F448" t="s">
        <v>485</v>
      </c>
      <c r="G448" t="s">
        <v>432</v>
      </c>
      <c r="H448" t="s">
        <v>190</v>
      </c>
      <c r="I448" t="s">
        <v>295</v>
      </c>
      <c r="J448">
        <v>0</v>
      </c>
      <c r="K448">
        <v>272.98340000000002</v>
      </c>
      <c r="L448">
        <v>114</v>
      </c>
    </row>
    <row r="449" spans="1:12" x14ac:dyDescent="0.25">
      <c r="A449" t="s">
        <v>484</v>
      </c>
      <c r="B449" t="s">
        <v>389</v>
      </c>
      <c r="C449">
        <v>2016</v>
      </c>
      <c r="D449" t="s">
        <v>390</v>
      </c>
      <c r="E449" t="s">
        <v>485</v>
      </c>
      <c r="F449" t="s">
        <v>485</v>
      </c>
      <c r="G449" t="s">
        <v>432</v>
      </c>
      <c r="H449" t="s">
        <v>191</v>
      </c>
      <c r="I449" t="s">
        <v>296</v>
      </c>
      <c r="J449">
        <v>0</v>
      </c>
      <c r="K449">
        <v>13902.636200000001</v>
      </c>
      <c r="L449">
        <v>115</v>
      </c>
    </row>
    <row r="450" spans="1:12" x14ac:dyDescent="0.25">
      <c r="A450" t="s">
        <v>484</v>
      </c>
      <c r="B450" t="s">
        <v>389</v>
      </c>
      <c r="C450">
        <v>2016</v>
      </c>
      <c r="D450" t="s">
        <v>390</v>
      </c>
      <c r="E450" t="s">
        <v>485</v>
      </c>
      <c r="F450" t="s">
        <v>485</v>
      </c>
      <c r="G450" t="s">
        <v>432</v>
      </c>
      <c r="H450" t="s">
        <v>192</v>
      </c>
      <c r="I450" t="s">
        <v>297</v>
      </c>
      <c r="J450">
        <v>0</v>
      </c>
      <c r="K450">
        <v>49.4009</v>
      </c>
      <c r="L450">
        <v>116</v>
      </c>
    </row>
    <row r="451" spans="1:12" x14ac:dyDescent="0.25">
      <c r="A451" t="s">
        <v>484</v>
      </c>
      <c r="B451" t="s">
        <v>389</v>
      </c>
      <c r="C451">
        <v>2016</v>
      </c>
      <c r="D451" t="s">
        <v>390</v>
      </c>
      <c r="E451" t="s">
        <v>485</v>
      </c>
      <c r="F451" t="s">
        <v>485</v>
      </c>
      <c r="G451" t="s">
        <v>432</v>
      </c>
      <c r="H451" t="s">
        <v>193</v>
      </c>
      <c r="I451" t="s">
        <v>298</v>
      </c>
      <c r="J451">
        <v>0</v>
      </c>
      <c r="K451">
        <v>32690.0985</v>
      </c>
      <c r="L451">
        <v>117</v>
      </c>
    </row>
    <row r="452" spans="1:12" x14ac:dyDescent="0.25">
      <c r="A452" t="s">
        <v>484</v>
      </c>
      <c r="B452" t="s">
        <v>389</v>
      </c>
      <c r="C452">
        <v>2016</v>
      </c>
      <c r="D452" t="s">
        <v>390</v>
      </c>
      <c r="E452" t="s">
        <v>485</v>
      </c>
      <c r="F452" t="s">
        <v>485</v>
      </c>
      <c r="G452" t="s">
        <v>432</v>
      </c>
      <c r="H452" t="s">
        <v>194</v>
      </c>
      <c r="I452" t="s">
        <v>299</v>
      </c>
      <c r="J452">
        <v>0</v>
      </c>
      <c r="K452">
        <v>1020.5116</v>
      </c>
      <c r="L452">
        <v>118</v>
      </c>
    </row>
    <row r="453" spans="1:12" x14ac:dyDescent="0.25">
      <c r="A453" t="s">
        <v>484</v>
      </c>
      <c r="B453" t="s">
        <v>389</v>
      </c>
      <c r="C453">
        <v>2016</v>
      </c>
      <c r="D453" t="s">
        <v>390</v>
      </c>
      <c r="E453" t="s">
        <v>485</v>
      </c>
      <c r="F453" t="s">
        <v>485</v>
      </c>
      <c r="G453" t="s">
        <v>432</v>
      </c>
      <c r="H453" t="s">
        <v>195</v>
      </c>
      <c r="I453" t="s">
        <v>300</v>
      </c>
      <c r="J453">
        <v>0</v>
      </c>
      <c r="K453">
        <v>659.42570000000001</v>
      </c>
      <c r="L453">
        <v>119</v>
      </c>
    </row>
    <row r="454" spans="1:12" x14ac:dyDescent="0.25">
      <c r="A454" t="s">
        <v>484</v>
      </c>
      <c r="B454" t="s">
        <v>389</v>
      </c>
      <c r="C454">
        <v>2016</v>
      </c>
      <c r="D454" t="s">
        <v>390</v>
      </c>
      <c r="E454" t="s">
        <v>485</v>
      </c>
      <c r="F454" t="s">
        <v>485</v>
      </c>
      <c r="G454" t="s">
        <v>432</v>
      </c>
      <c r="H454" t="s">
        <v>197</v>
      </c>
      <c r="I454" t="s">
        <v>302</v>
      </c>
      <c r="J454">
        <v>0</v>
      </c>
      <c r="K454">
        <v>2669.2264</v>
      </c>
      <c r="L454">
        <v>122</v>
      </c>
    </row>
    <row r="455" spans="1:12" x14ac:dyDescent="0.25">
      <c r="A455" t="s">
        <v>484</v>
      </c>
      <c r="B455" t="s">
        <v>389</v>
      </c>
      <c r="C455">
        <v>2016</v>
      </c>
      <c r="D455" t="s">
        <v>390</v>
      </c>
      <c r="E455" t="s">
        <v>485</v>
      </c>
      <c r="F455" t="s">
        <v>485</v>
      </c>
      <c r="G455" t="s">
        <v>432</v>
      </c>
      <c r="H455" t="s">
        <v>198</v>
      </c>
      <c r="I455" t="s">
        <v>303</v>
      </c>
      <c r="J455">
        <v>0</v>
      </c>
      <c r="K455">
        <v>31925.180199999999</v>
      </c>
      <c r="L455">
        <v>123</v>
      </c>
    </row>
    <row r="456" spans="1:12" x14ac:dyDescent="0.25">
      <c r="A456" t="s">
        <v>484</v>
      </c>
      <c r="B456" t="s">
        <v>389</v>
      </c>
      <c r="C456">
        <v>2016</v>
      </c>
      <c r="D456" t="s">
        <v>390</v>
      </c>
      <c r="E456" t="s">
        <v>485</v>
      </c>
      <c r="F456" t="s">
        <v>485</v>
      </c>
      <c r="G456" t="s">
        <v>432</v>
      </c>
      <c r="H456" t="s">
        <v>199</v>
      </c>
      <c r="I456" t="s">
        <v>304</v>
      </c>
      <c r="J456">
        <v>0</v>
      </c>
      <c r="K456">
        <v>326.35899999999998</v>
      </c>
      <c r="L456">
        <v>124</v>
      </c>
    </row>
    <row r="457" spans="1:12" x14ac:dyDescent="0.25">
      <c r="A457" t="s">
        <v>484</v>
      </c>
      <c r="B457" t="s">
        <v>389</v>
      </c>
      <c r="C457">
        <v>2016</v>
      </c>
      <c r="D457" t="s">
        <v>390</v>
      </c>
      <c r="E457" t="s">
        <v>485</v>
      </c>
      <c r="F457" t="s">
        <v>485</v>
      </c>
      <c r="G457" t="s">
        <v>432</v>
      </c>
      <c r="H457" t="s">
        <v>200</v>
      </c>
      <c r="I457" t="s">
        <v>305</v>
      </c>
      <c r="J457">
        <v>0</v>
      </c>
      <c r="K457">
        <v>0.38190000000000002</v>
      </c>
      <c r="L457">
        <v>125</v>
      </c>
    </row>
    <row r="458" spans="1:12" x14ac:dyDescent="0.25">
      <c r="A458" t="s">
        <v>484</v>
      </c>
      <c r="B458" t="s">
        <v>389</v>
      </c>
      <c r="C458">
        <v>2016</v>
      </c>
      <c r="D458" t="s">
        <v>390</v>
      </c>
      <c r="E458" t="s">
        <v>485</v>
      </c>
      <c r="F458" t="s">
        <v>485</v>
      </c>
      <c r="G458" t="s">
        <v>432</v>
      </c>
      <c r="H458" t="s">
        <v>203</v>
      </c>
      <c r="I458" t="s">
        <v>308</v>
      </c>
      <c r="J458">
        <v>0</v>
      </c>
      <c r="K458">
        <v>15.409599999999999</v>
      </c>
      <c r="L458">
        <v>128</v>
      </c>
    </row>
    <row r="459" spans="1:12" x14ac:dyDescent="0.25">
      <c r="A459" t="s">
        <v>484</v>
      </c>
      <c r="B459" t="s">
        <v>389</v>
      </c>
      <c r="C459">
        <v>2016</v>
      </c>
      <c r="D459" t="s">
        <v>390</v>
      </c>
      <c r="E459" t="s">
        <v>485</v>
      </c>
      <c r="F459" t="s">
        <v>485</v>
      </c>
      <c r="G459" t="s">
        <v>432</v>
      </c>
      <c r="H459" t="s">
        <v>204</v>
      </c>
      <c r="I459" t="s">
        <v>309</v>
      </c>
      <c r="J459">
        <v>0</v>
      </c>
      <c r="K459">
        <v>357.5899</v>
      </c>
      <c r="L459">
        <v>129</v>
      </c>
    </row>
    <row r="460" spans="1:12" x14ac:dyDescent="0.25">
      <c r="A460" t="s">
        <v>484</v>
      </c>
      <c r="B460" t="s">
        <v>389</v>
      </c>
      <c r="C460">
        <v>2016</v>
      </c>
      <c r="D460" t="s">
        <v>390</v>
      </c>
      <c r="E460" t="s">
        <v>485</v>
      </c>
      <c r="F460" t="s">
        <v>485</v>
      </c>
      <c r="G460" t="s">
        <v>432</v>
      </c>
      <c r="H460" t="s">
        <v>206</v>
      </c>
      <c r="I460" t="s">
        <v>311</v>
      </c>
      <c r="J460">
        <v>0</v>
      </c>
      <c r="K460">
        <v>17398.8043</v>
      </c>
      <c r="L460">
        <v>133</v>
      </c>
    </row>
    <row r="461" spans="1:12" x14ac:dyDescent="0.25">
      <c r="A461" t="s">
        <v>484</v>
      </c>
      <c r="B461" t="s">
        <v>389</v>
      </c>
      <c r="C461">
        <v>2016</v>
      </c>
      <c r="D461" t="s">
        <v>390</v>
      </c>
      <c r="E461" t="s">
        <v>485</v>
      </c>
      <c r="F461" t="s">
        <v>485</v>
      </c>
      <c r="G461" t="s">
        <v>432</v>
      </c>
      <c r="H461" t="s">
        <v>208</v>
      </c>
      <c r="I461" t="s">
        <v>313</v>
      </c>
      <c r="J461">
        <v>0</v>
      </c>
      <c r="K461">
        <v>54496.400099999999</v>
      </c>
      <c r="L461">
        <v>136</v>
      </c>
    </row>
    <row r="462" spans="1:12" x14ac:dyDescent="0.25">
      <c r="A462" t="s">
        <v>484</v>
      </c>
      <c r="B462" t="s">
        <v>389</v>
      </c>
      <c r="C462">
        <v>2016</v>
      </c>
      <c r="D462" t="s">
        <v>390</v>
      </c>
      <c r="E462" t="s">
        <v>485</v>
      </c>
      <c r="F462" t="s">
        <v>485</v>
      </c>
      <c r="G462" t="s">
        <v>432</v>
      </c>
      <c r="H462" t="s">
        <v>209</v>
      </c>
      <c r="I462" t="s">
        <v>314</v>
      </c>
      <c r="J462">
        <v>0</v>
      </c>
      <c r="K462">
        <v>271.54899999999998</v>
      </c>
      <c r="L462">
        <v>142</v>
      </c>
    </row>
    <row r="463" spans="1:12" x14ac:dyDescent="0.25">
      <c r="A463" t="s">
        <v>484</v>
      </c>
      <c r="B463" t="s">
        <v>389</v>
      </c>
      <c r="C463">
        <v>2016</v>
      </c>
      <c r="D463" t="s">
        <v>390</v>
      </c>
      <c r="E463" t="s">
        <v>485</v>
      </c>
      <c r="F463" t="s">
        <v>485</v>
      </c>
      <c r="G463" t="s">
        <v>432</v>
      </c>
      <c r="H463" t="s">
        <v>211</v>
      </c>
      <c r="I463" t="s">
        <v>316</v>
      </c>
      <c r="J463">
        <v>0</v>
      </c>
      <c r="K463">
        <v>722.02350000000001</v>
      </c>
      <c r="L463">
        <v>144</v>
      </c>
    </row>
    <row r="464" spans="1:12" x14ac:dyDescent="0.25">
      <c r="A464" t="s">
        <v>484</v>
      </c>
      <c r="B464" t="s">
        <v>389</v>
      </c>
      <c r="C464">
        <v>2016</v>
      </c>
      <c r="D464" t="s">
        <v>390</v>
      </c>
      <c r="E464" t="s">
        <v>485</v>
      </c>
      <c r="F464" t="s">
        <v>485</v>
      </c>
      <c r="G464" t="s">
        <v>432</v>
      </c>
      <c r="H464" t="s">
        <v>212</v>
      </c>
      <c r="I464" t="s">
        <v>317</v>
      </c>
      <c r="J464">
        <v>0</v>
      </c>
      <c r="K464">
        <v>13519.300999999999</v>
      </c>
      <c r="L464">
        <v>148</v>
      </c>
    </row>
    <row r="465" spans="1:12" x14ac:dyDescent="0.25">
      <c r="A465" t="s">
        <v>484</v>
      </c>
      <c r="B465" t="s">
        <v>389</v>
      </c>
      <c r="C465">
        <v>2016</v>
      </c>
      <c r="D465" t="s">
        <v>390</v>
      </c>
      <c r="E465" t="s">
        <v>485</v>
      </c>
      <c r="F465" t="s">
        <v>485</v>
      </c>
      <c r="G465" t="s">
        <v>432</v>
      </c>
      <c r="H465" t="s">
        <v>214</v>
      </c>
      <c r="I465" t="s">
        <v>319</v>
      </c>
      <c r="J465">
        <v>0</v>
      </c>
      <c r="K465">
        <v>14512.8734</v>
      </c>
      <c r="L465">
        <v>151</v>
      </c>
    </row>
    <row r="466" spans="1:12" x14ac:dyDescent="0.25">
      <c r="A466" t="s">
        <v>484</v>
      </c>
      <c r="B466" t="s">
        <v>389</v>
      </c>
      <c r="C466">
        <v>2016</v>
      </c>
      <c r="D466" t="s">
        <v>390</v>
      </c>
      <c r="E466" t="s">
        <v>485</v>
      </c>
      <c r="F466" t="s">
        <v>485</v>
      </c>
      <c r="G466" t="s">
        <v>432</v>
      </c>
      <c r="H466" t="s">
        <v>215</v>
      </c>
      <c r="I466" t="s">
        <v>320</v>
      </c>
      <c r="J466">
        <v>0</v>
      </c>
      <c r="K466">
        <v>52322.600899999998</v>
      </c>
      <c r="L466">
        <v>152</v>
      </c>
    </row>
    <row r="467" spans="1:12" x14ac:dyDescent="0.25">
      <c r="A467" t="s">
        <v>484</v>
      </c>
      <c r="B467" t="s">
        <v>389</v>
      </c>
      <c r="C467">
        <v>2016</v>
      </c>
      <c r="D467" t="s">
        <v>390</v>
      </c>
      <c r="E467" t="s">
        <v>485</v>
      </c>
      <c r="F467" t="s">
        <v>485</v>
      </c>
      <c r="G467" t="s">
        <v>432</v>
      </c>
      <c r="H467" t="s">
        <v>216</v>
      </c>
      <c r="I467" t="s">
        <v>321</v>
      </c>
      <c r="J467">
        <v>0</v>
      </c>
      <c r="K467">
        <v>596528.97290000005</v>
      </c>
      <c r="L467">
        <v>153</v>
      </c>
    </row>
    <row r="468" spans="1:12" x14ac:dyDescent="0.25">
      <c r="A468" t="s">
        <v>484</v>
      </c>
      <c r="B468" t="s">
        <v>389</v>
      </c>
      <c r="C468">
        <v>2016</v>
      </c>
      <c r="D468" t="s">
        <v>390</v>
      </c>
      <c r="E468" t="s">
        <v>485</v>
      </c>
      <c r="F468" t="s">
        <v>485</v>
      </c>
      <c r="G468" t="s">
        <v>432</v>
      </c>
      <c r="H468" t="s">
        <v>219</v>
      </c>
      <c r="I468" t="s">
        <v>324</v>
      </c>
      <c r="J468">
        <v>0</v>
      </c>
      <c r="K468">
        <v>596528.97290000005</v>
      </c>
      <c r="L468">
        <v>156</v>
      </c>
    </row>
    <row r="469" spans="1:12" x14ac:dyDescent="0.25">
      <c r="A469" t="s">
        <v>484</v>
      </c>
      <c r="B469" t="s">
        <v>389</v>
      </c>
      <c r="C469">
        <v>2016</v>
      </c>
      <c r="D469" t="s">
        <v>390</v>
      </c>
      <c r="E469" t="s">
        <v>485</v>
      </c>
      <c r="F469" t="s">
        <v>485</v>
      </c>
      <c r="G469" t="s">
        <v>432</v>
      </c>
      <c r="H469" t="s">
        <v>220</v>
      </c>
      <c r="I469" t="s">
        <v>325</v>
      </c>
      <c r="J469">
        <v>0</v>
      </c>
      <c r="K469">
        <v>687453.93</v>
      </c>
      <c r="L469">
        <v>157</v>
      </c>
    </row>
    <row r="470" spans="1:12" x14ac:dyDescent="0.25">
      <c r="A470" t="s">
        <v>484</v>
      </c>
      <c r="B470" t="s">
        <v>389</v>
      </c>
      <c r="C470">
        <v>2016</v>
      </c>
      <c r="D470" t="s">
        <v>390</v>
      </c>
      <c r="E470" t="s">
        <v>485</v>
      </c>
      <c r="F470" t="s">
        <v>485</v>
      </c>
      <c r="G470" t="s">
        <v>432</v>
      </c>
      <c r="H470" t="s">
        <v>221</v>
      </c>
      <c r="I470" t="s">
        <v>326</v>
      </c>
      <c r="J470">
        <v>0</v>
      </c>
      <c r="K470">
        <v>90924.9571</v>
      </c>
      <c r="L470">
        <v>158</v>
      </c>
    </row>
    <row r="471" spans="1:12" x14ac:dyDescent="0.25">
      <c r="A471" t="s">
        <v>484</v>
      </c>
      <c r="B471" t="s">
        <v>389</v>
      </c>
      <c r="C471">
        <v>2016</v>
      </c>
      <c r="D471" t="s">
        <v>390</v>
      </c>
      <c r="E471" t="s">
        <v>485</v>
      </c>
      <c r="F471" t="s">
        <v>485</v>
      </c>
      <c r="G471" t="s">
        <v>432</v>
      </c>
      <c r="H471" t="s">
        <v>201</v>
      </c>
      <c r="I471" t="s">
        <v>306</v>
      </c>
      <c r="J471">
        <v>0</v>
      </c>
      <c r="K471">
        <v>123.51130000000001</v>
      </c>
      <c r="L471">
        <v>126</v>
      </c>
    </row>
    <row r="472" spans="1:12" x14ac:dyDescent="0.25">
      <c r="A472" t="s">
        <v>486</v>
      </c>
      <c r="B472" t="s">
        <v>371</v>
      </c>
      <c r="C472">
        <v>2016</v>
      </c>
      <c r="D472" t="s">
        <v>372</v>
      </c>
      <c r="E472" t="s">
        <v>487</v>
      </c>
      <c r="F472" t="s">
        <v>488</v>
      </c>
      <c r="G472" t="s">
        <v>432</v>
      </c>
      <c r="H472" t="s">
        <v>180</v>
      </c>
      <c r="I472" t="s">
        <v>284</v>
      </c>
      <c r="J472">
        <v>0</v>
      </c>
      <c r="K472">
        <v>154716.01</v>
      </c>
      <c r="L472">
        <v>101</v>
      </c>
    </row>
    <row r="473" spans="1:12" x14ac:dyDescent="0.25">
      <c r="A473" t="s">
        <v>486</v>
      </c>
      <c r="B473" t="s">
        <v>371</v>
      </c>
      <c r="C473">
        <v>2016</v>
      </c>
      <c r="D473" t="s">
        <v>372</v>
      </c>
      <c r="E473" t="s">
        <v>487</v>
      </c>
      <c r="F473" t="s">
        <v>488</v>
      </c>
      <c r="G473" t="s">
        <v>432</v>
      </c>
      <c r="H473" t="s">
        <v>184</v>
      </c>
      <c r="I473" t="s">
        <v>288</v>
      </c>
      <c r="J473">
        <v>0</v>
      </c>
      <c r="K473">
        <v>154716.01</v>
      </c>
      <c r="L473">
        <v>108</v>
      </c>
    </row>
    <row r="474" spans="1:12" x14ac:dyDescent="0.25">
      <c r="A474" t="s">
        <v>486</v>
      </c>
      <c r="B474" t="s">
        <v>371</v>
      </c>
      <c r="C474">
        <v>2016</v>
      </c>
      <c r="D474" t="s">
        <v>372</v>
      </c>
      <c r="E474" t="s">
        <v>487</v>
      </c>
      <c r="F474" t="s">
        <v>488</v>
      </c>
      <c r="G474" t="s">
        <v>432</v>
      </c>
      <c r="H474" t="s">
        <v>185</v>
      </c>
      <c r="I474" t="s">
        <v>289</v>
      </c>
      <c r="J474">
        <v>0</v>
      </c>
      <c r="K474">
        <v>15068.69</v>
      </c>
      <c r="L474">
        <v>109</v>
      </c>
    </row>
    <row r="475" spans="1:12" x14ac:dyDescent="0.25">
      <c r="A475" t="s">
        <v>486</v>
      </c>
      <c r="B475" t="s">
        <v>371</v>
      </c>
      <c r="C475">
        <v>2016</v>
      </c>
      <c r="D475" t="s">
        <v>372</v>
      </c>
      <c r="E475" t="s">
        <v>487</v>
      </c>
      <c r="F475" t="s">
        <v>488</v>
      </c>
      <c r="G475" t="s">
        <v>432</v>
      </c>
      <c r="H475" t="s">
        <v>186</v>
      </c>
      <c r="I475" t="s">
        <v>290</v>
      </c>
      <c r="J475">
        <v>0</v>
      </c>
      <c r="K475">
        <v>8647.2900000000009</v>
      </c>
      <c r="L475">
        <v>110</v>
      </c>
    </row>
    <row r="476" spans="1:12" x14ac:dyDescent="0.25">
      <c r="A476" t="s">
        <v>486</v>
      </c>
      <c r="B476" t="s">
        <v>371</v>
      </c>
      <c r="C476">
        <v>2016</v>
      </c>
      <c r="D476" t="s">
        <v>372</v>
      </c>
      <c r="E476" t="s">
        <v>487</v>
      </c>
      <c r="F476" t="s">
        <v>488</v>
      </c>
      <c r="G476" t="s">
        <v>432</v>
      </c>
      <c r="H476" t="s">
        <v>187</v>
      </c>
      <c r="I476" t="s">
        <v>291</v>
      </c>
      <c r="J476">
        <v>0</v>
      </c>
      <c r="K476">
        <v>3243.99</v>
      </c>
      <c r="L476">
        <v>111</v>
      </c>
    </row>
    <row r="477" spans="1:12" x14ac:dyDescent="0.25">
      <c r="A477" t="s">
        <v>486</v>
      </c>
      <c r="B477" t="s">
        <v>371</v>
      </c>
      <c r="C477">
        <v>2016</v>
      </c>
      <c r="D477" t="s">
        <v>372</v>
      </c>
      <c r="E477" t="s">
        <v>487</v>
      </c>
      <c r="F477" t="s">
        <v>488</v>
      </c>
      <c r="G477" t="s">
        <v>432</v>
      </c>
      <c r="H477" t="s">
        <v>188</v>
      </c>
      <c r="I477" t="s">
        <v>292</v>
      </c>
      <c r="J477">
        <v>0</v>
      </c>
      <c r="K477">
        <v>181675.98</v>
      </c>
      <c r="L477">
        <v>112</v>
      </c>
    </row>
    <row r="478" spans="1:12" x14ac:dyDescent="0.25">
      <c r="A478" t="s">
        <v>486</v>
      </c>
      <c r="B478" t="s">
        <v>371</v>
      </c>
      <c r="C478">
        <v>2016</v>
      </c>
      <c r="D478" t="s">
        <v>372</v>
      </c>
      <c r="E478" t="s">
        <v>487</v>
      </c>
      <c r="F478" t="s">
        <v>488</v>
      </c>
      <c r="G478" t="s">
        <v>432</v>
      </c>
      <c r="H478" t="s">
        <v>189</v>
      </c>
      <c r="I478" t="s">
        <v>293</v>
      </c>
      <c r="J478">
        <v>0</v>
      </c>
      <c r="K478">
        <v>4015.49</v>
      </c>
      <c r="L478">
        <v>113</v>
      </c>
    </row>
    <row r="479" spans="1:12" x14ac:dyDescent="0.25">
      <c r="A479" t="s">
        <v>486</v>
      </c>
      <c r="B479" t="s">
        <v>371</v>
      </c>
      <c r="C479">
        <v>2016</v>
      </c>
      <c r="D479" t="s">
        <v>372</v>
      </c>
      <c r="E479" t="s">
        <v>487</v>
      </c>
      <c r="F479" t="s">
        <v>488</v>
      </c>
      <c r="G479" t="s">
        <v>432</v>
      </c>
      <c r="H479" t="s">
        <v>191</v>
      </c>
      <c r="I479" t="s">
        <v>296</v>
      </c>
      <c r="J479">
        <v>0</v>
      </c>
      <c r="K479">
        <v>902.88</v>
      </c>
      <c r="L479">
        <v>115</v>
      </c>
    </row>
    <row r="480" spans="1:12" x14ac:dyDescent="0.25">
      <c r="A480" t="s">
        <v>486</v>
      </c>
      <c r="B480" t="s">
        <v>371</v>
      </c>
      <c r="C480">
        <v>2016</v>
      </c>
      <c r="D480" t="s">
        <v>372</v>
      </c>
      <c r="E480" t="s">
        <v>487</v>
      </c>
      <c r="F480" t="s">
        <v>488</v>
      </c>
      <c r="G480" t="s">
        <v>432</v>
      </c>
      <c r="H480" t="s">
        <v>192</v>
      </c>
      <c r="I480" t="s">
        <v>297</v>
      </c>
      <c r="J480">
        <v>0</v>
      </c>
      <c r="K480">
        <v>768.66</v>
      </c>
      <c r="L480">
        <v>116</v>
      </c>
    </row>
    <row r="481" spans="1:12" x14ac:dyDescent="0.25">
      <c r="A481" t="s">
        <v>486</v>
      </c>
      <c r="B481" t="s">
        <v>371</v>
      </c>
      <c r="C481">
        <v>2016</v>
      </c>
      <c r="D481" t="s">
        <v>372</v>
      </c>
      <c r="E481" t="s">
        <v>487</v>
      </c>
      <c r="F481" t="s">
        <v>488</v>
      </c>
      <c r="G481" t="s">
        <v>432</v>
      </c>
      <c r="H481" t="s">
        <v>193</v>
      </c>
      <c r="I481" t="s">
        <v>298</v>
      </c>
      <c r="J481">
        <v>0</v>
      </c>
      <c r="K481">
        <v>5687.03</v>
      </c>
      <c r="L481">
        <v>117</v>
      </c>
    </row>
    <row r="482" spans="1:12" x14ac:dyDescent="0.25">
      <c r="A482" t="s">
        <v>486</v>
      </c>
      <c r="B482" t="s">
        <v>371</v>
      </c>
      <c r="C482">
        <v>2016</v>
      </c>
      <c r="D482" t="s">
        <v>372</v>
      </c>
      <c r="E482" t="s">
        <v>487</v>
      </c>
      <c r="F482" t="s">
        <v>488</v>
      </c>
      <c r="G482" t="s">
        <v>432</v>
      </c>
      <c r="H482" t="s">
        <v>194</v>
      </c>
      <c r="I482" t="s">
        <v>299</v>
      </c>
      <c r="J482">
        <v>0</v>
      </c>
      <c r="K482">
        <v>2500</v>
      </c>
      <c r="L482">
        <v>118</v>
      </c>
    </row>
    <row r="483" spans="1:12" x14ac:dyDescent="0.25">
      <c r="A483" t="s">
        <v>486</v>
      </c>
      <c r="B483" t="s">
        <v>371</v>
      </c>
      <c r="C483">
        <v>2016</v>
      </c>
      <c r="D483" t="s">
        <v>372</v>
      </c>
      <c r="E483" t="s">
        <v>487</v>
      </c>
      <c r="F483" t="s">
        <v>488</v>
      </c>
      <c r="G483" t="s">
        <v>432</v>
      </c>
      <c r="H483" t="s">
        <v>197</v>
      </c>
      <c r="I483" t="s">
        <v>302</v>
      </c>
      <c r="J483">
        <v>0</v>
      </c>
      <c r="K483">
        <v>2219.17</v>
      </c>
      <c r="L483">
        <v>122</v>
      </c>
    </row>
    <row r="484" spans="1:12" x14ac:dyDescent="0.25">
      <c r="A484" t="s">
        <v>486</v>
      </c>
      <c r="B484" t="s">
        <v>371</v>
      </c>
      <c r="C484">
        <v>2016</v>
      </c>
      <c r="D484" t="s">
        <v>372</v>
      </c>
      <c r="E484" t="s">
        <v>487</v>
      </c>
      <c r="F484" t="s">
        <v>488</v>
      </c>
      <c r="G484" t="s">
        <v>432</v>
      </c>
      <c r="H484" t="s">
        <v>198</v>
      </c>
      <c r="I484" t="s">
        <v>303</v>
      </c>
      <c r="J484">
        <v>0</v>
      </c>
      <c r="K484">
        <v>1417.71</v>
      </c>
      <c r="L484">
        <v>123</v>
      </c>
    </row>
    <row r="485" spans="1:12" x14ac:dyDescent="0.25">
      <c r="A485" t="s">
        <v>486</v>
      </c>
      <c r="B485" t="s">
        <v>371</v>
      </c>
      <c r="C485">
        <v>2016</v>
      </c>
      <c r="D485" t="s">
        <v>372</v>
      </c>
      <c r="E485" t="s">
        <v>487</v>
      </c>
      <c r="F485" t="s">
        <v>488</v>
      </c>
      <c r="G485" t="s">
        <v>432</v>
      </c>
      <c r="H485" t="s">
        <v>205</v>
      </c>
      <c r="I485" t="s">
        <v>310</v>
      </c>
      <c r="J485">
        <v>0</v>
      </c>
      <c r="K485">
        <v>97403</v>
      </c>
      <c r="L485">
        <v>130</v>
      </c>
    </row>
    <row r="486" spans="1:12" x14ac:dyDescent="0.25">
      <c r="A486" t="s">
        <v>486</v>
      </c>
      <c r="B486" t="s">
        <v>371</v>
      </c>
      <c r="C486">
        <v>2016</v>
      </c>
      <c r="D486" t="s">
        <v>372</v>
      </c>
      <c r="E486" t="s">
        <v>487</v>
      </c>
      <c r="F486" t="s">
        <v>488</v>
      </c>
      <c r="G486" t="s">
        <v>432</v>
      </c>
      <c r="H486" t="s">
        <v>206</v>
      </c>
      <c r="I486" t="s">
        <v>311</v>
      </c>
      <c r="J486">
        <v>0</v>
      </c>
      <c r="K486">
        <v>636.16</v>
      </c>
      <c r="L486">
        <v>133</v>
      </c>
    </row>
    <row r="487" spans="1:12" x14ac:dyDescent="0.25">
      <c r="A487" t="s">
        <v>486</v>
      </c>
      <c r="B487" t="s">
        <v>371</v>
      </c>
      <c r="C487">
        <v>2016</v>
      </c>
      <c r="D487" t="s">
        <v>372</v>
      </c>
      <c r="E487" t="s">
        <v>487</v>
      </c>
      <c r="F487" t="s">
        <v>488</v>
      </c>
      <c r="G487" t="s">
        <v>432</v>
      </c>
      <c r="H487" t="s">
        <v>207</v>
      </c>
      <c r="I487" t="s">
        <v>312</v>
      </c>
      <c r="J487">
        <v>0</v>
      </c>
      <c r="K487">
        <v>2312.5</v>
      </c>
      <c r="L487">
        <v>135</v>
      </c>
    </row>
    <row r="488" spans="1:12" x14ac:dyDescent="0.25">
      <c r="A488" t="s">
        <v>486</v>
      </c>
      <c r="B488" t="s">
        <v>371</v>
      </c>
      <c r="C488">
        <v>2016</v>
      </c>
      <c r="D488" t="s">
        <v>372</v>
      </c>
      <c r="E488" t="s">
        <v>487</v>
      </c>
      <c r="F488" t="s">
        <v>488</v>
      </c>
      <c r="G488" t="s">
        <v>432</v>
      </c>
      <c r="H488" t="s">
        <v>208</v>
      </c>
      <c r="I488" t="s">
        <v>313</v>
      </c>
      <c r="J488">
        <v>0</v>
      </c>
      <c r="K488">
        <v>106488.54</v>
      </c>
      <c r="L488">
        <v>136</v>
      </c>
    </row>
    <row r="489" spans="1:12" x14ac:dyDescent="0.25">
      <c r="A489" t="s">
        <v>486</v>
      </c>
      <c r="B489" t="s">
        <v>371</v>
      </c>
      <c r="C489">
        <v>2016</v>
      </c>
      <c r="D489" t="s">
        <v>372</v>
      </c>
      <c r="E489" t="s">
        <v>487</v>
      </c>
      <c r="F489" t="s">
        <v>488</v>
      </c>
      <c r="G489" t="s">
        <v>432</v>
      </c>
      <c r="H489" t="s">
        <v>209</v>
      </c>
      <c r="I489" t="s">
        <v>314</v>
      </c>
      <c r="J489">
        <v>0</v>
      </c>
      <c r="K489">
        <v>2936.59</v>
      </c>
      <c r="L489">
        <v>142</v>
      </c>
    </row>
    <row r="490" spans="1:12" x14ac:dyDescent="0.25">
      <c r="A490" t="s">
        <v>486</v>
      </c>
      <c r="B490" t="s">
        <v>371</v>
      </c>
      <c r="C490">
        <v>2016</v>
      </c>
      <c r="D490" t="s">
        <v>372</v>
      </c>
      <c r="E490" t="s">
        <v>487</v>
      </c>
      <c r="F490" t="s">
        <v>488</v>
      </c>
      <c r="G490" t="s">
        <v>432</v>
      </c>
      <c r="H490" t="s">
        <v>214</v>
      </c>
      <c r="I490" t="s">
        <v>319</v>
      </c>
      <c r="J490">
        <v>0</v>
      </c>
      <c r="K490">
        <v>2936.59</v>
      </c>
      <c r="L490">
        <v>151</v>
      </c>
    </row>
    <row r="491" spans="1:12" x14ac:dyDescent="0.25">
      <c r="A491" t="s">
        <v>486</v>
      </c>
      <c r="B491" t="s">
        <v>371</v>
      </c>
      <c r="C491">
        <v>2016</v>
      </c>
      <c r="D491" t="s">
        <v>372</v>
      </c>
      <c r="E491" t="s">
        <v>487</v>
      </c>
      <c r="F491" t="s">
        <v>488</v>
      </c>
      <c r="G491" t="s">
        <v>432</v>
      </c>
      <c r="H491" t="s">
        <v>215</v>
      </c>
      <c r="I491" t="s">
        <v>320</v>
      </c>
      <c r="J491">
        <v>0</v>
      </c>
      <c r="K491">
        <v>22483.9853</v>
      </c>
      <c r="L491">
        <v>152</v>
      </c>
    </row>
    <row r="492" spans="1:12" x14ac:dyDescent="0.25">
      <c r="A492" t="s">
        <v>486</v>
      </c>
      <c r="B492" t="s">
        <v>371</v>
      </c>
      <c r="C492">
        <v>2016</v>
      </c>
      <c r="D492" t="s">
        <v>372</v>
      </c>
      <c r="E492" t="s">
        <v>487</v>
      </c>
      <c r="F492" t="s">
        <v>488</v>
      </c>
      <c r="G492" t="s">
        <v>432</v>
      </c>
      <c r="H492" t="s">
        <v>216</v>
      </c>
      <c r="I492" t="s">
        <v>321</v>
      </c>
      <c r="J492">
        <v>0</v>
      </c>
      <c r="K492">
        <v>319272.12530000001</v>
      </c>
      <c r="L492">
        <v>153</v>
      </c>
    </row>
    <row r="493" spans="1:12" x14ac:dyDescent="0.25">
      <c r="A493" t="s">
        <v>486</v>
      </c>
      <c r="B493" t="s">
        <v>371</v>
      </c>
      <c r="C493">
        <v>2016</v>
      </c>
      <c r="D493" t="s">
        <v>372</v>
      </c>
      <c r="E493" t="s">
        <v>487</v>
      </c>
      <c r="F493" t="s">
        <v>488</v>
      </c>
      <c r="G493" t="s">
        <v>432</v>
      </c>
      <c r="H493" t="s">
        <v>217</v>
      </c>
      <c r="I493" t="s">
        <v>322</v>
      </c>
      <c r="J493">
        <v>0</v>
      </c>
      <c r="K493">
        <v>8.58</v>
      </c>
      <c r="L493">
        <v>154</v>
      </c>
    </row>
    <row r="494" spans="1:12" x14ac:dyDescent="0.25">
      <c r="A494" t="s">
        <v>486</v>
      </c>
      <c r="B494" t="s">
        <v>371</v>
      </c>
      <c r="C494">
        <v>2016</v>
      </c>
      <c r="D494" t="s">
        <v>372</v>
      </c>
      <c r="E494" t="s">
        <v>487</v>
      </c>
      <c r="F494" t="s">
        <v>488</v>
      </c>
      <c r="G494" t="s">
        <v>432</v>
      </c>
      <c r="H494" t="s">
        <v>218</v>
      </c>
      <c r="I494" t="s">
        <v>323</v>
      </c>
      <c r="J494">
        <v>0</v>
      </c>
      <c r="K494">
        <v>990</v>
      </c>
      <c r="L494">
        <v>155</v>
      </c>
    </row>
    <row r="495" spans="1:12" x14ac:dyDescent="0.25">
      <c r="A495" t="s">
        <v>486</v>
      </c>
      <c r="B495" t="s">
        <v>371</v>
      </c>
      <c r="C495">
        <v>2016</v>
      </c>
      <c r="D495" t="s">
        <v>372</v>
      </c>
      <c r="E495" t="s">
        <v>487</v>
      </c>
      <c r="F495" t="s">
        <v>488</v>
      </c>
      <c r="G495" t="s">
        <v>432</v>
      </c>
      <c r="H495" t="s">
        <v>219</v>
      </c>
      <c r="I495" t="s">
        <v>324</v>
      </c>
      <c r="J495">
        <v>0</v>
      </c>
      <c r="K495">
        <v>320270.70529999997</v>
      </c>
      <c r="L495">
        <v>156</v>
      </c>
    </row>
    <row r="496" spans="1:12" x14ac:dyDescent="0.25">
      <c r="A496" t="s">
        <v>486</v>
      </c>
      <c r="B496" t="s">
        <v>371</v>
      </c>
      <c r="C496">
        <v>2016</v>
      </c>
      <c r="D496" t="s">
        <v>372</v>
      </c>
      <c r="E496" t="s">
        <v>487</v>
      </c>
      <c r="F496" t="s">
        <v>488</v>
      </c>
      <c r="G496" t="s">
        <v>432</v>
      </c>
      <c r="H496" t="s">
        <v>220</v>
      </c>
      <c r="I496" t="s">
        <v>325</v>
      </c>
      <c r="J496">
        <v>0</v>
      </c>
      <c r="K496">
        <v>392237.57</v>
      </c>
      <c r="L496">
        <v>157</v>
      </c>
    </row>
    <row r="497" spans="1:12" x14ac:dyDescent="0.25">
      <c r="A497" t="s">
        <v>486</v>
      </c>
      <c r="B497" t="s">
        <v>371</v>
      </c>
      <c r="C497">
        <v>2016</v>
      </c>
      <c r="D497" t="s">
        <v>372</v>
      </c>
      <c r="E497" t="s">
        <v>487</v>
      </c>
      <c r="F497" t="s">
        <v>488</v>
      </c>
      <c r="G497" t="s">
        <v>432</v>
      </c>
      <c r="H497" t="s">
        <v>221</v>
      </c>
      <c r="I497" t="s">
        <v>326</v>
      </c>
      <c r="J497">
        <v>0</v>
      </c>
      <c r="K497">
        <v>71966.864700000006</v>
      </c>
      <c r="L497">
        <v>158</v>
      </c>
    </row>
    <row r="498" spans="1:12" x14ac:dyDescent="0.25">
      <c r="A498" t="s">
        <v>489</v>
      </c>
      <c r="B498" t="s">
        <v>382</v>
      </c>
      <c r="C498">
        <v>2016</v>
      </c>
      <c r="D498" t="s">
        <v>384</v>
      </c>
      <c r="E498" t="s">
        <v>490</v>
      </c>
      <c r="F498" t="s">
        <v>491</v>
      </c>
      <c r="G498" t="s">
        <v>432</v>
      </c>
      <c r="H498" t="s">
        <v>180</v>
      </c>
      <c r="I498" t="s">
        <v>284</v>
      </c>
      <c r="J498">
        <v>0</v>
      </c>
      <c r="K498">
        <v>268960</v>
      </c>
      <c r="L498">
        <v>101</v>
      </c>
    </row>
    <row r="499" spans="1:12" x14ac:dyDescent="0.25">
      <c r="A499" t="s">
        <v>489</v>
      </c>
      <c r="B499" t="s">
        <v>382</v>
      </c>
      <c r="C499">
        <v>2016</v>
      </c>
      <c r="D499" t="s">
        <v>384</v>
      </c>
      <c r="E499" t="s">
        <v>490</v>
      </c>
      <c r="F499" t="s">
        <v>491</v>
      </c>
      <c r="G499" t="s">
        <v>432</v>
      </c>
      <c r="H499" t="s">
        <v>184</v>
      </c>
      <c r="I499" t="s">
        <v>288</v>
      </c>
      <c r="J499">
        <v>0</v>
      </c>
      <c r="K499">
        <v>268960</v>
      </c>
      <c r="L499">
        <v>108</v>
      </c>
    </row>
    <row r="500" spans="1:12" x14ac:dyDescent="0.25">
      <c r="A500" t="s">
        <v>489</v>
      </c>
      <c r="B500" t="s">
        <v>382</v>
      </c>
      <c r="C500">
        <v>2016</v>
      </c>
      <c r="D500" t="s">
        <v>384</v>
      </c>
      <c r="E500" t="s">
        <v>490</v>
      </c>
      <c r="F500" t="s">
        <v>491</v>
      </c>
      <c r="G500" t="s">
        <v>432</v>
      </c>
      <c r="H500" t="s">
        <v>185</v>
      </c>
      <c r="I500" t="s">
        <v>289</v>
      </c>
      <c r="J500">
        <v>0</v>
      </c>
      <c r="K500">
        <v>17126</v>
      </c>
      <c r="L500">
        <v>109</v>
      </c>
    </row>
    <row r="501" spans="1:12" x14ac:dyDescent="0.25">
      <c r="A501" t="s">
        <v>489</v>
      </c>
      <c r="B501" t="s">
        <v>382</v>
      </c>
      <c r="C501">
        <v>2016</v>
      </c>
      <c r="D501" t="s">
        <v>384</v>
      </c>
      <c r="E501" t="s">
        <v>490</v>
      </c>
      <c r="F501" t="s">
        <v>491</v>
      </c>
      <c r="G501" t="s">
        <v>432</v>
      </c>
      <c r="H501" t="s">
        <v>186</v>
      </c>
      <c r="I501" t="s">
        <v>290</v>
      </c>
      <c r="J501">
        <v>0</v>
      </c>
      <c r="K501">
        <v>14088</v>
      </c>
      <c r="L501">
        <v>110</v>
      </c>
    </row>
    <row r="502" spans="1:12" x14ac:dyDescent="0.25">
      <c r="A502" t="s">
        <v>489</v>
      </c>
      <c r="B502" t="s">
        <v>382</v>
      </c>
      <c r="C502">
        <v>2016</v>
      </c>
      <c r="D502" t="s">
        <v>384</v>
      </c>
      <c r="E502" t="s">
        <v>490</v>
      </c>
      <c r="F502" t="s">
        <v>491</v>
      </c>
      <c r="G502" t="s">
        <v>432</v>
      </c>
      <c r="H502" t="s">
        <v>187</v>
      </c>
      <c r="I502" t="s">
        <v>291</v>
      </c>
      <c r="J502">
        <v>0</v>
      </c>
      <c r="K502">
        <v>6104</v>
      </c>
      <c r="L502">
        <v>111</v>
      </c>
    </row>
    <row r="503" spans="1:12" x14ac:dyDescent="0.25">
      <c r="A503" t="s">
        <v>489</v>
      </c>
      <c r="B503" t="s">
        <v>382</v>
      </c>
      <c r="C503">
        <v>2016</v>
      </c>
      <c r="D503" t="s">
        <v>384</v>
      </c>
      <c r="E503" t="s">
        <v>490</v>
      </c>
      <c r="F503" t="s">
        <v>491</v>
      </c>
      <c r="G503" t="s">
        <v>432</v>
      </c>
      <c r="H503" t="s">
        <v>188</v>
      </c>
      <c r="I503" t="s">
        <v>292</v>
      </c>
      <c r="J503">
        <v>0</v>
      </c>
      <c r="K503">
        <v>306278</v>
      </c>
      <c r="L503">
        <v>112</v>
      </c>
    </row>
    <row r="504" spans="1:12" x14ac:dyDescent="0.25">
      <c r="A504" t="s">
        <v>489</v>
      </c>
      <c r="B504" t="s">
        <v>382</v>
      </c>
      <c r="C504">
        <v>2016</v>
      </c>
      <c r="D504" t="s">
        <v>384</v>
      </c>
      <c r="E504" t="s">
        <v>490</v>
      </c>
      <c r="F504" t="s">
        <v>491</v>
      </c>
      <c r="G504" t="s">
        <v>432</v>
      </c>
      <c r="H504" t="s">
        <v>189</v>
      </c>
      <c r="I504" t="s">
        <v>293</v>
      </c>
      <c r="J504">
        <v>0</v>
      </c>
      <c r="K504">
        <v>4373</v>
      </c>
      <c r="L504">
        <v>113</v>
      </c>
    </row>
    <row r="505" spans="1:12" x14ac:dyDescent="0.25">
      <c r="A505" t="s">
        <v>489</v>
      </c>
      <c r="B505" t="s">
        <v>382</v>
      </c>
      <c r="C505">
        <v>2016</v>
      </c>
      <c r="D505" t="s">
        <v>384</v>
      </c>
      <c r="E505" t="s">
        <v>490</v>
      </c>
      <c r="F505" t="s">
        <v>491</v>
      </c>
      <c r="G505" t="s">
        <v>432</v>
      </c>
      <c r="H505" t="s">
        <v>191</v>
      </c>
      <c r="I505" t="s">
        <v>296</v>
      </c>
      <c r="J505">
        <v>0</v>
      </c>
      <c r="K505">
        <v>220</v>
      </c>
      <c r="L505">
        <v>115</v>
      </c>
    </row>
    <row r="506" spans="1:12" x14ac:dyDescent="0.25">
      <c r="A506" t="s">
        <v>489</v>
      </c>
      <c r="B506" t="s">
        <v>382</v>
      </c>
      <c r="C506">
        <v>2016</v>
      </c>
      <c r="D506" t="s">
        <v>384</v>
      </c>
      <c r="E506" t="s">
        <v>490</v>
      </c>
      <c r="F506" t="s">
        <v>491</v>
      </c>
      <c r="G506" t="s">
        <v>432</v>
      </c>
      <c r="H506" t="s">
        <v>193</v>
      </c>
      <c r="I506" t="s">
        <v>298</v>
      </c>
      <c r="J506">
        <v>0</v>
      </c>
      <c r="K506">
        <v>4593</v>
      </c>
      <c r="L506">
        <v>117</v>
      </c>
    </row>
    <row r="507" spans="1:12" x14ac:dyDescent="0.25">
      <c r="A507" t="s">
        <v>489</v>
      </c>
      <c r="B507" t="s">
        <v>382</v>
      </c>
      <c r="C507">
        <v>2016</v>
      </c>
      <c r="D507" t="s">
        <v>384</v>
      </c>
      <c r="E507" t="s">
        <v>490</v>
      </c>
      <c r="F507" t="s">
        <v>491</v>
      </c>
      <c r="G507" t="s">
        <v>432</v>
      </c>
      <c r="H507" t="s">
        <v>194</v>
      </c>
      <c r="I507" t="s">
        <v>299</v>
      </c>
      <c r="J507">
        <v>0</v>
      </c>
      <c r="K507">
        <v>72939</v>
      </c>
      <c r="L507">
        <v>118</v>
      </c>
    </row>
    <row r="508" spans="1:12" x14ac:dyDescent="0.25">
      <c r="A508" t="s">
        <v>489</v>
      </c>
      <c r="B508" t="s">
        <v>382</v>
      </c>
      <c r="C508">
        <v>2016</v>
      </c>
      <c r="D508" t="s">
        <v>384</v>
      </c>
      <c r="E508" t="s">
        <v>490</v>
      </c>
      <c r="F508" t="s">
        <v>491</v>
      </c>
      <c r="G508" t="s">
        <v>432</v>
      </c>
      <c r="H508" t="s">
        <v>196</v>
      </c>
      <c r="I508" t="s">
        <v>301</v>
      </c>
      <c r="J508">
        <v>0</v>
      </c>
      <c r="K508">
        <v>32928</v>
      </c>
      <c r="L508">
        <v>120</v>
      </c>
    </row>
    <row r="509" spans="1:12" x14ac:dyDescent="0.25">
      <c r="A509" t="s">
        <v>489</v>
      </c>
      <c r="B509" t="s">
        <v>382</v>
      </c>
      <c r="C509">
        <v>2016</v>
      </c>
      <c r="D509" t="s">
        <v>384</v>
      </c>
      <c r="E509" t="s">
        <v>490</v>
      </c>
      <c r="F509" t="s">
        <v>491</v>
      </c>
      <c r="G509" t="s">
        <v>432</v>
      </c>
      <c r="H509" t="s">
        <v>197</v>
      </c>
      <c r="I509" t="s">
        <v>302</v>
      </c>
      <c r="J509">
        <v>0</v>
      </c>
      <c r="K509">
        <v>3090</v>
      </c>
      <c r="L509">
        <v>122</v>
      </c>
    </row>
    <row r="510" spans="1:12" x14ac:dyDescent="0.25">
      <c r="A510" t="s">
        <v>489</v>
      </c>
      <c r="B510" t="s">
        <v>382</v>
      </c>
      <c r="C510">
        <v>2016</v>
      </c>
      <c r="D510" t="s">
        <v>384</v>
      </c>
      <c r="E510" t="s">
        <v>490</v>
      </c>
      <c r="F510" t="s">
        <v>491</v>
      </c>
      <c r="G510" t="s">
        <v>432</v>
      </c>
      <c r="H510" t="s">
        <v>198</v>
      </c>
      <c r="I510" t="s">
        <v>303</v>
      </c>
      <c r="J510">
        <v>0</v>
      </c>
      <c r="K510">
        <v>4325</v>
      </c>
      <c r="L510">
        <v>123</v>
      </c>
    </row>
    <row r="511" spans="1:12" x14ac:dyDescent="0.25">
      <c r="A511" t="s">
        <v>489</v>
      </c>
      <c r="B511" t="s">
        <v>382</v>
      </c>
      <c r="C511">
        <v>2016</v>
      </c>
      <c r="D511" t="s">
        <v>384</v>
      </c>
      <c r="E511" t="s">
        <v>490</v>
      </c>
      <c r="F511" t="s">
        <v>491</v>
      </c>
      <c r="G511" t="s">
        <v>432</v>
      </c>
      <c r="H511" t="s">
        <v>199</v>
      </c>
      <c r="I511" t="s">
        <v>304</v>
      </c>
      <c r="J511">
        <v>0</v>
      </c>
      <c r="K511">
        <v>2216</v>
      </c>
      <c r="L511">
        <v>124</v>
      </c>
    </row>
    <row r="512" spans="1:12" x14ac:dyDescent="0.25">
      <c r="A512" t="s">
        <v>489</v>
      </c>
      <c r="B512" t="s">
        <v>382</v>
      </c>
      <c r="C512">
        <v>2016</v>
      </c>
      <c r="D512" t="s">
        <v>384</v>
      </c>
      <c r="E512" t="s">
        <v>490</v>
      </c>
      <c r="F512" t="s">
        <v>491</v>
      </c>
      <c r="G512" t="s">
        <v>432</v>
      </c>
      <c r="H512" t="s">
        <v>206</v>
      </c>
      <c r="I512" t="s">
        <v>311</v>
      </c>
      <c r="J512">
        <v>0</v>
      </c>
      <c r="K512">
        <v>3947</v>
      </c>
      <c r="L512">
        <v>133</v>
      </c>
    </row>
    <row r="513" spans="1:12" x14ac:dyDescent="0.25">
      <c r="A513" t="s">
        <v>489</v>
      </c>
      <c r="B513" t="s">
        <v>382</v>
      </c>
      <c r="C513">
        <v>2016</v>
      </c>
      <c r="D513" t="s">
        <v>384</v>
      </c>
      <c r="E513" t="s">
        <v>490</v>
      </c>
      <c r="F513" t="s">
        <v>491</v>
      </c>
      <c r="G513" t="s">
        <v>432</v>
      </c>
      <c r="H513" t="s">
        <v>208</v>
      </c>
      <c r="I513" t="s">
        <v>313</v>
      </c>
      <c r="J513">
        <v>0</v>
      </c>
      <c r="K513">
        <v>119445</v>
      </c>
      <c r="L513">
        <v>136</v>
      </c>
    </row>
    <row r="514" spans="1:12" x14ac:dyDescent="0.25">
      <c r="A514" t="s">
        <v>489</v>
      </c>
      <c r="B514" t="s">
        <v>382</v>
      </c>
      <c r="C514">
        <v>2016</v>
      </c>
      <c r="D514" t="s">
        <v>384</v>
      </c>
      <c r="E514" t="s">
        <v>490</v>
      </c>
      <c r="F514" t="s">
        <v>491</v>
      </c>
      <c r="G514" t="s">
        <v>432</v>
      </c>
      <c r="H514" t="s">
        <v>209</v>
      </c>
      <c r="I514" t="s">
        <v>314</v>
      </c>
      <c r="J514">
        <v>0</v>
      </c>
      <c r="K514">
        <v>806</v>
      </c>
      <c r="L514">
        <v>142</v>
      </c>
    </row>
    <row r="515" spans="1:12" x14ac:dyDescent="0.25">
      <c r="A515" t="s">
        <v>489</v>
      </c>
      <c r="B515" t="s">
        <v>382</v>
      </c>
      <c r="C515">
        <v>2016</v>
      </c>
      <c r="D515" t="s">
        <v>384</v>
      </c>
      <c r="E515" t="s">
        <v>490</v>
      </c>
      <c r="F515" t="s">
        <v>491</v>
      </c>
      <c r="G515" t="s">
        <v>432</v>
      </c>
      <c r="H515" t="s">
        <v>214</v>
      </c>
      <c r="I515" t="s">
        <v>319</v>
      </c>
      <c r="J515">
        <v>0</v>
      </c>
      <c r="K515">
        <v>806</v>
      </c>
      <c r="L515">
        <v>151</v>
      </c>
    </row>
    <row r="516" spans="1:12" x14ac:dyDescent="0.25">
      <c r="A516" t="s">
        <v>489</v>
      </c>
      <c r="B516" t="s">
        <v>382</v>
      </c>
      <c r="C516">
        <v>2016</v>
      </c>
      <c r="D516" t="s">
        <v>384</v>
      </c>
      <c r="E516" t="s">
        <v>490</v>
      </c>
      <c r="F516" t="s">
        <v>491</v>
      </c>
      <c r="G516" t="s">
        <v>432</v>
      </c>
      <c r="H516" t="s">
        <v>215</v>
      </c>
      <c r="I516" t="s">
        <v>320</v>
      </c>
      <c r="J516">
        <v>0</v>
      </c>
      <c r="K516">
        <v>50631.916799999999</v>
      </c>
      <c r="L516">
        <v>152</v>
      </c>
    </row>
    <row r="517" spans="1:12" x14ac:dyDescent="0.25">
      <c r="A517" t="s">
        <v>489</v>
      </c>
      <c r="B517" t="s">
        <v>382</v>
      </c>
      <c r="C517">
        <v>2016</v>
      </c>
      <c r="D517" t="s">
        <v>384</v>
      </c>
      <c r="E517" t="s">
        <v>490</v>
      </c>
      <c r="F517" t="s">
        <v>491</v>
      </c>
      <c r="G517" t="s">
        <v>432</v>
      </c>
      <c r="H517" t="s">
        <v>216</v>
      </c>
      <c r="I517" t="s">
        <v>321</v>
      </c>
      <c r="J517">
        <v>0</v>
      </c>
      <c r="K517">
        <v>481753.91680000001</v>
      </c>
      <c r="L517">
        <v>153</v>
      </c>
    </row>
    <row r="518" spans="1:12" x14ac:dyDescent="0.25">
      <c r="A518" t="s">
        <v>489</v>
      </c>
      <c r="B518" t="s">
        <v>382</v>
      </c>
      <c r="C518">
        <v>2016</v>
      </c>
      <c r="D518" t="s">
        <v>384</v>
      </c>
      <c r="E518" t="s">
        <v>490</v>
      </c>
      <c r="F518" t="s">
        <v>491</v>
      </c>
      <c r="G518" t="s">
        <v>432</v>
      </c>
      <c r="H518" t="s">
        <v>219</v>
      </c>
      <c r="I518" t="s">
        <v>324</v>
      </c>
      <c r="J518">
        <v>0</v>
      </c>
      <c r="K518">
        <v>481753.91680000001</v>
      </c>
      <c r="L518">
        <v>156</v>
      </c>
    </row>
    <row r="519" spans="1:12" x14ac:dyDescent="0.25">
      <c r="A519" t="s">
        <v>489</v>
      </c>
      <c r="B519" t="s">
        <v>382</v>
      </c>
      <c r="C519">
        <v>2016</v>
      </c>
      <c r="D519" t="s">
        <v>384</v>
      </c>
      <c r="E519" t="s">
        <v>490</v>
      </c>
      <c r="F519" t="s">
        <v>491</v>
      </c>
      <c r="G519" t="s">
        <v>432</v>
      </c>
      <c r="H519" t="s">
        <v>220</v>
      </c>
      <c r="I519" t="s">
        <v>325</v>
      </c>
      <c r="J519">
        <v>0</v>
      </c>
      <c r="K519">
        <v>481856</v>
      </c>
      <c r="L519">
        <v>157</v>
      </c>
    </row>
    <row r="520" spans="1:12" x14ac:dyDescent="0.25">
      <c r="A520" t="s">
        <v>489</v>
      </c>
      <c r="B520" t="s">
        <v>382</v>
      </c>
      <c r="C520">
        <v>2016</v>
      </c>
      <c r="D520" t="s">
        <v>384</v>
      </c>
      <c r="E520" t="s">
        <v>490</v>
      </c>
      <c r="F520" t="s">
        <v>491</v>
      </c>
      <c r="G520" t="s">
        <v>432</v>
      </c>
      <c r="H520" t="s">
        <v>221</v>
      </c>
      <c r="I520" t="s">
        <v>326</v>
      </c>
      <c r="J520">
        <v>0</v>
      </c>
      <c r="K520">
        <v>102.08320000000001</v>
      </c>
      <c r="L520">
        <v>158</v>
      </c>
    </row>
    <row r="521" spans="1:12" x14ac:dyDescent="0.25">
      <c r="A521" t="s">
        <v>489</v>
      </c>
      <c r="B521" t="s">
        <v>382</v>
      </c>
      <c r="C521">
        <v>2016</v>
      </c>
      <c r="D521" t="s">
        <v>383</v>
      </c>
      <c r="E521" t="s">
        <v>492</v>
      </c>
      <c r="F521" t="s">
        <v>493</v>
      </c>
      <c r="G521" t="s">
        <v>432</v>
      </c>
      <c r="H521" t="s">
        <v>180</v>
      </c>
      <c r="I521" t="s">
        <v>284</v>
      </c>
      <c r="J521">
        <v>0</v>
      </c>
      <c r="K521">
        <v>181549</v>
      </c>
      <c r="L521">
        <v>101</v>
      </c>
    </row>
    <row r="522" spans="1:12" x14ac:dyDescent="0.25">
      <c r="A522" t="s">
        <v>489</v>
      </c>
      <c r="B522" t="s">
        <v>382</v>
      </c>
      <c r="C522">
        <v>2016</v>
      </c>
      <c r="D522" t="s">
        <v>383</v>
      </c>
      <c r="E522" t="s">
        <v>492</v>
      </c>
      <c r="F522" t="s">
        <v>493</v>
      </c>
      <c r="G522" t="s">
        <v>432</v>
      </c>
      <c r="H522" t="s">
        <v>184</v>
      </c>
      <c r="I522" t="s">
        <v>288</v>
      </c>
      <c r="J522">
        <v>0</v>
      </c>
      <c r="K522">
        <v>181549</v>
      </c>
      <c r="L522">
        <v>108</v>
      </c>
    </row>
    <row r="523" spans="1:12" x14ac:dyDescent="0.25">
      <c r="A523" t="s">
        <v>489</v>
      </c>
      <c r="B523" t="s">
        <v>382</v>
      </c>
      <c r="C523">
        <v>2016</v>
      </c>
      <c r="D523" t="s">
        <v>383</v>
      </c>
      <c r="E523" t="s">
        <v>492</v>
      </c>
      <c r="F523" t="s">
        <v>493</v>
      </c>
      <c r="G523" t="s">
        <v>432</v>
      </c>
      <c r="H523" t="s">
        <v>185</v>
      </c>
      <c r="I523" t="s">
        <v>289</v>
      </c>
      <c r="J523">
        <v>0</v>
      </c>
      <c r="K523">
        <v>16461</v>
      </c>
      <c r="L523">
        <v>109</v>
      </c>
    </row>
    <row r="524" spans="1:12" x14ac:dyDescent="0.25">
      <c r="A524" t="s">
        <v>489</v>
      </c>
      <c r="B524" t="s">
        <v>382</v>
      </c>
      <c r="C524">
        <v>2016</v>
      </c>
      <c r="D524" t="s">
        <v>383</v>
      </c>
      <c r="E524" t="s">
        <v>492</v>
      </c>
      <c r="F524" t="s">
        <v>493</v>
      </c>
      <c r="G524" t="s">
        <v>432</v>
      </c>
      <c r="H524" t="s">
        <v>186</v>
      </c>
      <c r="I524" t="s">
        <v>290</v>
      </c>
      <c r="J524">
        <v>0</v>
      </c>
      <c r="K524">
        <v>16753</v>
      </c>
      <c r="L524">
        <v>110</v>
      </c>
    </row>
    <row r="525" spans="1:12" x14ac:dyDescent="0.25">
      <c r="A525" t="s">
        <v>489</v>
      </c>
      <c r="B525" t="s">
        <v>382</v>
      </c>
      <c r="C525">
        <v>2016</v>
      </c>
      <c r="D525" t="s">
        <v>383</v>
      </c>
      <c r="E525" t="s">
        <v>492</v>
      </c>
      <c r="F525" t="s">
        <v>493</v>
      </c>
      <c r="G525" t="s">
        <v>432</v>
      </c>
      <c r="H525" t="s">
        <v>187</v>
      </c>
      <c r="I525" t="s">
        <v>291</v>
      </c>
      <c r="J525">
        <v>0</v>
      </c>
      <c r="K525">
        <v>5534</v>
      </c>
      <c r="L525">
        <v>111</v>
      </c>
    </row>
    <row r="526" spans="1:12" x14ac:dyDescent="0.25">
      <c r="A526" t="s">
        <v>489</v>
      </c>
      <c r="B526" t="s">
        <v>382</v>
      </c>
      <c r="C526">
        <v>2016</v>
      </c>
      <c r="D526" t="s">
        <v>383</v>
      </c>
      <c r="E526" t="s">
        <v>492</v>
      </c>
      <c r="F526" t="s">
        <v>493</v>
      </c>
      <c r="G526" t="s">
        <v>432</v>
      </c>
      <c r="H526" t="s">
        <v>188</v>
      </c>
      <c r="I526" t="s">
        <v>292</v>
      </c>
      <c r="J526">
        <v>0</v>
      </c>
      <c r="K526">
        <v>220297</v>
      </c>
      <c r="L526">
        <v>112</v>
      </c>
    </row>
    <row r="527" spans="1:12" x14ac:dyDescent="0.25">
      <c r="A527" t="s">
        <v>489</v>
      </c>
      <c r="B527" t="s">
        <v>382</v>
      </c>
      <c r="C527">
        <v>2016</v>
      </c>
      <c r="D527" t="s">
        <v>383</v>
      </c>
      <c r="E527" t="s">
        <v>492</v>
      </c>
      <c r="F527" t="s">
        <v>493</v>
      </c>
      <c r="G527" t="s">
        <v>432</v>
      </c>
      <c r="H527" t="s">
        <v>189</v>
      </c>
      <c r="I527" t="s">
        <v>293</v>
      </c>
      <c r="J527">
        <v>0</v>
      </c>
      <c r="K527">
        <v>15420</v>
      </c>
      <c r="L527">
        <v>113</v>
      </c>
    </row>
    <row r="528" spans="1:12" x14ac:dyDescent="0.25">
      <c r="A528" t="s">
        <v>489</v>
      </c>
      <c r="B528" t="s">
        <v>382</v>
      </c>
      <c r="C528">
        <v>2016</v>
      </c>
      <c r="D528" t="s">
        <v>383</v>
      </c>
      <c r="E528" t="s">
        <v>492</v>
      </c>
      <c r="F528" t="s">
        <v>493</v>
      </c>
      <c r="G528" t="s">
        <v>432</v>
      </c>
      <c r="H528" t="s">
        <v>190</v>
      </c>
      <c r="I528" t="s">
        <v>295</v>
      </c>
      <c r="J528">
        <v>0</v>
      </c>
      <c r="K528">
        <v>813</v>
      </c>
      <c r="L528">
        <v>114</v>
      </c>
    </row>
    <row r="529" spans="1:12" x14ac:dyDescent="0.25">
      <c r="A529" t="s">
        <v>489</v>
      </c>
      <c r="B529" t="s">
        <v>382</v>
      </c>
      <c r="C529">
        <v>2016</v>
      </c>
      <c r="D529" t="s">
        <v>383</v>
      </c>
      <c r="E529" t="s">
        <v>492</v>
      </c>
      <c r="F529" t="s">
        <v>493</v>
      </c>
      <c r="G529" t="s">
        <v>432</v>
      </c>
      <c r="H529" t="s">
        <v>191</v>
      </c>
      <c r="I529" t="s">
        <v>296</v>
      </c>
      <c r="J529">
        <v>0</v>
      </c>
      <c r="K529">
        <v>1762</v>
      </c>
      <c r="L529">
        <v>115</v>
      </c>
    </row>
    <row r="530" spans="1:12" x14ac:dyDescent="0.25">
      <c r="A530" t="s">
        <v>489</v>
      </c>
      <c r="B530" t="s">
        <v>382</v>
      </c>
      <c r="C530">
        <v>2016</v>
      </c>
      <c r="D530" t="s">
        <v>383</v>
      </c>
      <c r="E530" t="s">
        <v>492</v>
      </c>
      <c r="F530" t="s">
        <v>493</v>
      </c>
      <c r="G530" t="s">
        <v>432</v>
      </c>
      <c r="H530" t="s">
        <v>192</v>
      </c>
      <c r="I530" t="s">
        <v>297</v>
      </c>
      <c r="J530">
        <v>0</v>
      </c>
      <c r="K530">
        <v>170</v>
      </c>
      <c r="L530">
        <v>116</v>
      </c>
    </row>
    <row r="531" spans="1:12" x14ac:dyDescent="0.25">
      <c r="A531" t="s">
        <v>489</v>
      </c>
      <c r="B531" t="s">
        <v>382</v>
      </c>
      <c r="C531">
        <v>2016</v>
      </c>
      <c r="D531" t="s">
        <v>383</v>
      </c>
      <c r="E531" t="s">
        <v>492</v>
      </c>
      <c r="F531" t="s">
        <v>493</v>
      </c>
      <c r="G531" t="s">
        <v>432</v>
      </c>
      <c r="H531" t="s">
        <v>193</v>
      </c>
      <c r="I531" t="s">
        <v>298</v>
      </c>
      <c r="J531">
        <v>0</v>
      </c>
      <c r="K531">
        <v>18165</v>
      </c>
      <c r="L531">
        <v>117</v>
      </c>
    </row>
    <row r="532" spans="1:12" x14ac:dyDescent="0.25">
      <c r="A532" t="s">
        <v>489</v>
      </c>
      <c r="B532" t="s">
        <v>382</v>
      </c>
      <c r="C532">
        <v>2016</v>
      </c>
      <c r="D532" t="s">
        <v>383</v>
      </c>
      <c r="E532" t="s">
        <v>492</v>
      </c>
      <c r="F532" t="s">
        <v>493</v>
      </c>
      <c r="G532" t="s">
        <v>432</v>
      </c>
      <c r="H532" t="s">
        <v>196</v>
      </c>
      <c r="I532" t="s">
        <v>301</v>
      </c>
      <c r="J532">
        <v>0</v>
      </c>
      <c r="K532">
        <v>379059</v>
      </c>
      <c r="L532">
        <v>120</v>
      </c>
    </row>
    <row r="533" spans="1:12" x14ac:dyDescent="0.25">
      <c r="A533" t="s">
        <v>489</v>
      </c>
      <c r="B533" t="s">
        <v>382</v>
      </c>
      <c r="C533">
        <v>2016</v>
      </c>
      <c r="D533" t="s">
        <v>383</v>
      </c>
      <c r="E533" t="s">
        <v>492</v>
      </c>
      <c r="F533" t="s">
        <v>493</v>
      </c>
      <c r="G533" t="s">
        <v>432</v>
      </c>
      <c r="H533" t="s">
        <v>197</v>
      </c>
      <c r="I533" t="s">
        <v>302</v>
      </c>
      <c r="J533">
        <v>0</v>
      </c>
      <c r="K533">
        <v>541</v>
      </c>
      <c r="L533">
        <v>122</v>
      </c>
    </row>
    <row r="534" spans="1:12" x14ac:dyDescent="0.25">
      <c r="A534" t="s">
        <v>489</v>
      </c>
      <c r="B534" t="s">
        <v>382</v>
      </c>
      <c r="C534">
        <v>2016</v>
      </c>
      <c r="D534" t="s">
        <v>383</v>
      </c>
      <c r="E534" t="s">
        <v>492</v>
      </c>
      <c r="F534" t="s">
        <v>493</v>
      </c>
      <c r="G534" t="s">
        <v>432</v>
      </c>
      <c r="H534" t="s">
        <v>198</v>
      </c>
      <c r="I534" t="s">
        <v>303</v>
      </c>
      <c r="J534">
        <v>0</v>
      </c>
      <c r="K534">
        <v>11871</v>
      </c>
      <c r="L534">
        <v>123</v>
      </c>
    </row>
    <row r="535" spans="1:12" x14ac:dyDescent="0.25">
      <c r="A535" t="s">
        <v>489</v>
      </c>
      <c r="B535" t="s">
        <v>382</v>
      </c>
      <c r="C535">
        <v>2016</v>
      </c>
      <c r="D535" t="s">
        <v>383</v>
      </c>
      <c r="E535" t="s">
        <v>492</v>
      </c>
      <c r="F535" t="s">
        <v>493</v>
      </c>
      <c r="G535" t="s">
        <v>432</v>
      </c>
      <c r="H535" t="s">
        <v>199</v>
      </c>
      <c r="I535" t="s">
        <v>304</v>
      </c>
      <c r="J535">
        <v>0</v>
      </c>
      <c r="K535">
        <v>65</v>
      </c>
      <c r="L535">
        <v>124</v>
      </c>
    </row>
    <row r="536" spans="1:12" x14ac:dyDescent="0.25">
      <c r="A536" t="s">
        <v>489</v>
      </c>
      <c r="B536" t="s">
        <v>382</v>
      </c>
      <c r="C536">
        <v>2016</v>
      </c>
      <c r="D536" t="s">
        <v>383</v>
      </c>
      <c r="E536" t="s">
        <v>492</v>
      </c>
      <c r="F536" t="s">
        <v>493</v>
      </c>
      <c r="G536" t="s">
        <v>432</v>
      </c>
      <c r="H536" t="s">
        <v>200</v>
      </c>
      <c r="I536" t="s">
        <v>305</v>
      </c>
      <c r="J536">
        <v>0</v>
      </c>
      <c r="K536">
        <v>86</v>
      </c>
      <c r="L536">
        <v>125</v>
      </c>
    </row>
    <row r="537" spans="1:12" x14ac:dyDescent="0.25">
      <c r="A537" t="s">
        <v>489</v>
      </c>
      <c r="B537" t="s">
        <v>382</v>
      </c>
      <c r="C537">
        <v>2016</v>
      </c>
      <c r="D537" t="s">
        <v>383</v>
      </c>
      <c r="E537" t="s">
        <v>492</v>
      </c>
      <c r="F537" t="s">
        <v>493</v>
      </c>
      <c r="G537" t="s">
        <v>432</v>
      </c>
      <c r="H537" t="s">
        <v>203</v>
      </c>
      <c r="I537" t="s">
        <v>308</v>
      </c>
      <c r="J537">
        <v>0</v>
      </c>
      <c r="K537">
        <v>84</v>
      </c>
      <c r="L537">
        <v>128</v>
      </c>
    </row>
    <row r="538" spans="1:12" x14ac:dyDescent="0.25">
      <c r="A538" t="s">
        <v>489</v>
      </c>
      <c r="B538" t="s">
        <v>382</v>
      </c>
      <c r="C538">
        <v>2016</v>
      </c>
      <c r="D538" t="s">
        <v>383</v>
      </c>
      <c r="E538" t="s">
        <v>492</v>
      </c>
      <c r="F538" t="s">
        <v>493</v>
      </c>
      <c r="G538" t="s">
        <v>432</v>
      </c>
      <c r="H538" t="s">
        <v>204</v>
      </c>
      <c r="I538" t="s">
        <v>309</v>
      </c>
      <c r="J538">
        <v>0</v>
      </c>
      <c r="K538">
        <v>15770</v>
      </c>
      <c r="L538">
        <v>129</v>
      </c>
    </row>
    <row r="539" spans="1:12" x14ac:dyDescent="0.25">
      <c r="A539" t="s">
        <v>489</v>
      </c>
      <c r="B539" t="s">
        <v>382</v>
      </c>
      <c r="C539">
        <v>2016</v>
      </c>
      <c r="D539" t="s">
        <v>383</v>
      </c>
      <c r="E539" t="s">
        <v>492</v>
      </c>
      <c r="F539" t="s">
        <v>493</v>
      </c>
      <c r="G539" t="s">
        <v>432</v>
      </c>
      <c r="H539" t="s">
        <v>206</v>
      </c>
      <c r="I539" t="s">
        <v>311</v>
      </c>
      <c r="J539">
        <v>0</v>
      </c>
      <c r="K539">
        <v>1921</v>
      </c>
      <c r="L539">
        <v>133</v>
      </c>
    </row>
    <row r="540" spans="1:12" x14ac:dyDescent="0.25">
      <c r="A540" t="s">
        <v>489</v>
      </c>
      <c r="B540" t="s">
        <v>382</v>
      </c>
      <c r="C540">
        <v>2016</v>
      </c>
      <c r="D540" t="s">
        <v>383</v>
      </c>
      <c r="E540" t="s">
        <v>492</v>
      </c>
      <c r="F540" t="s">
        <v>493</v>
      </c>
      <c r="G540" t="s">
        <v>432</v>
      </c>
      <c r="H540" t="s">
        <v>208</v>
      </c>
      <c r="I540" t="s">
        <v>313</v>
      </c>
      <c r="J540">
        <v>0</v>
      </c>
      <c r="K540">
        <v>409397</v>
      </c>
      <c r="L540">
        <v>136</v>
      </c>
    </row>
    <row r="541" spans="1:12" x14ac:dyDescent="0.25">
      <c r="A541" t="s">
        <v>489</v>
      </c>
      <c r="B541" t="s">
        <v>382</v>
      </c>
      <c r="C541">
        <v>2016</v>
      </c>
      <c r="D541" t="s">
        <v>383</v>
      </c>
      <c r="E541" t="s">
        <v>492</v>
      </c>
      <c r="F541" t="s">
        <v>493</v>
      </c>
      <c r="G541" t="s">
        <v>432</v>
      </c>
      <c r="H541" t="s">
        <v>209</v>
      </c>
      <c r="I541" t="s">
        <v>314</v>
      </c>
      <c r="J541">
        <v>0</v>
      </c>
      <c r="K541">
        <v>12041</v>
      </c>
      <c r="L541">
        <v>142</v>
      </c>
    </row>
    <row r="542" spans="1:12" x14ac:dyDescent="0.25">
      <c r="A542" t="s">
        <v>489</v>
      </c>
      <c r="B542" t="s">
        <v>382</v>
      </c>
      <c r="C542">
        <v>2016</v>
      </c>
      <c r="D542" t="s">
        <v>383</v>
      </c>
      <c r="E542" t="s">
        <v>492</v>
      </c>
      <c r="F542" t="s">
        <v>493</v>
      </c>
      <c r="G542" t="s">
        <v>432</v>
      </c>
      <c r="H542" t="s">
        <v>214</v>
      </c>
      <c r="I542" t="s">
        <v>319</v>
      </c>
      <c r="J542">
        <v>0</v>
      </c>
      <c r="K542">
        <v>12041</v>
      </c>
      <c r="L542">
        <v>151</v>
      </c>
    </row>
    <row r="543" spans="1:12" x14ac:dyDescent="0.25">
      <c r="A543" t="s">
        <v>489</v>
      </c>
      <c r="B543" t="s">
        <v>382</v>
      </c>
      <c r="C543">
        <v>2016</v>
      </c>
      <c r="D543" t="s">
        <v>383</v>
      </c>
      <c r="E543" t="s">
        <v>492</v>
      </c>
      <c r="F543" t="s">
        <v>493</v>
      </c>
      <c r="G543" t="s">
        <v>432</v>
      </c>
      <c r="H543" t="s">
        <v>215</v>
      </c>
      <c r="I543" t="s">
        <v>320</v>
      </c>
      <c r="J543">
        <v>0</v>
      </c>
      <c r="K543">
        <v>36418.0887</v>
      </c>
      <c r="L543">
        <v>152</v>
      </c>
    </row>
    <row r="544" spans="1:12" x14ac:dyDescent="0.25">
      <c r="A544" t="s">
        <v>489</v>
      </c>
      <c r="B544" t="s">
        <v>382</v>
      </c>
      <c r="C544">
        <v>2016</v>
      </c>
      <c r="D544" t="s">
        <v>383</v>
      </c>
      <c r="E544" t="s">
        <v>492</v>
      </c>
      <c r="F544" t="s">
        <v>493</v>
      </c>
      <c r="G544" t="s">
        <v>432</v>
      </c>
      <c r="H544" t="s">
        <v>216</v>
      </c>
      <c r="I544" t="s">
        <v>321</v>
      </c>
      <c r="J544">
        <v>0</v>
      </c>
      <c r="K544">
        <v>696318.08869999996</v>
      </c>
      <c r="L544">
        <v>153</v>
      </c>
    </row>
    <row r="545" spans="1:12" x14ac:dyDescent="0.25">
      <c r="A545" t="s">
        <v>489</v>
      </c>
      <c r="B545" t="s">
        <v>382</v>
      </c>
      <c r="C545">
        <v>2016</v>
      </c>
      <c r="D545" t="s">
        <v>383</v>
      </c>
      <c r="E545" t="s">
        <v>492</v>
      </c>
      <c r="F545" t="s">
        <v>493</v>
      </c>
      <c r="G545" t="s">
        <v>432</v>
      </c>
      <c r="H545" t="s">
        <v>219</v>
      </c>
      <c r="I545" t="s">
        <v>324</v>
      </c>
      <c r="J545">
        <v>0</v>
      </c>
      <c r="K545">
        <v>696318.08869999996</v>
      </c>
      <c r="L545">
        <v>156</v>
      </c>
    </row>
    <row r="546" spans="1:12" x14ac:dyDescent="0.25">
      <c r="A546" t="s">
        <v>489</v>
      </c>
      <c r="B546" t="s">
        <v>382</v>
      </c>
      <c r="C546">
        <v>2016</v>
      </c>
      <c r="D546" t="s">
        <v>383</v>
      </c>
      <c r="E546" t="s">
        <v>492</v>
      </c>
      <c r="F546" t="s">
        <v>493</v>
      </c>
      <c r="G546" t="s">
        <v>432</v>
      </c>
      <c r="H546" t="s">
        <v>220</v>
      </c>
      <c r="I546" t="s">
        <v>325</v>
      </c>
      <c r="J546">
        <v>0</v>
      </c>
      <c r="K546">
        <v>768776</v>
      </c>
      <c r="L546">
        <v>157</v>
      </c>
    </row>
    <row r="547" spans="1:12" x14ac:dyDescent="0.25">
      <c r="A547" t="s">
        <v>489</v>
      </c>
      <c r="B547" t="s">
        <v>382</v>
      </c>
      <c r="C547">
        <v>2016</v>
      </c>
      <c r="D547" t="s">
        <v>383</v>
      </c>
      <c r="E547" t="s">
        <v>492</v>
      </c>
      <c r="F547" t="s">
        <v>493</v>
      </c>
      <c r="G547" t="s">
        <v>432</v>
      </c>
      <c r="H547" t="s">
        <v>221</v>
      </c>
      <c r="I547" t="s">
        <v>326</v>
      </c>
      <c r="J547">
        <v>0</v>
      </c>
      <c r="K547">
        <v>72457.911300000007</v>
      </c>
      <c r="L547">
        <v>158</v>
      </c>
    </row>
    <row r="548" spans="1:12" x14ac:dyDescent="0.25">
      <c r="A548" t="s">
        <v>494</v>
      </c>
      <c r="B548" t="s">
        <v>420</v>
      </c>
      <c r="C548">
        <v>2016</v>
      </c>
      <c r="D548" t="s">
        <v>422</v>
      </c>
      <c r="E548" t="s">
        <v>495</v>
      </c>
      <c r="F548" t="s">
        <v>496</v>
      </c>
      <c r="G548" t="s">
        <v>432</v>
      </c>
      <c r="H548" t="s">
        <v>180</v>
      </c>
      <c r="I548" t="s">
        <v>284</v>
      </c>
      <c r="J548">
        <v>0</v>
      </c>
      <c r="K548">
        <v>1951014</v>
      </c>
      <c r="L548">
        <v>101</v>
      </c>
    </row>
    <row r="549" spans="1:12" x14ac:dyDescent="0.25">
      <c r="A549" t="s">
        <v>494</v>
      </c>
      <c r="B549" t="s">
        <v>420</v>
      </c>
      <c r="C549">
        <v>2016</v>
      </c>
      <c r="D549" t="s">
        <v>422</v>
      </c>
      <c r="E549" t="s">
        <v>495</v>
      </c>
      <c r="F549" t="s">
        <v>496</v>
      </c>
      <c r="G549" t="s">
        <v>432</v>
      </c>
      <c r="H549" t="s">
        <v>181</v>
      </c>
      <c r="I549" t="s">
        <v>285</v>
      </c>
      <c r="J549">
        <v>0</v>
      </c>
      <c r="K549">
        <v>34359</v>
      </c>
      <c r="L549">
        <v>104</v>
      </c>
    </row>
    <row r="550" spans="1:12" x14ac:dyDescent="0.25">
      <c r="A550" t="s">
        <v>494</v>
      </c>
      <c r="B550" t="s">
        <v>420</v>
      </c>
      <c r="C550">
        <v>2016</v>
      </c>
      <c r="D550" t="s">
        <v>422</v>
      </c>
      <c r="E550" t="s">
        <v>495</v>
      </c>
      <c r="F550" t="s">
        <v>496</v>
      </c>
      <c r="G550" t="s">
        <v>432</v>
      </c>
      <c r="H550" t="s">
        <v>182</v>
      </c>
      <c r="I550" t="s">
        <v>286</v>
      </c>
      <c r="J550">
        <v>0</v>
      </c>
      <c r="K550">
        <v>24000</v>
      </c>
      <c r="L550">
        <v>105</v>
      </c>
    </row>
    <row r="551" spans="1:12" x14ac:dyDescent="0.25">
      <c r="A551" t="s">
        <v>494</v>
      </c>
      <c r="B551" t="s">
        <v>420</v>
      </c>
      <c r="C551">
        <v>2016</v>
      </c>
      <c r="D551" t="s">
        <v>422</v>
      </c>
      <c r="E551" t="s">
        <v>495</v>
      </c>
      <c r="F551" t="s">
        <v>496</v>
      </c>
      <c r="G551" t="s">
        <v>432</v>
      </c>
      <c r="H551" t="s">
        <v>183</v>
      </c>
      <c r="I551" t="s">
        <v>287</v>
      </c>
      <c r="J551">
        <v>0</v>
      </c>
      <c r="K551">
        <v>58359</v>
      </c>
      <c r="L551">
        <v>106</v>
      </c>
    </row>
    <row r="552" spans="1:12" x14ac:dyDescent="0.25">
      <c r="A552" t="s">
        <v>494</v>
      </c>
      <c r="B552" t="s">
        <v>420</v>
      </c>
      <c r="C552">
        <v>2016</v>
      </c>
      <c r="D552" t="s">
        <v>422</v>
      </c>
      <c r="E552" t="s">
        <v>495</v>
      </c>
      <c r="F552" t="s">
        <v>496</v>
      </c>
      <c r="G552" t="s">
        <v>432</v>
      </c>
      <c r="H552" t="s">
        <v>184</v>
      </c>
      <c r="I552" t="s">
        <v>288</v>
      </c>
      <c r="J552">
        <v>0</v>
      </c>
      <c r="K552">
        <v>2009373</v>
      </c>
      <c r="L552">
        <v>108</v>
      </c>
    </row>
    <row r="553" spans="1:12" x14ac:dyDescent="0.25">
      <c r="A553" t="s">
        <v>494</v>
      </c>
      <c r="B553" t="s">
        <v>420</v>
      </c>
      <c r="C553">
        <v>2016</v>
      </c>
      <c r="D553" t="s">
        <v>422</v>
      </c>
      <c r="E553" t="s">
        <v>495</v>
      </c>
      <c r="F553" t="s">
        <v>496</v>
      </c>
      <c r="G553" t="s">
        <v>432</v>
      </c>
      <c r="H553" t="s">
        <v>185</v>
      </c>
      <c r="I553" t="s">
        <v>289</v>
      </c>
      <c r="J553">
        <v>0</v>
      </c>
      <c r="K553">
        <v>153734</v>
      </c>
      <c r="L553">
        <v>109</v>
      </c>
    </row>
    <row r="554" spans="1:12" x14ac:dyDescent="0.25">
      <c r="A554" t="s">
        <v>494</v>
      </c>
      <c r="B554" t="s">
        <v>420</v>
      </c>
      <c r="C554">
        <v>2016</v>
      </c>
      <c r="D554" t="s">
        <v>422</v>
      </c>
      <c r="E554" t="s">
        <v>495</v>
      </c>
      <c r="F554" t="s">
        <v>496</v>
      </c>
      <c r="G554" t="s">
        <v>432</v>
      </c>
      <c r="H554" t="s">
        <v>186</v>
      </c>
      <c r="I554" t="s">
        <v>290</v>
      </c>
      <c r="J554">
        <v>0</v>
      </c>
      <c r="K554">
        <v>208326</v>
      </c>
      <c r="L554">
        <v>110</v>
      </c>
    </row>
    <row r="555" spans="1:12" x14ac:dyDescent="0.25">
      <c r="A555" t="s">
        <v>494</v>
      </c>
      <c r="B555" t="s">
        <v>420</v>
      </c>
      <c r="C555">
        <v>2016</v>
      </c>
      <c r="D555" t="s">
        <v>422</v>
      </c>
      <c r="E555" t="s">
        <v>495</v>
      </c>
      <c r="F555" t="s">
        <v>496</v>
      </c>
      <c r="G555" t="s">
        <v>432</v>
      </c>
      <c r="H555" t="s">
        <v>187</v>
      </c>
      <c r="I555" t="s">
        <v>291</v>
      </c>
      <c r="J555">
        <v>0</v>
      </c>
      <c r="K555">
        <v>3800</v>
      </c>
      <c r="L555">
        <v>111</v>
      </c>
    </row>
    <row r="556" spans="1:12" x14ac:dyDescent="0.25">
      <c r="A556" t="s">
        <v>494</v>
      </c>
      <c r="B556" t="s">
        <v>420</v>
      </c>
      <c r="C556">
        <v>2016</v>
      </c>
      <c r="D556" t="s">
        <v>422</v>
      </c>
      <c r="E556" t="s">
        <v>495</v>
      </c>
      <c r="F556" t="s">
        <v>496</v>
      </c>
      <c r="G556" t="s">
        <v>432</v>
      </c>
      <c r="H556" t="s">
        <v>189</v>
      </c>
      <c r="I556" t="s">
        <v>293</v>
      </c>
      <c r="J556">
        <v>0</v>
      </c>
      <c r="K556">
        <v>19642</v>
      </c>
      <c r="L556">
        <v>113</v>
      </c>
    </row>
    <row r="557" spans="1:12" x14ac:dyDescent="0.25">
      <c r="A557" t="s">
        <v>494</v>
      </c>
      <c r="B557" t="s">
        <v>420</v>
      </c>
      <c r="C557">
        <v>2016</v>
      </c>
      <c r="D557" t="s">
        <v>422</v>
      </c>
      <c r="E557" t="s">
        <v>495</v>
      </c>
      <c r="F557" t="s">
        <v>496</v>
      </c>
      <c r="G557" t="s">
        <v>432</v>
      </c>
      <c r="H557" t="s">
        <v>190</v>
      </c>
      <c r="I557" t="s">
        <v>295</v>
      </c>
      <c r="J557">
        <v>0</v>
      </c>
      <c r="K557">
        <v>29510</v>
      </c>
      <c r="L557">
        <v>114</v>
      </c>
    </row>
    <row r="558" spans="1:12" x14ac:dyDescent="0.25">
      <c r="A558" t="s">
        <v>494</v>
      </c>
      <c r="B558" t="s">
        <v>420</v>
      </c>
      <c r="C558">
        <v>2016</v>
      </c>
      <c r="D558" t="s">
        <v>422</v>
      </c>
      <c r="E558" t="s">
        <v>495</v>
      </c>
      <c r="F558" t="s">
        <v>496</v>
      </c>
      <c r="G558" t="s">
        <v>432</v>
      </c>
      <c r="H558" t="s">
        <v>191</v>
      </c>
      <c r="I558" t="s">
        <v>296</v>
      </c>
      <c r="J558">
        <v>0</v>
      </c>
      <c r="K558">
        <v>56197</v>
      </c>
      <c r="L558">
        <v>115</v>
      </c>
    </row>
    <row r="559" spans="1:12" x14ac:dyDescent="0.25">
      <c r="A559" t="s">
        <v>494</v>
      </c>
      <c r="B559" t="s">
        <v>420</v>
      </c>
      <c r="C559">
        <v>2016</v>
      </c>
      <c r="D559" t="s">
        <v>422</v>
      </c>
      <c r="E559" t="s">
        <v>495</v>
      </c>
      <c r="F559" t="s">
        <v>496</v>
      </c>
      <c r="G559" t="s">
        <v>432</v>
      </c>
      <c r="H559" t="s">
        <v>192</v>
      </c>
      <c r="I559" t="s">
        <v>297</v>
      </c>
      <c r="J559">
        <v>0</v>
      </c>
      <c r="K559">
        <v>2031</v>
      </c>
      <c r="L559">
        <v>116</v>
      </c>
    </row>
    <row r="560" spans="1:12" x14ac:dyDescent="0.25">
      <c r="A560" t="s">
        <v>494</v>
      </c>
      <c r="B560" t="s">
        <v>420</v>
      </c>
      <c r="C560">
        <v>2016</v>
      </c>
      <c r="D560" t="s">
        <v>422</v>
      </c>
      <c r="E560" t="s">
        <v>495</v>
      </c>
      <c r="F560" t="s">
        <v>496</v>
      </c>
      <c r="G560" t="s">
        <v>432</v>
      </c>
      <c r="H560" t="s">
        <v>193</v>
      </c>
      <c r="I560" t="s">
        <v>298</v>
      </c>
      <c r="J560">
        <v>0</v>
      </c>
      <c r="K560">
        <v>107380</v>
      </c>
      <c r="L560">
        <v>117</v>
      </c>
    </row>
    <row r="561" spans="1:12" x14ac:dyDescent="0.25">
      <c r="A561" t="s">
        <v>494</v>
      </c>
      <c r="B561" t="s">
        <v>420</v>
      </c>
      <c r="C561">
        <v>2016</v>
      </c>
      <c r="D561" t="s">
        <v>422</v>
      </c>
      <c r="E561" t="s">
        <v>495</v>
      </c>
      <c r="F561" t="s">
        <v>496</v>
      </c>
      <c r="G561" t="s">
        <v>432</v>
      </c>
      <c r="H561" t="s">
        <v>194</v>
      </c>
      <c r="I561" t="s">
        <v>299</v>
      </c>
      <c r="J561">
        <v>0</v>
      </c>
      <c r="K561">
        <v>99097</v>
      </c>
      <c r="L561">
        <v>118</v>
      </c>
    </row>
    <row r="562" spans="1:12" x14ac:dyDescent="0.25">
      <c r="A562" t="s">
        <v>494</v>
      </c>
      <c r="B562" t="s">
        <v>420</v>
      </c>
      <c r="C562">
        <v>2016</v>
      </c>
      <c r="D562" t="s">
        <v>422</v>
      </c>
      <c r="E562" t="s">
        <v>495</v>
      </c>
      <c r="F562" t="s">
        <v>496</v>
      </c>
      <c r="G562" t="s">
        <v>432</v>
      </c>
      <c r="H562" t="s">
        <v>197</v>
      </c>
      <c r="I562" t="s">
        <v>302</v>
      </c>
      <c r="J562">
        <v>0</v>
      </c>
      <c r="K562">
        <v>3227</v>
      </c>
      <c r="L562">
        <v>122</v>
      </c>
    </row>
    <row r="563" spans="1:12" x14ac:dyDescent="0.25">
      <c r="A563" t="s">
        <v>494</v>
      </c>
      <c r="B563" t="s">
        <v>420</v>
      </c>
      <c r="C563">
        <v>2016</v>
      </c>
      <c r="D563" t="s">
        <v>422</v>
      </c>
      <c r="E563" t="s">
        <v>495</v>
      </c>
      <c r="F563" t="s">
        <v>496</v>
      </c>
      <c r="G563" t="s">
        <v>432</v>
      </c>
      <c r="H563" t="s">
        <v>198</v>
      </c>
      <c r="I563" t="s">
        <v>303</v>
      </c>
      <c r="J563">
        <v>0</v>
      </c>
      <c r="K563">
        <v>80032</v>
      </c>
      <c r="L563">
        <v>123</v>
      </c>
    </row>
    <row r="564" spans="1:12" x14ac:dyDescent="0.25">
      <c r="A564" t="s">
        <v>494</v>
      </c>
      <c r="B564" t="s">
        <v>420</v>
      </c>
      <c r="C564">
        <v>2016</v>
      </c>
      <c r="D564" t="s">
        <v>422</v>
      </c>
      <c r="E564" t="s">
        <v>495</v>
      </c>
      <c r="F564" t="s">
        <v>496</v>
      </c>
      <c r="G564" t="s">
        <v>432</v>
      </c>
      <c r="H564" t="s">
        <v>199</v>
      </c>
      <c r="I564" t="s">
        <v>304</v>
      </c>
      <c r="J564">
        <v>0</v>
      </c>
      <c r="K564">
        <v>2492</v>
      </c>
      <c r="L564">
        <v>124</v>
      </c>
    </row>
    <row r="565" spans="1:12" x14ac:dyDescent="0.25">
      <c r="A565" t="s">
        <v>494</v>
      </c>
      <c r="B565" t="s">
        <v>420</v>
      </c>
      <c r="C565">
        <v>2016</v>
      </c>
      <c r="D565" t="s">
        <v>422</v>
      </c>
      <c r="E565" t="s">
        <v>495</v>
      </c>
      <c r="F565" t="s">
        <v>496</v>
      </c>
      <c r="G565" t="s">
        <v>432</v>
      </c>
      <c r="H565" t="s">
        <v>200</v>
      </c>
      <c r="I565" t="s">
        <v>305</v>
      </c>
      <c r="J565">
        <v>0</v>
      </c>
      <c r="K565">
        <v>300</v>
      </c>
      <c r="L565">
        <v>125</v>
      </c>
    </row>
    <row r="566" spans="1:12" x14ac:dyDescent="0.25">
      <c r="A566" t="s">
        <v>494</v>
      </c>
      <c r="B566" t="s">
        <v>420</v>
      </c>
      <c r="C566">
        <v>2016</v>
      </c>
      <c r="D566" t="s">
        <v>422</v>
      </c>
      <c r="E566" t="s">
        <v>495</v>
      </c>
      <c r="F566" t="s">
        <v>496</v>
      </c>
      <c r="G566" t="s">
        <v>432</v>
      </c>
      <c r="H566" t="s">
        <v>204</v>
      </c>
      <c r="I566" t="s">
        <v>309</v>
      </c>
      <c r="J566">
        <v>0</v>
      </c>
      <c r="K566">
        <v>3000</v>
      </c>
      <c r="L566">
        <v>129</v>
      </c>
    </row>
    <row r="567" spans="1:12" x14ac:dyDescent="0.25">
      <c r="A567" t="s">
        <v>494</v>
      </c>
      <c r="B567" t="s">
        <v>420</v>
      </c>
      <c r="C567">
        <v>2016</v>
      </c>
      <c r="D567" t="s">
        <v>422</v>
      </c>
      <c r="E567" t="s">
        <v>495</v>
      </c>
      <c r="F567" t="s">
        <v>496</v>
      </c>
      <c r="G567" t="s">
        <v>432</v>
      </c>
      <c r="H567" t="s">
        <v>206</v>
      </c>
      <c r="I567" t="s">
        <v>311</v>
      </c>
      <c r="J567">
        <v>0</v>
      </c>
      <c r="K567">
        <v>86104</v>
      </c>
      <c r="L567">
        <v>133</v>
      </c>
    </row>
    <row r="568" spans="1:12" x14ac:dyDescent="0.25">
      <c r="A568" t="s">
        <v>494</v>
      </c>
      <c r="B568" t="s">
        <v>420</v>
      </c>
      <c r="C568">
        <v>2016</v>
      </c>
      <c r="D568" t="s">
        <v>422</v>
      </c>
      <c r="E568" t="s">
        <v>495</v>
      </c>
      <c r="F568" t="s">
        <v>496</v>
      </c>
      <c r="G568" t="s">
        <v>432</v>
      </c>
      <c r="H568" t="s">
        <v>208</v>
      </c>
      <c r="I568" t="s">
        <v>313</v>
      </c>
      <c r="J568">
        <v>0</v>
      </c>
      <c r="K568">
        <v>274252</v>
      </c>
      <c r="L568">
        <v>136</v>
      </c>
    </row>
    <row r="569" spans="1:12" x14ac:dyDescent="0.25">
      <c r="A569" t="s">
        <v>494</v>
      </c>
      <c r="B569" t="s">
        <v>420</v>
      </c>
      <c r="C569">
        <v>2016</v>
      </c>
      <c r="D569" t="s">
        <v>422</v>
      </c>
      <c r="E569" t="s">
        <v>495</v>
      </c>
      <c r="F569" t="s">
        <v>496</v>
      </c>
      <c r="G569" t="s">
        <v>432</v>
      </c>
      <c r="H569" t="s">
        <v>209</v>
      </c>
      <c r="I569" t="s">
        <v>314</v>
      </c>
      <c r="J569">
        <v>0</v>
      </c>
      <c r="K569">
        <v>64635</v>
      </c>
      <c r="L569">
        <v>142</v>
      </c>
    </row>
    <row r="570" spans="1:12" x14ac:dyDescent="0.25">
      <c r="A570" t="s">
        <v>494</v>
      </c>
      <c r="B570" t="s">
        <v>420</v>
      </c>
      <c r="C570">
        <v>2016</v>
      </c>
      <c r="D570" t="s">
        <v>422</v>
      </c>
      <c r="E570" t="s">
        <v>495</v>
      </c>
      <c r="F570" t="s">
        <v>496</v>
      </c>
      <c r="G570" t="s">
        <v>432</v>
      </c>
      <c r="H570" t="s">
        <v>214</v>
      </c>
      <c r="I570" t="s">
        <v>319</v>
      </c>
      <c r="J570">
        <v>0</v>
      </c>
      <c r="K570">
        <v>64635</v>
      </c>
      <c r="L570">
        <v>151</v>
      </c>
    </row>
    <row r="571" spans="1:12" x14ac:dyDescent="0.25">
      <c r="A571" t="s">
        <v>494</v>
      </c>
      <c r="B571" t="s">
        <v>420</v>
      </c>
      <c r="C571">
        <v>2016</v>
      </c>
      <c r="D571" t="s">
        <v>422</v>
      </c>
      <c r="E571" t="s">
        <v>495</v>
      </c>
      <c r="F571" t="s">
        <v>496</v>
      </c>
      <c r="G571" t="s">
        <v>432</v>
      </c>
      <c r="H571" t="s">
        <v>215</v>
      </c>
      <c r="I571" t="s">
        <v>320</v>
      </c>
      <c r="J571">
        <v>0</v>
      </c>
      <c r="K571">
        <v>355509</v>
      </c>
      <c r="L571">
        <v>152</v>
      </c>
    </row>
    <row r="572" spans="1:12" x14ac:dyDescent="0.25">
      <c r="A572" t="s">
        <v>494</v>
      </c>
      <c r="B572" t="s">
        <v>420</v>
      </c>
      <c r="C572">
        <v>2016</v>
      </c>
      <c r="D572" t="s">
        <v>422</v>
      </c>
      <c r="E572" t="s">
        <v>495</v>
      </c>
      <c r="F572" t="s">
        <v>496</v>
      </c>
      <c r="G572" t="s">
        <v>432</v>
      </c>
      <c r="H572" t="s">
        <v>216</v>
      </c>
      <c r="I572" t="s">
        <v>321</v>
      </c>
      <c r="J572">
        <v>0</v>
      </c>
      <c r="K572">
        <v>3177009</v>
      </c>
      <c r="L572">
        <v>153</v>
      </c>
    </row>
    <row r="573" spans="1:12" x14ac:dyDescent="0.25">
      <c r="A573" t="s">
        <v>494</v>
      </c>
      <c r="B573" t="s">
        <v>420</v>
      </c>
      <c r="C573">
        <v>2016</v>
      </c>
      <c r="D573" t="s">
        <v>422</v>
      </c>
      <c r="E573" t="s">
        <v>495</v>
      </c>
      <c r="F573" t="s">
        <v>496</v>
      </c>
      <c r="G573" t="s">
        <v>432</v>
      </c>
      <c r="H573" t="s">
        <v>217</v>
      </c>
      <c r="I573" t="s">
        <v>322</v>
      </c>
      <c r="J573">
        <v>0</v>
      </c>
      <c r="K573">
        <v>21751</v>
      </c>
      <c r="L573">
        <v>154</v>
      </c>
    </row>
    <row r="574" spans="1:12" x14ac:dyDescent="0.25">
      <c r="A574" t="s">
        <v>494</v>
      </c>
      <c r="B574" t="s">
        <v>420</v>
      </c>
      <c r="C574">
        <v>2016</v>
      </c>
      <c r="D574" t="s">
        <v>422</v>
      </c>
      <c r="E574" t="s">
        <v>495</v>
      </c>
      <c r="F574" t="s">
        <v>496</v>
      </c>
      <c r="G574" t="s">
        <v>432</v>
      </c>
      <c r="H574" t="s">
        <v>218</v>
      </c>
      <c r="I574" t="s">
        <v>323</v>
      </c>
      <c r="J574">
        <v>0</v>
      </c>
      <c r="K574">
        <v>10301</v>
      </c>
      <c r="L574">
        <v>155</v>
      </c>
    </row>
    <row r="575" spans="1:12" x14ac:dyDescent="0.25">
      <c r="A575" t="s">
        <v>494</v>
      </c>
      <c r="B575" t="s">
        <v>420</v>
      </c>
      <c r="C575">
        <v>2016</v>
      </c>
      <c r="D575" t="s">
        <v>422</v>
      </c>
      <c r="E575" t="s">
        <v>495</v>
      </c>
      <c r="F575" t="s">
        <v>496</v>
      </c>
      <c r="G575" t="s">
        <v>432</v>
      </c>
      <c r="H575" t="s">
        <v>219</v>
      </c>
      <c r="I575" t="s">
        <v>324</v>
      </c>
      <c r="J575">
        <v>0</v>
      </c>
      <c r="K575">
        <v>3209061</v>
      </c>
      <c r="L575">
        <v>156</v>
      </c>
    </row>
    <row r="576" spans="1:12" x14ac:dyDescent="0.25">
      <c r="A576" t="s">
        <v>494</v>
      </c>
      <c r="B576" t="s">
        <v>420</v>
      </c>
      <c r="C576">
        <v>2016</v>
      </c>
      <c r="D576" t="s">
        <v>422</v>
      </c>
      <c r="E576" t="s">
        <v>495</v>
      </c>
      <c r="F576" t="s">
        <v>496</v>
      </c>
      <c r="G576" t="s">
        <v>432</v>
      </c>
      <c r="H576" t="s">
        <v>220</v>
      </c>
      <c r="I576" t="s">
        <v>325</v>
      </c>
      <c r="J576">
        <v>0</v>
      </c>
      <c r="K576">
        <v>3380778</v>
      </c>
      <c r="L576">
        <v>157</v>
      </c>
    </row>
    <row r="577" spans="1:12" x14ac:dyDescent="0.25">
      <c r="A577" t="s">
        <v>494</v>
      </c>
      <c r="B577" t="s">
        <v>420</v>
      </c>
      <c r="C577">
        <v>2016</v>
      </c>
      <c r="D577" t="s">
        <v>422</v>
      </c>
      <c r="E577" t="s">
        <v>495</v>
      </c>
      <c r="F577" t="s">
        <v>496</v>
      </c>
      <c r="G577" t="s">
        <v>432</v>
      </c>
      <c r="H577" t="s">
        <v>221</v>
      </c>
      <c r="I577" t="s">
        <v>326</v>
      </c>
      <c r="J577">
        <v>0</v>
      </c>
      <c r="K577">
        <v>171717</v>
      </c>
      <c r="L577">
        <v>158</v>
      </c>
    </row>
    <row r="578" spans="1:12" x14ac:dyDescent="0.25">
      <c r="A578" t="s">
        <v>494</v>
      </c>
      <c r="B578" t="s">
        <v>420</v>
      </c>
      <c r="C578">
        <v>2016</v>
      </c>
      <c r="D578" t="s">
        <v>422</v>
      </c>
      <c r="E578" t="s">
        <v>495</v>
      </c>
      <c r="F578" t="s">
        <v>496</v>
      </c>
      <c r="G578" t="s">
        <v>432</v>
      </c>
      <c r="H578" t="s">
        <v>188</v>
      </c>
      <c r="I578" t="s">
        <v>292</v>
      </c>
      <c r="J578">
        <v>0</v>
      </c>
      <c r="K578">
        <v>2375233</v>
      </c>
      <c r="L578">
        <v>112</v>
      </c>
    </row>
    <row r="579" spans="1:12" x14ac:dyDescent="0.25">
      <c r="A579" t="s">
        <v>494</v>
      </c>
      <c r="B579" t="s">
        <v>420</v>
      </c>
      <c r="C579">
        <v>2016</v>
      </c>
      <c r="D579" t="s">
        <v>423</v>
      </c>
      <c r="E579" t="s">
        <v>497</v>
      </c>
      <c r="F579" t="s">
        <v>498</v>
      </c>
      <c r="G579" t="s">
        <v>432</v>
      </c>
      <c r="H579" t="s">
        <v>180</v>
      </c>
      <c r="I579" t="s">
        <v>284</v>
      </c>
      <c r="J579">
        <v>0</v>
      </c>
      <c r="K579">
        <v>5297</v>
      </c>
      <c r="L579">
        <v>101</v>
      </c>
    </row>
    <row r="580" spans="1:12" x14ac:dyDescent="0.25">
      <c r="A580" t="s">
        <v>494</v>
      </c>
      <c r="B580" t="s">
        <v>420</v>
      </c>
      <c r="C580">
        <v>2016</v>
      </c>
      <c r="D580" t="s">
        <v>423</v>
      </c>
      <c r="E580" t="s">
        <v>497</v>
      </c>
      <c r="F580" t="s">
        <v>498</v>
      </c>
      <c r="G580" t="s">
        <v>432</v>
      </c>
      <c r="H580" t="s">
        <v>184</v>
      </c>
      <c r="I580" t="s">
        <v>288</v>
      </c>
      <c r="J580">
        <v>0</v>
      </c>
      <c r="K580">
        <v>5297</v>
      </c>
      <c r="L580">
        <v>108</v>
      </c>
    </row>
    <row r="581" spans="1:12" x14ac:dyDescent="0.25">
      <c r="A581" t="s">
        <v>494</v>
      </c>
      <c r="B581" t="s">
        <v>420</v>
      </c>
      <c r="C581">
        <v>2016</v>
      </c>
      <c r="D581" t="s">
        <v>423</v>
      </c>
      <c r="E581" t="s">
        <v>497</v>
      </c>
      <c r="F581" t="s">
        <v>498</v>
      </c>
      <c r="G581" t="s">
        <v>432</v>
      </c>
      <c r="H581" t="s">
        <v>185</v>
      </c>
      <c r="I581" t="s">
        <v>289</v>
      </c>
      <c r="J581">
        <v>0</v>
      </c>
      <c r="K581">
        <v>300</v>
      </c>
      <c r="L581">
        <v>109</v>
      </c>
    </row>
    <row r="582" spans="1:12" x14ac:dyDescent="0.25">
      <c r="A582" t="s">
        <v>494</v>
      </c>
      <c r="B582" t="s">
        <v>420</v>
      </c>
      <c r="C582">
        <v>2016</v>
      </c>
      <c r="D582" t="s">
        <v>423</v>
      </c>
      <c r="E582" t="s">
        <v>497</v>
      </c>
      <c r="F582" t="s">
        <v>498</v>
      </c>
      <c r="G582" t="s">
        <v>432</v>
      </c>
      <c r="H582" t="s">
        <v>186</v>
      </c>
      <c r="I582" t="s">
        <v>290</v>
      </c>
      <c r="J582">
        <v>0</v>
      </c>
      <c r="K582">
        <v>389</v>
      </c>
      <c r="L582">
        <v>110</v>
      </c>
    </row>
    <row r="583" spans="1:12" x14ac:dyDescent="0.25">
      <c r="A583" t="s">
        <v>494</v>
      </c>
      <c r="B583" t="s">
        <v>420</v>
      </c>
      <c r="C583">
        <v>2016</v>
      </c>
      <c r="D583" t="s">
        <v>423</v>
      </c>
      <c r="E583" t="s">
        <v>497</v>
      </c>
      <c r="F583" t="s">
        <v>498</v>
      </c>
      <c r="G583" t="s">
        <v>432</v>
      </c>
      <c r="H583" t="s">
        <v>188</v>
      </c>
      <c r="I583" t="s">
        <v>292</v>
      </c>
      <c r="J583">
        <v>0</v>
      </c>
      <c r="K583">
        <v>5986</v>
      </c>
      <c r="L583">
        <v>112</v>
      </c>
    </row>
    <row r="584" spans="1:12" x14ac:dyDescent="0.25">
      <c r="A584" t="s">
        <v>494</v>
      </c>
      <c r="B584" t="s">
        <v>420</v>
      </c>
      <c r="C584">
        <v>2016</v>
      </c>
      <c r="D584" t="s">
        <v>423</v>
      </c>
      <c r="E584" t="s">
        <v>497</v>
      </c>
      <c r="F584" t="s">
        <v>498</v>
      </c>
      <c r="G584" t="s">
        <v>432</v>
      </c>
      <c r="H584" t="s">
        <v>191</v>
      </c>
      <c r="I584" t="s">
        <v>296</v>
      </c>
      <c r="J584">
        <v>0</v>
      </c>
      <c r="K584">
        <v>609</v>
      </c>
      <c r="L584">
        <v>115</v>
      </c>
    </row>
    <row r="585" spans="1:12" x14ac:dyDescent="0.25">
      <c r="A585" t="s">
        <v>494</v>
      </c>
      <c r="B585" t="s">
        <v>420</v>
      </c>
      <c r="C585">
        <v>2016</v>
      </c>
      <c r="D585" t="s">
        <v>423</v>
      </c>
      <c r="E585" t="s">
        <v>497</v>
      </c>
      <c r="F585" t="s">
        <v>498</v>
      </c>
      <c r="G585" t="s">
        <v>432</v>
      </c>
      <c r="H585" t="s">
        <v>193</v>
      </c>
      <c r="I585" t="s">
        <v>298</v>
      </c>
      <c r="J585">
        <v>0</v>
      </c>
      <c r="K585">
        <v>609</v>
      </c>
      <c r="L585">
        <v>117</v>
      </c>
    </row>
    <row r="586" spans="1:12" x14ac:dyDescent="0.25">
      <c r="A586" t="s">
        <v>494</v>
      </c>
      <c r="B586" t="s">
        <v>420</v>
      </c>
      <c r="C586">
        <v>2016</v>
      </c>
      <c r="D586" t="s">
        <v>423</v>
      </c>
      <c r="E586" t="s">
        <v>497</v>
      </c>
      <c r="F586" t="s">
        <v>498</v>
      </c>
      <c r="G586" t="s">
        <v>432</v>
      </c>
      <c r="H586" t="s">
        <v>198</v>
      </c>
      <c r="I586" t="s">
        <v>303</v>
      </c>
      <c r="J586">
        <v>0</v>
      </c>
      <c r="K586">
        <v>126</v>
      </c>
      <c r="L586">
        <v>123</v>
      </c>
    </row>
    <row r="587" spans="1:12" x14ac:dyDescent="0.25">
      <c r="A587" t="s">
        <v>494</v>
      </c>
      <c r="B587" t="s">
        <v>420</v>
      </c>
      <c r="C587">
        <v>2016</v>
      </c>
      <c r="D587" t="s">
        <v>423</v>
      </c>
      <c r="E587" t="s">
        <v>497</v>
      </c>
      <c r="F587" t="s">
        <v>498</v>
      </c>
      <c r="G587" t="s">
        <v>432</v>
      </c>
      <c r="H587" t="s">
        <v>199</v>
      </c>
      <c r="I587" t="s">
        <v>304</v>
      </c>
      <c r="J587">
        <v>0</v>
      </c>
      <c r="K587">
        <v>275</v>
      </c>
      <c r="L587">
        <v>124</v>
      </c>
    </row>
    <row r="588" spans="1:12" x14ac:dyDescent="0.25">
      <c r="A588" t="s">
        <v>494</v>
      </c>
      <c r="B588" t="s">
        <v>420</v>
      </c>
      <c r="C588">
        <v>2016</v>
      </c>
      <c r="D588" t="s">
        <v>423</v>
      </c>
      <c r="E588" t="s">
        <v>497</v>
      </c>
      <c r="F588" t="s">
        <v>498</v>
      </c>
      <c r="G588" t="s">
        <v>432</v>
      </c>
      <c r="H588" t="s">
        <v>206</v>
      </c>
      <c r="I588" t="s">
        <v>311</v>
      </c>
      <c r="J588">
        <v>0</v>
      </c>
      <c r="K588">
        <v>2209</v>
      </c>
      <c r="L588">
        <v>133</v>
      </c>
    </row>
    <row r="589" spans="1:12" x14ac:dyDescent="0.25">
      <c r="A589" t="s">
        <v>494</v>
      </c>
      <c r="B589" t="s">
        <v>420</v>
      </c>
      <c r="C589">
        <v>2016</v>
      </c>
      <c r="D589" t="s">
        <v>423</v>
      </c>
      <c r="E589" t="s">
        <v>497</v>
      </c>
      <c r="F589" t="s">
        <v>498</v>
      </c>
      <c r="G589" t="s">
        <v>432</v>
      </c>
      <c r="H589" t="s">
        <v>208</v>
      </c>
      <c r="I589" t="s">
        <v>313</v>
      </c>
      <c r="J589">
        <v>0</v>
      </c>
      <c r="K589">
        <v>2610</v>
      </c>
      <c r="L589">
        <v>136</v>
      </c>
    </row>
    <row r="590" spans="1:12" x14ac:dyDescent="0.25">
      <c r="A590" t="s">
        <v>494</v>
      </c>
      <c r="B590" t="s">
        <v>420</v>
      </c>
      <c r="C590">
        <v>2016</v>
      </c>
      <c r="D590" t="s">
        <v>423</v>
      </c>
      <c r="E590" t="s">
        <v>497</v>
      </c>
      <c r="F590" t="s">
        <v>498</v>
      </c>
      <c r="G590" t="s">
        <v>432</v>
      </c>
      <c r="H590" t="s">
        <v>209</v>
      </c>
      <c r="I590" t="s">
        <v>314</v>
      </c>
      <c r="J590">
        <v>0</v>
      </c>
      <c r="K590">
        <v>17</v>
      </c>
      <c r="L590">
        <v>142</v>
      </c>
    </row>
    <row r="591" spans="1:12" x14ac:dyDescent="0.25">
      <c r="A591" t="s">
        <v>494</v>
      </c>
      <c r="B591" t="s">
        <v>420</v>
      </c>
      <c r="C591">
        <v>2016</v>
      </c>
      <c r="D591" t="s">
        <v>423</v>
      </c>
      <c r="E591" t="s">
        <v>497</v>
      </c>
      <c r="F591" t="s">
        <v>498</v>
      </c>
      <c r="G591" t="s">
        <v>432</v>
      </c>
      <c r="H591" t="s">
        <v>214</v>
      </c>
      <c r="I591" t="s">
        <v>319</v>
      </c>
      <c r="J591">
        <v>0</v>
      </c>
      <c r="K591">
        <v>17</v>
      </c>
      <c r="L591">
        <v>151</v>
      </c>
    </row>
    <row r="592" spans="1:12" x14ac:dyDescent="0.25">
      <c r="A592" t="s">
        <v>494</v>
      </c>
      <c r="B592" t="s">
        <v>420</v>
      </c>
      <c r="C592">
        <v>2016</v>
      </c>
      <c r="D592" t="s">
        <v>423</v>
      </c>
      <c r="E592" t="s">
        <v>497</v>
      </c>
      <c r="F592" t="s">
        <v>498</v>
      </c>
      <c r="G592" t="s">
        <v>432</v>
      </c>
      <c r="H592" t="s">
        <v>215</v>
      </c>
      <c r="I592" t="s">
        <v>320</v>
      </c>
      <c r="J592">
        <v>0</v>
      </c>
      <c r="K592">
        <v>1162</v>
      </c>
      <c r="L592">
        <v>152</v>
      </c>
    </row>
    <row r="593" spans="1:12" x14ac:dyDescent="0.25">
      <c r="A593" t="s">
        <v>494</v>
      </c>
      <c r="B593" t="s">
        <v>420</v>
      </c>
      <c r="C593">
        <v>2016</v>
      </c>
      <c r="D593" t="s">
        <v>423</v>
      </c>
      <c r="E593" t="s">
        <v>497</v>
      </c>
      <c r="F593" t="s">
        <v>498</v>
      </c>
      <c r="G593" t="s">
        <v>432</v>
      </c>
      <c r="H593" t="s">
        <v>216</v>
      </c>
      <c r="I593" t="s">
        <v>321</v>
      </c>
      <c r="J593">
        <v>0</v>
      </c>
      <c r="K593">
        <v>10384</v>
      </c>
      <c r="L593">
        <v>153</v>
      </c>
    </row>
    <row r="594" spans="1:12" x14ac:dyDescent="0.25">
      <c r="A594" t="s">
        <v>494</v>
      </c>
      <c r="B594" t="s">
        <v>420</v>
      </c>
      <c r="C594">
        <v>2016</v>
      </c>
      <c r="D594" t="s">
        <v>423</v>
      </c>
      <c r="E594" t="s">
        <v>497</v>
      </c>
      <c r="F594" t="s">
        <v>498</v>
      </c>
      <c r="G594" t="s">
        <v>432</v>
      </c>
      <c r="H594" t="s">
        <v>218</v>
      </c>
      <c r="I594" t="s">
        <v>323</v>
      </c>
      <c r="J594">
        <v>0</v>
      </c>
      <c r="K594">
        <v>34</v>
      </c>
      <c r="L594">
        <v>155</v>
      </c>
    </row>
    <row r="595" spans="1:12" x14ac:dyDescent="0.25">
      <c r="A595" t="s">
        <v>494</v>
      </c>
      <c r="B595" t="s">
        <v>420</v>
      </c>
      <c r="C595">
        <v>2016</v>
      </c>
      <c r="D595" t="s">
        <v>423</v>
      </c>
      <c r="E595" t="s">
        <v>497</v>
      </c>
      <c r="F595" t="s">
        <v>498</v>
      </c>
      <c r="G595" t="s">
        <v>432</v>
      </c>
      <c r="H595" t="s">
        <v>219</v>
      </c>
      <c r="I595" t="s">
        <v>324</v>
      </c>
      <c r="J595">
        <v>0</v>
      </c>
      <c r="K595">
        <v>10418</v>
      </c>
      <c r="L595">
        <v>156</v>
      </c>
    </row>
    <row r="596" spans="1:12" x14ac:dyDescent="0.25">
      <c r="A596" t="s">
        <v>494</v>
      </c>
      <c r="B596" t="s">
        <v>420</v>
      </c>
      <c r="C596">
        <v>2016</v>
      </c>
      <c r="D596" t="s">
        <v>423</v>
      </c>
      <c r="E596" t="s">
        <v>497</v>
      </c>
      <c r="F596" t="s">
        <v>498</v>
      </c>
      <c r="G596" t="s">
        <v>432</v>
      </c>
      <c r="H596" t="s">
        <v>220</v>
      </c>
      <c r="I596" t="s">
        <v>325</v>
      </c>
      <c r="J596">
        <v>0</v>
      </c>
      <c r="K596">
        <v>13507</v>
      </c>
      <c r="L596">
        <v>157</v>
      </c>
    </row>
    <row r="597" spans="1:12" x14ac:dyDescent="0.25">
      <c r="A597" t="s">
        <v>494</v>
      </c>
      <c r="B597" t="s">
        <v>420</v>
      </c>
      <c r="C597">
        <v>2016</v>
      </c>
      <c r="D597" t="s">
        <v>423</v>
      </c>
      <c r="E597" t="s">
        <v>497</v>
      </c>
      <c r="F597" t="s">
        <v>498</v>
      </c>
      <c r="G597" t="s">
        <v>432</v>
      </c>
      <c r="H597" t="s">
        <v>221</v>
      </c>
      <c r="I597" t="s">
        <v>326</v>
      </c>
      <c r="J597">
        <v>0</v>
      </c>
      <c r="K597">
        <v>3089</v>
      </c>
      <c r="L597">
        <v>158</v>
      </c>
    </row>
    <row r="598" spans="1:12" x14ac:dyDescent="0.25">
      <c r="A598" t="s">
        <v>494</v>
      </c>
      <c r="B598" t="s">
        <v>420</v>
      </c>
      <c r="C598">
        <v>2016</v>
      </c>
      <c r="D598" t="s">
        <v>421</v>
      </c>
      <c r="E598" t="s">
        <v>499</v>
      </c>
      <c r="F598" t="s">
        <v>496</v>
      </c>
      <c r="G598" t="s">
        <v>432</v>
      </c>
      <c r="H598" t="s">
        <v>180</v>
      </c>
      <c r="I598" t="s">
        <v>284</v>
      </c>
      <c r="J598">
        <v>0</v>
      </c>
      <c r="K598">
        <v>1481520</v>
      </c>
      <c r="L598">
        <v>101</v>
      </c>
    </row>
    <row r="599" spans="1:12" x14ac:dyDescent="0.25">
      <c r="A599" t="s">
        <v>494</v>
      </c>
      <c r="B599" t="s">
        <v>420</v>
      </c>
      <c r="C599">
        <v>2016</v>
      </c>
      <c r="D599" t="s">
        <v>421</v>
      </c>
      <c r="E599" t="s">
        <v>499</v>
      </c>
      <c r="F599" t="s">
        <v>496</v>
      </c>
      <c r="G599" t="s">
        <v>432</v>
      </c>
      <c r="H599" t="s">
        <v>181</v>
      </c>
      <c r="I599" t="s">
        <v>285</v>
      </c>
      <c r="J599">
        <v>0</v>
      </c>
      <c r="K599">
        <v>33278</v>
      </c>
      <c r="L599">
        <v>104</v>
      </c>
    </row>
    <row r="600" spans="1:12" x14ac:dyDescent="0.25">
      <c r="A600" t="s">
        <v>494</v>
      </c>
      <c r="B600" t="s">
        <v>420</v>
      </c>
      <c r="C600">
        <v>2016</v>
      </c>
      <c r="D600" t="s">
        <v>421</v>
      </c>
      <c r="E600" t="s">
        <v>499</v>
      </c>
      <c r="F600" t="s">
        <v>496</v>
      </c>
      <c r="G600" t="s">
        <v>432</v>
      </c>
      <c r="H600" t="s">
        <v>182</v>
      </c>
      <c r="I600" t="s">
        <v>286</v>
      </c>
      <c r="J600">
        <v>0</v>
      </c>
      <c r="K600">
        <v>33005</v>
      </c>
      <c r="L600">
        <v>105</v>
      </c>
    </row>
    <row r="601" spans="1:12" x14ac:dyDescent="0.25">
      <c r="A601" t="s">
        <v>494</v>
      </c>
      <c r="B601" t="s">
        <v>420</v>
      </c>
      <c r="C601">
        <v>2016</v>
      </c>
      <c r="D601" t="s">
        <v>421</v>
      </c>
      <c r="E601" t="s">
        <v>499</v>
      </c>
      <c r="F601" t="s">
        <v>496</v>
      </c>
      <c r="G601" t="s">
        <v>432</v>
      </c>
      <c r="H601" t="s">
        <v>183</v>
      </c>
      <c r="I601" t="s">
        <v>287</v>
      </c>
      <c r="J601">
        <v>0</v>
      </c>
      <c r="K601">
        <v>66283</v>
      </c>
      <c r="L601">
        <v>106</v>
      </c>
    </row>
    <row r="602" spans="1:12" x14ac:dyDescent="0.25">
      <c r="A602" t="s">
        <v>494</v>
      </c>
      <c r="B602" t="s">
        <v>420</v>
      </c>
      <c r="C602">
        <v>2016</v>
      </c>
      <c r="D602" t="s">
        <v>421</v>
      </c>
      <c r="E602" t="s">
        <v>499</v>
      </c>
      <c r="F602" t="s">
        <v>496</v>
      </c>
      <c r="G602" t="s">
        <v>432</v>
      </c>
      <c r="H602" t="s">
        <v>184</v>
      </c>
      <c r="I602" t="s">
        <v>288</v>
      </c>
      <c r="J602">
        <v>0</v>
      </c>
      <c r="K602">
        <v>1547803</v>
      </c>
      <c r="L602">
        <v>108</v>
      </c>
    </row>
    <row r="603" spans="1:12" x14ac:dyDescent="0.25">
      <c r="A603" t="s">
        <v>494</v>
      </c>
      <c r="B603" t="s">
        <v>420</v>
      </c>
      <c r="C603">
        <v>2016</v>
      </c>
      <c r="D603" t="s">
        <v>421</v>
      </c>
      <c r="E603" t="s">
        <v>499</v>
      </c>
      <c r="F603" t="s">
        <v>496</v>
      </c>
      <c r="G603" t="s">
        <v>432</v>
      </c>
      <c r="H603" t="s">
        <v>185</v>
      </c>
      <c r="I603" t="s">
        <v>289</v>
      </c>
      <c r="J603">
        <v>0</v>
      </c>
      <c r="K603">
        <v>117107</v>
      </c>
      <c r="L603">
        <v>109</v>
      </c>
    </row>
    <row r="604" spans="1:12" x14ac:dyDescent="0.25">
      <c r="A604" t="s">
        <v>494</v>
      </c>
      <c r="B604" t="s">
        <v>420</v>
      </c>
      <c r="C604">
        <v>2016</v>
      </c>
      <c r="D604" t="s">
        <v>421</v>
      </c>
      <c r="E604" t="s">
        <v>499</v>
      </c>
      <c r="F604" t="s">
        <v>496</v>
      </c>
      <c r="G604" t="s">
        <v>432</v>
      </c>
      <c r="H604" t="s">
        <v>186</v>
      </c>
      <c r="I604" t="s">
        <v>290</v>
      </c>
      <c r="J604">
        <v>0</v>
      </c>
      <c r="K604">
        <v>172712</v>
      </c>
      <c r="L604">
        <v>110</v>
      </c>
    </row>
    <row r="605" spans="1:12" x14ac:dyDescent="0.25">
      <c r="A605" t="s">
        <v>494</v>
      </c>
      <c r="B605" t="s">
        <v>420</v>
      </c>
      <c r="C605">
        <v>2016</v>
      </c>
      <c r="D605" t="s">
        <v>421</v>
      </c>
      <c r="E605" t="s">
        <v>499</v>
      </c>
      <c r="F605" t="s">
        <v>496</v>
      </c>
      <c r="G605" t="s">
        <v>432</v>
      </c>
      <c r="H605" t="s">
        <v>187</v>
      </c>
      <c r="I605" t="s">
        <v>291</v>
      </c>
      <c r="J605">
        <v>0</v>
      </c>
      <c r="K605">
        <v>2775</v>
      </c>
      <c r="L605">
        <v>111</v>
      </c>
    </row>
    <row r="606" spans="1:12" x14ac:dyDescent="0.25">
      <c r="A606" t="s">
        <v>494</v>
      </c>
      <c r="B606" t="s">
        <v>420</v>
      </c>
      <c r="C606">
        <v>2016</v>
      </c>
      <c r="D606" t="s">
        <v>421</v>
      </c>
      <c r="E606" t="s">
        <v>499</v>
      </c>
      <c r="F606" t="s">
        <v>496</v>
      </c>
      <c r="G606" t="s">
        <v>432</v>
      </c>
      <c r="H606" t="s">
        <v>188</v>
      </c>
      <c r="I606" t="s">
        <v>292</v>
      </c>
      <c r="J606">
        <v>0</v>
      </c>
      <c r="K606">
        <v>1840397</v>
      </c>
      <c r="L606">
        <v>112</v>
      </c>
    </row>
    <row r="607" spans="1:12" x14ac:dyDescent="0.25">
      <c r="A607" t="s">
        <v>494</v>
      </c>
      <c r="B607" t="s">
        <v>420</v>
      </c>
      <c r="C607">
        <v>2016</v>
      </c>
      <c r="D607" t="s">
        <v>421</v>
      </c>
      <c r="E607" t="s">
        <v>499</v>
      </c>
      <c r="F607" t="s">
        <v>496</v>
      </c>
      <c r="G607" t="s">
        <v>432</v>
      </c>
      <c r="H607" t="s">
        <v>189</v>
      </c>
      <c r="I607" t="s">
        <v>293</v>
      </c>
      <c r="J607">
        <v>0</v>
      </c>
      <c r="K607">
        <v>100778</v>
      </c>
      <c r="L607">
        <v>113</v>
      </c>
    </row>
    <row r="608" spans="1:12" x14ac:dyDescent="0.25">
      <c r="A608" t="s">
        <v>494</v>
      </c>
      <c r="B608" t="s">
        <v>420</v>
      </c>
      <c r="C608">
        <v>2016</v>
      </c>
      <c r="D608" t="s">
        <v>421</v>
      </c>
      <c r="E608" t="s">
        <v>499</v>
      </c>
      <c r="F608" t="s">
        <v>496</v>
      </c>
      <c r="G608" t="s">
        <v>432</v>
      </c>
      <c r="H608" t="s">
        <v>190</v>
      </c>
      <c r="I608" t="s">
        <v>295</v>
      </c>
      <c r="J608">
        <v>0</v>
      </c>
      <c r="K608">
        <v>77788</v>
      </c>
      <c r="L608">
        <v>114</v>
      </c>
    </row>
    <row r="609" spans="1:12" x14ac:dyDescent="0.25">
      <c r="A609" t="s">
        <v>494</v>
      </c>
      <c r="B609" t="s">
        <v>420</v>
      </c>
      <c r="C609">
        <v>2016</v>
      </c>
      <c r="D609" t="s">
        <v>421</v>
      </c>
      <c r="E609" t="s">
        <v>499</v>
      </c>
      <c r="F609" t="s">
        <v>496</v>
      </c>
      <c r="G609" t="s">
        <v>432</v>
      </c>
      <c r="H609" t="s">
        <v>191</v>
      </c>
      <c r="I609" t="s">
        <v>296</v>
      </c>
      <c r="J609">
        <v>0</v>
      </c>
      <c r="K609">
        <v>33328</v>
      </c>
      <c r="L609">
        <v>115</v>
      </c>
    </row>
    <row r="610" spans="1:12" x14ac:dyDescent="0.25">
      <c r="A610" t="s">
        <v>494</v>
      </c>
      <c r="B610" t="s">
        <v>420</v>
      </c>
      <c r="C610">
        <v>2016</v>
      </c>
      <c r="D610" t="s">
        <v>421</v>
      </c>
      <c r="E610" t="s">
        <v>499</v>
      </c>
      <c r="F610" t="s">
        <v>496</v>
      </c>
      <c r="G610" t="s">
        <v>432</v>
      </c>
      <c r="H610" t="s">
        <v>193</v>
      </c>
      <c r="I610" t="s">
        <v>298</v>
      </c>
      <c r="J610">
        <v>0</v>
      </c>
      <c r="K610">
        <v>211894</v>
      </c>
      <c r="L610">
        <v>117</v>
      </c>
    </row>
    <row r="611" spans="1:12" x14ac:dyDescent="0.25">
      <c r="A611" t="s">
        <v>494</v>
      </c>
      <c r="B611" t="s">
        <v>420</v>
      </c>
      <c r="C611">
        <v>2016</v>
      </c>
      <c r="D611" t="s">
        <v>421</v>
      </c>
      <c r="E611" t="s">
        <v>499</v>
      </c>
      <c r="F611" t="s">
        <v>496</v>
      </c>
      <c r="G611" t="s">
        <v>432</v>
      </c>
      <c r="H611" t="s">
        <v>197</v>
      </c>
      <c r="I611" t="s">
        <v>302</v>
      </c>
      <c r="J611">
        <v>0</v>
      </c>
      <c r="K611">
        <v>906</v>
      </c>
      <c r="L611">
        <v>122</v>
      </c>
    </row>
    <row r="612" spans="1:12" x14ac:dyDescent="0.25">
      <c r="A612" t="s">
        <v>494</v>
      </c>
      <c r="B612" t="s">
        <v>420</v>
      </c>
      <c r="C612">
        <v>2016</v>
      </c>
      <c r="D612" t="s">
        <v>421</v>
      </c>
      <c r="E612" t="s">
        <v>499</v>
      </c>
      <c r="F612" t="s">
        <v>496</v>
      </c>
      <c r="G612" t="s">
        <v>432</v>
      </c>
      <c r="H612" t="s">
        <v>198</v>
      </c>
      <c r="I612" t="s">
        <v>303</v>
      </c>
      <c r="J612">
        <v>0</v>
      </c>
      <c r="K612">
        <v>72832</v>
      </c>
      <c r="L612">
        <v>123</v>
      </c>
    </row>
    <row r="613" spans="1:12" x14ac:dyDescent="0.25">
      <c r="A613" t="s">
        <v>494</v>
      </c>
      <c r="B613" t="s">
        <v>420</v>
      </c>
      <c r="C613">
        <v>2016</v>
      </c>
      <c r="D613" t="s">
        <v>421</v>
      </c>
      <c r="E613" t="s">
        <v>499</v>
      </c>
      <c r="F613" t="s">
        <v>496</v>
      </c>
      <c r="G613" t="s">
        <v>432</v>
      </c>
      <c r="H613" t="s">
        <v>199</v>
      </c>
      <c r="I613" t="s">
        <v>304</v>
      </c>
      <c r="J613">
        <v>0</v>
      </c>
      <c r="K613">
        <v>6334</v>
      </c>
      <c r="L613">
        <v>124</v>
      </c>
    </row>
    <row r="614" spans="1:12" x14ac:dyDescent="0.25">
      <c r="A614" t="s">
        <v>494</v>
      </c>
      <c r="B614" t="s">
        <v>420</v>
      </c>
      <c r="C614">
        <v>2016</v>
      </c>
      <c r="D614" t="s">
        <v>421</v>
      </c>
      <c r="E614" t="s">
        <v>499</v>
      </c>
      <c r="F614" t="s">
        <v>496</v>
      </c>
      <c r="G614" t="s">
        <v>432</v>
      </c>
      <c r="H614" t="s">
        <v>200</v>
      </c>
      <c r="I614" t="s">
        <v>305</v>
      </c>
      <c r="J614">
        <v>0</v>
      </c>
      <c r="K614">
        <v>27397</v>
      </c>
      <c r="L614">
        <v>125</v>
      </c>
    </row>
    <row r="615" spans="1:12" x14ac:dyDescent="0.25">
      <c r="A615" t="s">
        <v>494</v>
      </c>
      <c r="B615" t="s">
        <v>420</v>
      </c>
      <c r="C615">
        <v>2016</v>
      </c>
      <c r="D615" t="s">
        <v>421</v>
      </c>
      <c r="E615" t="s">
        <v>499</v>
      </c>
      <c r="F615" t="s">
        <v>496</v>
      </c>
      <c r="G615" t="s">
        <v>432</v>
      </c>
      <c r="H615" t="s">
        <v>203</v>
      </c>
      <c r="I615" t="s">
        <v>308</v>
      </c>
      <c r="J615">
        <v>0</v>
      </c>
      <c r="K615">
        <v>144</v>
      </c>
      <c r="L615">
        <v>128</v>
      </c>
    </row>
    <row r="616" spans="1:12" x14ac:dyDescent="0.25">
      <c r="A616" t="s">
        <v>494</v>
      </c>
      <c r="B616" t="s">
        <v>420</v>
      </c>
      <c r="C616">
        <v>2016</v>
      </c>
      <c r="D616" t="s">
        <v>421</v>
      </c>
      <c r="E616" t="s">
        <v>499</v>
      </c>
      <c r="F616" t="s">
        <v>496</v>
      </c>
      <c r="G616" t="s">
        <v>432</v>
      </c>
      <c r="H616" t="s">
        <v>204</v>
      </c>
      <c r="I616" t="s">
        <v>309</v>
      </c>
      <c r="J616">
        <v>0</v>
      </c>
      <c r="K616">
        <v>2250</v>
      </c>
      <c r="L616">
        <v>129</v>
      </c>
    </row>
    <row r="617" spans="1:12" x14ac:dyDescent="0.25">
      <c r="A617" t="s">
        <v>494</v>
      </c>
      <c r="B617" t="s">
        <v>420</v>
      </c>
      <c r="C617">
        <v>2016</v>
      </c>
      <c r="D617" t="s">
        <v>421</v>
      </c>
      <c r="E617" t="s">
        <v>499</v>
      </c>
      <c r="F617" t="s">
        <v>496</v>
      </c>
      <c r="G617" t="s">
        <v>432</v>
      </c>
      <c r="H617" t="s">
        <v>206</v>
      </c>
      <c r="I617" t="s">
        <v>311</v>
      </c>
      <c r="J617">
        <v>0</v>
      </c>
      <c r="K617">
        <v>99067</v>
      </c>
      <c r="L617">
        <v>133</v>
      </c>
    </row>
    <row r="618" spans="1:12" x14ac:dyDescent="0.25">
      <c r="A618" t="s">
        <v>494</v>
      </c>
      <c r="B618" t="s">
        <v>420</v>
      </c>
      <c r="C618">
        <v>2016</v>
      </c>
      <c r="D618" t="s">
        <v>421</v>
      </c>
      <c r="E618" t="s">
        <v>499</v>
      </c>
      <c r="F618" t="s">
        <v>496</v>
      </c>
      <c r="G618" t="s">
        <v>432</v>
      </c>
      <c r="H618" t="s">
        <v>208</v>
      </c>
      <c r="I618" t="s">
        <v>313</v>
      </c>
      <c r="J618">
        <v>0</v>
      </c>
      <c r="K618">
        <v>208930</v>
      </c>
      <c r="L618">
        <v>136</v>
      </c>
    </row>
    <row r="619" spans="1:12" x14ac:dyDescent="0.25">
      <c r="A619" t="s">
        <v>494</v>
      </c>
      <c r="B619" t="s">
        <v>420</v>
      </c>
      <c r="C619">
        <v>2016</v>
      </c>
      <c r="D619" t="s">
        <v>421</v>
      </c>
      <c r="E619" t="s">
        <v>499</v>
      </c>
      <c r="F619" t="s">
        <v>496</v>
      </c>
      <c r="G619" t="s">
        <v>432</v>
      </c>
      <c r="H619" t="s">
        <v>209</v>
      </c>
      <c r="I619" t="s">
        <v>314</v>
      </c>
      <c r="J619">
        <v>0</v>
      </c>
      <c r="K619">
        <v>68713</v>
      </c>
      <c r="L619">
        <v>142</v>
      </c>
    </row>
    <row r="620" spans="1:12" x14ac:dyDescent="0.25">
      <c r="A620" t="s">
        <v>494</v>
      </c>
      <c r="B620" t="s">
        <v>420</v>
      </c>
      <c r="C620">
        <v>2016</v>
      </c>
      <c r="D620" t="s">
        <v>421</v>
      </c>
      <c r="E620" t="s">
        <v>499</v>
      </c>
      <c r="F620" t="s">
        <v>496</v>
      </c>
      <c r="G620" t="s">
        <v>432</v>
      </c>
      <c r="H620" t="s">
        <v>214</v>
      </c>
      <c r="I620" t="s">
        <v>319</v>
      </c>
      <c r="J620">
        <v>0</v>
      </c>
      <c r="K620">
        <v>68713</v>
      </c>
      <c r="L620">
        <v>151</v>
      </c>
    </row>
    <row r="621" spans="1:12" x14ac:dyDescent="0.25">
      <c r="A621" t="s">
        <v>494</v>
      </c>
      <c r="B621" t="s">
        <v>420</v>
      </c>
      <c r="C621">
        <v>2016</v>
      </c>
      <c r="D621" t="s">
        <v>421</v>
      </c>
      <c r="E621" t="s">
        <v>499</v>
      </c>
      <c r="F621" t="s">
        <v>496</v>
      </c>
      <c r="G621" t="s">
        <v>432</v>
      </c>
      <c r="H621" t="s">
        <v>215</v>
      </c>
      <c r="I621" t="s">
        <v>320</v>
      </c>
      <c r="J621">
        <v>0</v>
      </c>
      <c r="K621">
        <v>293572</v>
      </c>
      <c r="L621">
        <v>152</v>
      </c>
    </row>
    <row r="622" spans="1:12" x14ac:dyDescent="0.25">
      <c r="A622" t="s">
        <v>494</v>
      </c>
      <c r="B622" t="s">
        <v>420</v>
      </c>
      <c r="C622">
        <v>2016</v>
      </c>
      <c r="D622" t="s">
        <v>421</v>
      </c>
      <c r="E622" t="s">
        <v>499</v>
      </c>
      <c r="F622" t="s">
        <v>496</v>
      </c>
      <c r="G622" t="s">
        <v>432</v>
      </c>
      <c r="H622" t="s">
        <v>216</v>
      </c>
      <c r="I622" t="s">
        <v>321</v>
      </c>
      <c r="J622">
        <v>0</v>
      </c>
      <c r="K622">
        <v>2623506</v>
      </c>
      <c r="L622">
        <v>153</v>
      </c>
    </row>
    <row r="623" spans="1:12" x14ac:dyDescent="0.25">
      <c r="A623" t="s">
        <v>494</v>
      </c>
      <c r="B623" t="s">
        <v>420</v>
      </c>
      <c r="C623">
        <v>2016</v>
      </c>
      <c r="D623" t="s">
        <v>421</v>
      </c>
      <c r="E623" t="s">
        <v>499</v>
      </c>
      <c r="F623" t="s">
        <v>496</v>
      </c>
      <c r="G623" t="s">
        <v>432</v>
      </c>
      <c r="H623" t="s">
        <v>217</v>
      </c>
      <c r="I623" t="s">
        <v>322</v>
      </c>
      <c r="J623">
        <v>0</v>
      </c>
      <c r="K623">
        <v>14380</v>
      </c>
      <c r="L623">
        <v>154</v>
      </c>
    </row>
    <row r="624" spans="1:12" x14ac:dyDescent="0.25">
      <c r="A624" t="s">
        <v>494</v>
      </c>
      <c r="B624" t="s">
        <v>420</v>
      </c>
      <c r="C624">
        <v>2016</v>
      </c>
      <c r="D624" t="s">
        <v>421</v>
      </c>
      <c r="E624" t="s">
        <v>499</v>
      </c>
      <c r="F624" t="s">
        <v>496</v>
      </c>
      <c r="G624" t="s">
        <v>432</v>
      </c>
      <c r="H624" t="s">
        <v>218</v>
      </c>
      <c r="I624" t="s">
        <v>323</v>
      </c>
      <c r="J624">
        <v>0</v>
      </c>
      <c r="K624">
        <v>8507</v>
      </c>
      <c r="L624">
        <v>155</v>
      </c>
    </row>
    <row r="625" spans="1:12" x14ac:dyDescent="0.25">
      <c r="A625" t="s">
        <v>494</v>
      </c>
      <c r="B625" t="s">
        <v>420</v>
      </c>
      <c r="C625">
        <v>2016</v>
      </c>
      <c r="D625" t="s">
        <v>421</v>
      </c>
      <c r="E625" t="s">
        <v>499</v>
      </c>
      <c r="F625" t="s">
        <v>496</v>
      </c>
      <c r="G625" t="s">
        <v>432</v>
      </c>
      <c r="H625" t="s">
        <v>219</v>
      </c>
      <c r="I625" t="s">
        <v>324</v>
      </c>
      <c r="J625">
        <v>0</v>
      </c>
      <c r="K625">
        <v>2646393</v>
      </c>
      <c r="L625">
        <v>156</v>
      </c>
    </row>
    <row r="626" spans="1:12" x14ac:dyDescent="0.25">
      <c r="A626" t="s">
        <v>494</v>
      </c>
      <c r="B626" t="s">
        <v>420</v>
      </c>
      <c r="C626">
        <v>2016</v>
      </c>
      <c r="D626" t="s">
        <v>421</v>
      </c>
      <c r="E626" t="s">
        <v>499</v>
      </c>
      <c r="F626" t="s">
        <v>496</v>
      </c>
      <c r="G626" t="s">
        <v>432</v>
      </c>
      <c r="H626" t="s">
        <v>220</v>
      </c>
      <c r="I626" t="s">
        <v>325</v>
      </c>
      <c r="J626">
        <v>0</v>
      </c>
      <c r="K626">
        <v>2858049</v>
      </c>
      <c r="L626">
        <v>157</v>
      </c>
    </row>
    <row r="627" spans="1:12" x14ac:dyDescent="0.25">
      <c r="A627" t="s">
        <v>494</v>
      </c>
      <c r="B627" t="s">
        <v>420</v>
      </c>
      <c r="C627">
        <v>2016</v>
      </c>
      <c r="D627" t="s">
        <v>421</v>
      </c>
      <c r="E627" t="s">
        <v>499</v>
      </c>
      <c r="F627" t="s">
        <v>496</v>
      </c>
      <c r="G627" t="s">
        <v>432</v>
      </c>
      <c r="H627" t="s">
        <v>221</v>
      </c>
      <c r="I627" t="s">
        <v>326</v>
      </c>
      <c r="J627">
        <v>0</v>
      </c>
      <c r="K627">
        <v>211656</v>
      </c>
      <c r="L627">
        <v>158</v>
      </c>
    </row>
    <row r="628" spans="1:12" x14ac:dyDescent="0.25">
      <c r="A628" t="s">
        <v>500</v>
      </c>
      <c r="B628" t="s">
        <v>414</v>
      </c>
      <c r="C628">
        <v>2016</v>
      </c>
      <c r="D628" t="s">
        <v>415</v>
      </c>
      <c r="E628" t="s">
        <v>438</v>
      </c>
      <c r="F628" t="s">
        <v>501</v>
      </c>
      <c r="G628" t="s">
        <v>432</v>
      </c>
      <c r="H628" t="s">
        <v>180</v>
      </c>
      <c r="I628" t="s">
        <v>284</v>
      </c>
      <c r="J628">
        <v>0</v>
      </c>
      <c r="K628">
        <v>35710</v>
      </c>
      <c r="L628">
        <v>101</v>
      </c>
    </row>
    <row r="629" spans="1:12" x14ac:dyDescent="0.25">
      <c r="A629" t="s">
        <v>500</v>
      </c>
      <c r="B629" t="s">
        <v>414</v>
      </c>
      <c r="C629">
        <v>2016</v>
      </c>
      <c r="D629" t="s">
        <v>415</v>
      </c>
      <c r="E629" t="s">
        <v>438</v>
      </c>
      <c r="F629" t="s">
        <v>501</v>
      </c>
      <c r="G629" t="s">
        <v>432</v>
      </c>
      <c r="H629" t="s">
        <v>184</v>
      </c>
      <c r="I629" t="s">
        <v>288</v>
      </c>
      <c r="J629">
        <v>0</v>
      </c>
      <c r="K629">
        <v>35710</v>
      </c>
      <c r="L629">
        <v>108</v>
      </c>
    </row>
    <row r="630" spans="1:12" x14ac:dyDescent="0.25">
      <c r="A630" t="s">
        <v>500</v>
      </c>
      <c r="B630" t="s">
        <v>414</v>
      </c>
      <c r="C630">
        <v>2016</v>
      </c>
      <c r="D630" t="s">
        <v>415</v>
      </c>
      <c r="E630" t="s">
        <v>438</v>
      </c>
      <c r="F630" t="s">
        <v>501</v>
      </c>
      <c r="G630" t="s">
        <v>432</v>
      </c>
      <c r="H630" t="s">
        <v>185</v>
      </c>
      <c r="I630" t="s">
        <v>289</v>
      </c>
      <c r="J630">
        <v>0</v>
      </c>
      <c r="K630">
        <v>2569</v>
      </c>
      <c r="L630">
        <v>109</v>
      </c>
    </row>
    <row r="631" spans="1:12" x14ac:dyDescent="0.25">
      <c r="A631" t="s">
        <v>500</v>
      </c>
      <c r="B631" t="s">
        <v>414</v>
      </c>
      <c r="C631">
        <v>2016</v>
      </c>
      <c r="D631" t="s">
        <v>415</v>
      </c>
      <c r="E631" t="s">
        <v>438</v>
      </c>
      <c r="F631" t="s">
        <v>501</v>
      </c>
      <c r="G631" t="s">
        <v>432</v>
      </c>
      <c r="H631" t="s">
        <v>186</v>
      </c>
      <c r="I631" t="s">
        <v>290</v>
      </c>
      <c r="J631">
        <v>0</v>
      </c>
      <c r="K631">
        <v>943</v>
      </c>
      <c r="L631">
        <v>110</v>
      </c>
    </row>
    <row r="632" spans="1:12" x14ac:dyDescent="0.25">
      <c r="A632" t="s">
        <v>500</v>
      </c>
      <c r="B632" t="s">
        <v>414</v>
      </c>
      <c r="C632">
        <v>2016</v>
      </c>
      <c r="D632" t="s">
        <v>415</v>
      </c>
      <c r="E632" t="s">
        <v>438</v>
      </c>
      <c r="F632" t="s">
        <v>501</v>
      </c>
      <c r="G632" t="s">
        <v>432</v>
      </c>
      <c r="H632" t="s">
        <v>187</v>
      </c>
      <c r="I632" t="s">
        <v>291</v>
      </c>
      <c r="J632">
        <v>0</v>
      </c>
      <c r="K632">
        <v>-8480</v>
      </c>
      <c r="L632">
        <v>111</v>
      </c>
    </row>
    <row r="633" spans="1:12" x14ac:dyDescent="0.25">
      <c r="A633" t="s">
        <v>500</v>
      </c>
      <c r="B633" t="s">
        <v>414</v>
      </c>
      <c r="C633">
        <v>2016</v>
      </c>
      <c r="D633" t="s">
        <v>415</v>
      </c>
      <c r="E633" t="s">
        <v>438</v>
      </c>
      <c r="F633" t="s">
        <v>501</v>
      </c>
      <c r="G633" t="s">
        <v>432</v>
      </c>
      <c r="H633" t="s">
        <v>188</v>
      </c>
      <c r="I633" t="s">
        <v>292</v>
      </c>
      <c r="J633">
        <v>0</v>
      </c>
      <c r="K633">
        <v>30742</v>
      </c>
      <c r="L633">
        <v>112</v>
      </c>
    </row>
    <row r="634" spans="1:12" x14ac:dyDescent="0.25">
      <c r="A634" t="s">
        <v>500</v>
      </c>
      <c r="B634" t="s">
        <v>414</v>
      </c>
      <c r="C634">
        <v>2016</v>
      </c>
      <c r="D634" t="s">
        <v>415</v>
      </c>
      <c r="E634" t="s">
        <v>438</v>
      </c>
      <c r="F634" t="s">
        <v>501</v>
      </c>
      <c r="G634" t="s">
        <v>432</v>
      </c>
      <c r="H634" t="s">
        <v>189</v>
      </c>
      <c r="I634" t="s">
        <v>293</v>
      </c>
      <c r="J634">
        <v>0</v>
      </c>
      <c r="K634">
        <v>10407</v>
      </c>
      <c r="L634">
        <v>113</v>
      </c>
    </row>
    <row r="635" spans="1:12" x14ac:dyDescent="0.25">
      <c r="A635" t="s">
        <v>500</v>
      </c>
      <c r="B635" t="s">
        <v>414</v>
      </c>
      <c r="C635">
        <v>2016</v>
      </c>
      <c r="D635" t="s">
        <v>415</v>
      </c>
      <c r="E635" t="s">
        <v>438</v>
      </c>
      <c r="F635" t="s">
        <v>501</v>
      </c>
      <c r="G635" t="s">
        <v>432</v>
      </c>
      <c r="H635" t="s">
        <v>190</v>
      </c>
      <c r="I635" t="s">
        <v>295</v>
      </c>
      <c r="J635">
        <v>0</v>
      </c>
      <c r="K635">
        <v>11296</v>
      </c>
      <c r="L635">
        <v>114</v>
      </c>
    </row>
    <row r="636" spans="1:12" x14ac:dyDescent="0.25">
      <c r="A636" t="s">
        <v>500</v>
      </c>
      <c r="B636" t="s">
        <v>414</v>
      </c>
      <c r="C636">
        <v>2016</v>
      </c>
      <c r="D636" t="s">
        <v>415</v>
      </c>
      <c r="E636" t="s">
        <v>438</v>
      </c>
      <c r="F636" t="s">
        <v>501</v>
      </c>
      <c r="G636" t="s">
        <v>432</v>
      </c>
      <c r="H636" t="s">
        <v>191</v>
      </c>
      <c r="I636" t="s">
        <v>296</v>
      </c>
      <c r="J636">
        <v>0</v>
      </c>
      <c r="K636">
        <v>14583</v>
      </c>
      <c r="L636">
        <v>115</v>
      </c>
    </row>
    <row r="637" spans="1:12" x14ac:dyDescent="0.25">
      <c r="A637" t="s">
        <v>500</v>
      </c>
      <c r="B637" t="s">
        <v>414</v>
      </c>
      <c r="C637">
        <v>2016</v>
      </c>
      <c r="D637" t="s">
        <v>415</v>
      </c>
      <c r="E637" t="s">
        <v>438</v>
      </c>
      <c r="F637" t="s">
        <v>501</v>
      </c>
      <c r="G637" t="s">
        <v>432</v>
      </c>
      <c r="H637" t="s">
        <v>192</v>
      </c>
      <c r="I637" t="s">
        <v>297</v>
      </c>
      <c r="J637">
        <v>0</v>
      </c>
      <c r="K637">
        <v>1657</v>
      </c>
      <c r="L637">
        <v>116</v>
      </c>
    </row>
    <row r="638" spans="1:12" x14ac:dyDescent="0.25">
      <c r="A638" t="s">
        <v>500</v>
      </c>
      <c r="B638" t="s">
        <v>414</v>
      </c>
      <c r="C638">
        <v>2016</v>
      </c>
      <c r="D638" t="s">
        <v>415</v>
      </c>
      <c r="E638" t="s">
        <v>438</v>
      </c>
      <c r="F638" t="s">
        <v>501</v>
      </c>
      <c r="G638" t="s">
        <v>432</v>
      </c>
      <c r="H638" t="s">
        <v>193</v>
      </c>
      <c r="I638" t="s">
        <v>298</v>
      </c>
      <c r="J638">
        <v>0</v>
      </c>
      <c r="K638">
        <v>37943</v>
      </c>
      <c r="L638">
        <v>117</v>
      </c>
    </row>
    <row r="639" spans="1:12" x14ac:dyDescent="0.25">
      <c r="A639" t="s">
        <v>500</v>
      </c>
      <c r="B639" t="s">
        <v>414</v>
      </c>
      <c r="C639">
        <v>2016</v>
      </c>
      <c r="D639" t="s">
        <v>415</v>
      </c>
      <c r="E639" t="s">
        <v>438</v>
      </c>
      <c r="F639" t="s">
        <v>501</v>
      </c>
      <c r="G639" t="s">
        <v>432</v>
      </c>
      <c r="H639" t="s">
        <v>194</v>
      </c>
      <c r="I639" t="s">
        <v>299</v>
      </c>
      <c r="J639">
        <v>0</v>
      </c>
      <c r="K639">
        <v>100</v>
      </c>
      <c r="L639">
        <v>118</v>
      </c>
    </row>
    <row r="640" spans="1:12" x14ac:dyDescent="0.25">
      <c r="A640" t="s">
        <v>500</v>
      </c>
      <c r="B640" t="s">
        <v>414</v>
      </c>
      <c r="C640">
        <v>2016</v>
      </c>
      <c r="D640" t="s">
        <v>415</v>
      </c>
      <c r="E640" t="s">
        <v>438</v>
      </c>
      <c r="F640" t="s">
        <v>501</v>
      </c>
      <c r="G640" t="s">
        <v>432</v>
      </c>
      <c r="H640" t="s">
        <v>196</v>
      </c>
      <c r="I640" t="s">
        <v>301</v>
      </c>
      <c r="J640">
        <v>0</v>
      </c>
      <c r="K640">
        <v>732</v>
      </c>
      <c r="L640">
        <v>120</v>
      </c>
    </row>
    <row r="641" spans="1:12" x14ac:dyDescent="0.25">
      <c r="A641" t="s">
        <v>500</v>
      </c>
      <c r="B641" t="s">
        <v>414</v>
      </c>
      <c r="C641">
        <v>2016</v>
      </c>
      <c r="D641" t="s">
        <v>415</v>
      </c>
      <c r="E641" t="s">
        <v>438</v>
      </c>
      <c r="F641" t="s">
        <v>501</v>
      </c>
      <c r="G641" t="s">
        <v>432</v>
      </c>
      <c r="H641" t="s">
        <v>197</v>
      </c>
      <c r="I641" t="s">
        <v>302</v>
      </c>
      <c r="J641">
        <v>0</v>
      </c>
      <c r="K641">
        <v>51</v>
      </c>
      <c r="L641">
        <v>122</v>
      </c>
    </row>
    <row r="642" spans="1:12" x14ac:dyDescent="0.25">
      <c r="A642" t="s">
        <v>500</v>
      </c>
      <c r="B642" t="s">
        <v>414</v>
      </c>
      <c r="C642">
        <v>2016</v>
      </c>
      <c r="D642" t="s">
        <v>415</v>
      </c>
      <c r="E642" t="s">
        <v>438</v>
      </c>
      <c r="F642" t="s">
        <v>501</v>
      </c>
      <c r="G642" t="s">
        <v>432</v>
      </c>
      <c r="H642" t="s">
        <v>198</v>
      </c>
      <c r="I642" t="s">
        <v>303</v>
      </c>
      <c r="J642">
        <v>0</v>
      </c>
      <c r="K642">
        <v>2100</v>
      </c>
      <c r="L642">
        <v>123</v>
      </c>
    </row>
    <row r="643" spans="1:12" x14ac:dyDescent="0.25">
      <c r="A643" t="s">
        <v>500</v>
      </c>
      <c r="B643" t="s">
        <v>414</v>
      </c>
      <c r="C643">
        <v>2016</v>
      </c>
      <c r="D643" t="s">
        <v>415</v>
      </c>
      <c r="E643" t="s">
        <v>438</v>
      </c>
      <c r="F643" t="s">
        <v>501</v>
      </c>
      <c r="G643" t="s">
        <v>432</v>
      </c>
      <c r="H643" t="s">
        <v>199</v>
      </c>
      <c r="I643" t="s">
        <v>304</v>
      </c>
      <c r="J643">
        <v>0</v>
      </c>
      <c r="K643">
        <v>425</v>
      </c>
      <c r="L643">
        <v>124</v>
      </c>
    </row>
    <row r="644" spans="1:12" x14ac:dyDescent="0.25">
      <c r="A644" t="s">
        <v>500</v>
      </c>
      <c r="B644" t="s">
        <v>414</v>
      </c>
      <c r="C644">
        <v>2016</v>
      </c>
      <c r="D644" t="s">
        <v>415</v>
      </c>
      <c r="E644" t="s">
        <v>438</v>
      </c>
      <c r="F644" t="s">
        <v>501</v>
      </c>
      <c r="G644" t="s">
        <v>432</v>
      </c>
      <c r="H644" t="s">
        <v>203</v>
      </c>
      <c r="I644" t="s">
        <v>308</v>
      </c>
      <c r="J644">
        <v>0</v>
      </c>
      <c r="K644">
        <v>40</v>
      </c>
      <c r="L644">
        <v>128</v>
      </c>
    </row>
    <row r="645" spans="1:12" x14ac:dyDescent="0.25">
      <c r="A645" t="s">
        <v>500</v>
      </c>
      <c r="B645" t="s">
        <v>414</v>
      </c>
      <c r="C645">
        <v>2016</v>
      </c>
      <c r="D645" t="s">
        <v>415</v>
      </c>
      <c r="E645" t="s">
        <v>438</v>
      </c>
      <c r="F645" t="s">
        <v>501</v>
      </c>
      <c r="G645" t="s">
        <v>432</v>
      </c>
      <c r="H645" t="s">
        <v>204</v>
      </c>
      <c r="I645" t="s">
        <v>309</v>
      </c>
      <c r="J645">
        <v>0</v>
      </c>
      <c r="K645">
        <v>476</v>
      </c>
      <c r="L645">
        <v>129</v>
      </c>
    </row>
    <row r="646" spans="1:12" x14ac:dyDescent="0.25">
      <c r="A646" t="s">
        <v>500</v>
      </c>
      <c r="B646" t="s">
        <v>414</v>
      </c>
      <c r="C646">
        <v>2016</v>
      </c>
      <c r="D646" t="s">
        <v>415</v>
      </c>
      <c r="E646" t="s">
        <v>438</v>
      </c>
      <c r="F646" t="s">
        <v>501</v>
      </c>
      <c r="G646" t="s">
        <v>432</v>
      </c>
      <c r="H646" t="s">
        <v>206</v>
      </c>
      <c r="I646" t="s">
        <v>311</v>
      </c>
      <c r="J646">
        <v>0</v>
      </c>
      <c r="K646">
        <v>15377</v>
      </c>
      <c r="L646">
        <v>133</v>
      </c>
    </row>
    <row r="647" spans="1:12" x14ac:dyDescent="0.25">
      <c r="A647" t="s">
        <v>500</v>
      </c>
      <c r="B647" t="s">
        <v>414</v>
      </c>
      <c r="C647">
        <v>2016</v>
      </c>
      <c r="D647" t="s">
        <v>415</v>
      </c>
      <c r="E647" t="s">
        <v>438</v>
      </c>
      <c r="F647" t="s">
        <v>501</v>
      </c>
      <c r="G647" t="s">
        <v>432</v>
      </c>
      <c r="H647" t="s">
        <v>208</v>
      </c>
      <c r="I647" t="s">
        <v>313</v>
      </c>
      <c r="J647">
        <v>0</v>
      </c>
      <c r="K647">
        <v>19301</v>
      </c>
      <c r="L647">
        <v>136</v>
      </c>
    </row>
    <row r="648" spans="1:12" x14ac:dyDescent="0.25">
      <c r="A648" t="s">
        <v>500</v>
      </c>
      <c r="B648" t="s">
        <v>414</v>
      </c>
      <c r="C648">
        <v>2016</v>
      </c>
      <c r="D648" t="s">
        <v>415</v>
      </c>
      <c r="E648" t="s">
        <v>438</v>
      </c>
      <c r="F648" t="s">
        <v>501</v>
      </c>
      <c r="G648" t="s">
        <v>432</v>
      </c>
      <c r="H648" t="s">
        <v>209</v>
      </c>
      <c r="I648" t="s">
        <v>314</v>
      </c>
      <c r="J648">
        <v>0</v>
      </c>
      <c r="K648">
        <v>35</v>
      </c>
      <c r="L648">
        <v>142</v>
      </c>
    </row>
    <row r="649" spans="1:12" x14ac:dyDescent="0.25">
      <c r="A649" t="s">
        <v>500</v>
      </c>
      <c r="B649" t="s">
        <v>414</v>
      </c>
      <c r="C649">
        <v>2016</v>
      </c>
      <c r="D649" t="s">
        <v>415</v>
      </c>
      <c r="E649" t="s">
        <v>438</v>
      </c>
      <c r="F649" t="s">
        <v>501</v>
      </c>
      <c r="G649" t="s">
        <v>432</v>
      </c>
      <c r="H649" t="s">
        <v>210</v>
      </c>
      <c r="I649" t="s">
        <v>315</v>
      </c>
      <c r="J649">
        <v>0</v>
      </c>
      <c r="K649">
        <v>1425</v>
      </c>
      <c r="L649">
        <v>143</v>
      </c>
    </row>
    <row r="650" spans="1:12" x14ac:dyDescent="0.25">
      <c r="A650" t="s">
        <v>500</v>
      </c>
      <c r="B650" t="s">
        <v>414</v>
      </c>
      <c r="C650">
        <v>2016</v>
      </c>
      <c r="D650" t="s">
        <v>415</v>
      </c>
      <c r="E650" t="s">
        <v>438</v>
      </c>
      <c r="F650" t="s">
        <v>501</v>
      </c>
      <c r="G650" t="s">
        <v>432</v>
      </c>
      <c r="H650" t="s">
        <v>212</v>
      </c>
      <c r="I650" t="s">
        <v>317</v>
      </c>
      <c r="J650">
        <v>0</v>
      </c>
      <c r="K650">
        <v>3896</v>
      </c>
      <c r="L650">
        <v>148</v>
      </c>
    </row>
    <row r="651" spans="1:12" x14ac:dyDescent="0.25">
      <c r="A651" t="s">
        <v>500</v>
      </c>
      <c r="B651" t="s">
        <v>414</v>
      </c>
      <c r="C651">
        <v>2016</v>
      </c>
      <c r="D651" t="s">
        <v>415</v>
      </c>
      <c r="E651" t="s">
        <v>438</v>
      </c>
      <c r="F651" t="s">
        <v>501</v>
      </c>
      <c r="G651" t="s">
        <v>432</v>
      </c>
      <c r="H651" t="s">
        <v>213</v>
      </c>
      <c r="I651" t="s">
        <v>318</v>
      </c>
      <c r="J651">
        <v>0</v>
      </c>
      <c r="K651">
        <v>23</v>
      </c>
      <c r="L651">
        <v>149</v>
      </c>
    </row>
    <row r="652" spans="1:12" x14ac:dyDescent="0.25">
      <c r="A652" t="s">
        <v>500</v>
      </c>
      <c r="B652" t="s">
        <v>414</v>
      </c>
      <c r="C652">
        <v>2016</v>
      </c>
      <c r="D652" t="s">
        <v>415</v>
      </c>
      <c r="E652" t="s">
        <v>438</v>
      </c>
      <c r="F652" t="s">
        <v>501</v>
      </c>
      <c r="G652" t="s">
        <v>432</v>
      </c>
      <c r="H652" t="s">
        <v>214</v>
      </c>
      <c r="I652" t="s">
        <v>319</v>
      </c>
      <c r="J652">
        <v>0</v>
      </c>
      <c r="K652">
        <v>5379</v>
      </c>
      <c r="L652">
        <v>151</v>
      </c>
    </row>
    <row r="653" spans="1:12" x14ac:dyDescent="0.25">
      <c r="A653" t="s">
        <v>500</v>
      </c>
      <c r="B653" t="s">
        <v>414</v>
      </c>
      <c r="C653">
        <v>2016</v>
      </c>
      <c r="D653" t="s">
        <v>415</v>
      </c>
      <c r="E653" t="s">
        <v>438</v>
      </c>
      <c r="F653" t="s">
        <v>501</v>
      </c>
      <c r="G653" t="s">
        <v>432</v>
      </c>
      <c r="H653" t="s">
        <v>215</v>
      </c>
      <c r="I653" t="s">
        <v>320</v>
      </c>
      <c r="J653">
        <v>0</v>
      </c>
      <c r="K653">
        <v>12492.8397</v>
      </c>
      <c r="L653">
        <v>152</v>
      </c>
    </row>
    <row r="654" spans="1:12" x14ac:dyDescent="0.25">
      <c r="A654" t="s">
        <v>500</v>
      </c>
      <c r="B654" t="s">
        <v>414</v>
      </c>
      <c r="C654">
        <v>2016</v>
      </c>
      <c r="D654" t="s">
        <v>415</v>
      </c>
      <c r="E654" t="s">
        <v>438</v>
      </c>
      <c r="F654" t="s">
        <v>501</v>
      </c>
      <c r="G654" t="s">
        <v>432</v>
      </c>
      <c r="H654" t="s">
        <v>216</v>
      </c>
      <c r="I654" t="s">
        <v>321</v>
      </c>
      <c r="J654">
        <v>0</v>
      </c>
      <c r="K654">
        <v>105857.8397</v>
      </c>
      <c r="L654">
        <v>153</v>
      </c>
    </row>
    <row r="655" spans="1:12" x14ac:dyDescent="0.25">
      <c r="A655" t="s">
        <v>500</v>
      </c>
      <c r="B655" t="s">
        <v>414</v>
      </c>
      <c r="C655">
        <v>2016</v>
      </c>
      <c r="D655" t="s">
        <v>415</v>
      </c>
      <c r="E655" t="s">
        <v>438</v>
      </c>
      <c r="F655" t="s">
        <v>501</v>
      </c>
      <c r="G655" t="s">
        <v>432</v>
      </c>
      <c r="H655" t="s">
        <v>217</v>
      </c>
      <c r="I655" t="s">
        <v>322</v>
      </c>
      <c r="J655">
        <v>0</v>
      </c>
      <c r="K655">
        <v>293</v>
      </c>
      <c r="L655">
        <v>154</v>
      </c>
    </row>
    <row r="656" spans="1:12" x14ac:dyDescent="0.25">
      <c r="A656" t="s">
        <v>500</v>
      </c>
      <c r="B656" t="s">
        <v>414</v>
      </c>
      <c r="C656">
        <v>2016</v>
      </c>
      <c r="D656" t="s">
        <v>415</v>
      </c>
      <c r="E656" t="s">
        <v>438</v>
      </c>
      <c r="F656" t="s">
        <v>501</v>
      </c>
      <c r="G656" t="s">
        <v>432</v>
      </c>
      <c r="H656" t="s">
        <v>219</v>
      </c>
      <c r="I656" t="s">
        <v>324</v>
      </c>
      <c r="J656">
        <v>0</v>
      </c>
      <c r="K656">
        <v>106150.8397</v>
      </c>
      <c r="L656">
        <v>156</v>
      </c>
    </row>
    <row r="657" spans="1:12" x14ac:dyDescent="0.25">
      <c r="A657" t="s">
        <v>500</v>
      </c>
      <c r="B657" t="s">
        <v>414</v>
      </c>
      <c r="C657">
        <v>2016</v>
      </c>
      <c r="D657" t="s">
        <v>415</v>
      </c>
      <c r="E657" t="s">
        <v>438</v>
      </c>
      <c r="F657" t="s">
        <v>501</v>
      </c>
      <c r="G657" t="s">
        <v>432</v>
      </c>
      <c r="H657" t="s">
        <v>220</v>
      </c>
      <c r="I657" t="s">
        <v>325</v>
      </c>
      <c r="J657">
        <v>0</v>
      </c>
      <c r="K657">
        <v>208337</v>
      </c>
      <c r="L657">
        <v>157</v>
      </c>
    </row>
    <row r="658" spans="1:12" x14ac:dyDescent="0.25">
      <c r="A658" t="s">
        <v>500</v>
      </c>
      <c r="B658" t="s">
        <v>414</v>
      </c>
      <c r="C658">
        <v>2016</v>
      </c>
      <c r="D658" t="s">
        <v>415</v>
      </c>
      <c r="E658" t="s">
        <v>438</v>
      </c>
      <c r="F658" t="s">
        <v>501</v>
      </c>
      <c r="G658" t="s">
        <v>432</v>
      </c>
      <c r="H658" t="s">
        <v>221</v>
      </c>
      <c r="I658" t="s">
        <v>326</v>
      </c>
      <c r="J658">
        <v>0</v>
      </c>
      <c r="K658">
        <v>102186.1603</v>
      </c>
      <c r="L658">
        <v>158</v>
      </c>
    </row>
    <row r="659" spans="1:12" x14ac:dyDescent="0.25">
      <c r="A659" t="s">
        <v>502</v>
      </c>
      <c r="B659" t="s">
        <v>402</v>
      </c>
      <c r="C659">
        <v>2016</v>
      </c>
      <c r="D659" t="s">
        <v>403</v>
      </c>
      <c r="E659" t="s">
        <v>473</v>
      </c>
      <c r="F659" t="s">
        <v>503</v>
      </c>
      <c r="G659" t="s">
        <v>432</v>
      </c>
      <c r="H659" t="s">
        <v>180</v>
      </c>
      <c r="I659" t="s">
        <v>284</v>
      </c>
      <c r="J659">
        <v>0</v>
      </c>
      <c r="K659">
        <v>590042.53</v>
      </c>
      <c r="L659">
        <v>101</v>
      </c>
    </row>
    <row r="660" spans="1:12" x14ac:dyDescent="0.25">
      <c r="A660" t="s">
        <v>502</v>
      </c>
      <c r="B660" t="s">
        <v>402</v>
      </c>
      <c r="C660">
        <v>2016</v>
      </c>
      <c r="D660" t="s">
        <v>403</v>
      </c>
      <c r="E660" t="s">
        <v>473</v>
      </c>
      <c r="F660" t="s">
        <v>503</v>
      </c>
      <c r="G660" t="s">
        <v>432</v>
      </c>
      <c r="H660" t="s">
        <v>184</v>
      </c>
      <c r="I660" t="s">
        <v>288</v>
      </c>
      <c r="J660">
        <v>0</v>
      </c>
      <c r="K660">
        <v>590042.53</v>
      </c>
      <c r="L660">
        <v>108</v>
      </c>
    </row>
    <row r="661" spans="1:12" x14ac:dyDescent="0.25">
      <c r="A661" t="s">
        <v>502</v>
      </c>
      <c r="B661" t="s">
        <v>402</v>
      </c>
      <c r="C661">
        <v>2016</v>
      </c>
      <c r="D661" t="s">
        <v>403</v>
      </c>
      <c r="E661" t="s">
        <v>473</v>
      </c>
      <c r="F661" t="s">
        <v>503</v>
      </c>
      <c r="G661" t="s">
        <v>432</v>
      </c>
      <c r="H661" t="s">
        <v>185</v>
      </c>
      <c r="I661" t="s">
        <v>289</v>
      </c>
      <c r="J661">
        <v>0</v>
      </c>
      <c r="K661">
        <v>44468.56</v>
      </c>
      <c r="L661">
        <v>109</v>
      </c>
    </row>
    <row r="662" spans="1:12" x14ac:dyDescent="0.25">
      <c r="A662" t="s">
        <v>502</v>
      </c>
      <c r="B662" t="s">
        <v>402</v>
      </c>
      <c r="C662">
        <v>2016</v>
      </c>
      <c r="D662" t="s">
        <v>403</v>
      </c>
      <c r="E662" t="s">
        <v>473</v>
      </c>
      <c r="F662" t="s">
        <v>503</v>
      </c>
      <c r="G662" t="s">
        <v>432</v>
      </c>
      <c r="H662" t="s">
        <v>186</v>
      </c>
      <c r="I662" t="s">
        <v>290</v>
      </c>
      <c r="J662">
        <v>0</v>
      </c>
      <c r="K662">
        <v>70250.09</v>
      </c>
      <c r="L662">
        <v>110</v>
      </c>
    </row>
    <row r="663" spans="1:12" x14ac:dyDescent="0.25">
      <c r="A663" t="s">
        <v>502</v>
      </c>
      <c r="B663" t="s">
        <v>402</v>
      </c>
      <c r="C663">
        <v>2016</v>
      </c>
      <c r="D663" t="s">
        <v>403</v>
      </c>
      <c r="E663" t="s">
        <v>473</v>
      </c>
      <c r="F663" t="s">
        <v>503</v>
      </c>
      <c r="G663" t="s">
        <v>432</v>
      </c>
      <c r="H663" t="s">
        <v>187</v>
      </c>
      <c r="I663" t="s">
        <v>291</v>
      </c>
      <c r="J663">
        <v>0</v>
      </c>
      <c r="K663">
        <v>5253.17</v>
      </c>
      <c r="L663">
        <v>111</v>
      </c>
    </row>
    <row r="664" spans="1:12" x14ac:dyDescent="0.25">
      <c r="A664" t="s">
        <v>502</v>
      </c>
      <c r="B664" t="s">
        <v>402</v>
      </c>
      <c r="C664">
        <v>2016</v>
      </c>
      <c r="D664" t="s">
        <v>403</v>
      </c>
      <c r="E664" t="s">
        <v>473</v>
      </c>
      <c r="F664" t="s">
        <v>503</v>
      </c>
      <c r="G664" t="s">
        <v>432</v>
      </c>
      <c r="H664" t="s">
        <v>188</v>
      </c>
      <c r="I664" t="s">
        <v>292</v>
      </c>
      <c r="J664">
        <v>0</v>
      </c>
      <c r="K664">
        <v>710014.35</v>
      </c>
      <c r="L664">
        <v>112</v>
      </c>
    </row>
    <row r="665" spans="1:12" x14ac:dyDescent="0.25">
      <c r="A665" t="s">
        <v>502</v>
      </c>
      <c r="B665" t="s">
        <v>402</v>
      </c>
      <c r="C665">
        <v>2016</v>
      </c>
      <c r="D665" t="s">
        <v>403</v>
      </c>
      <c r="E665" t="s">
        <v>473</v>
      </c>
      <c r="F665" t="s">
        <v>503</v>
      </c>
      <c r="G665" t="s">
        <v>432</v>
      </c>
      <c r="H665" t="s">
        <v>189</v>
      </c>
      <c r="I665" t="s">
        <v>294</v>
      </c>
      <c r="J665">
        <v>0</v>
      </c>
      <c r="K665">
        <v>39122.53</v>
      </c>
      <c r="L665">
        <v>113</v>
      </c>
    </row>
    <row r="666" spans="1:12" x14ac:dyDescent="0.25">
      <c r="A666" t="s">
        <v>502</v>
      </c>
      <c r="B666" t="s">
        <v>402</v>
      </c>
      <c r="C666">
        <v>2016</v>
      </c>
      <c r="D666" t="s">
        <v>403</v>
      </c>
      <c r="E666" t="s">
        <v>473</v>
      </c>
      <c r="F666" t="s">
        <v>503</v>
      </c>
      <c r="G666" t="s">
        <v>432</v>
      </c>
      <c r="H666" t="s">
        <v>190</v>
      </c>
      <c r="I666" t="s">
        <v>295</v>
      </c>
      <c r="J666">
        <v>0</v>
      </c>
      <c r="K666">
        <v>51.85</v>
      </c>
      <c r="L666">
        <v>114</v>
      </c>
    </row>
    <row r="667" spans="1:12" x14ac:dyDescent="0.25">
      <c r="A667" t="s">
        <v>502</v>
      </c>
      <c r="B667" t="s">
        <v>402</v>
      </c>
      <c r="C667">
        <v>2016</v>
      </c>
      <c r="D667" t="s">
        <v>403</v>
      </c>
      <c r="E667" t="s">
        <v>473</v>
      </c>
      <c r="F667" t="s">
        <v>503</v>
      </c>
      <c r="G667" t="s">
        <v>432</v>
      </c>
      <c r="H667" t="s">
        <v>191</v>
      </c>
      <c r="I667" t="s">
        <v>296</v>
      </c>
      <c r="J667">
        <v>0</v>
      </c>
      <c r="K667">
        <v>10209.23</v>
      </c>
      <c r="L667">
        <v>115</v>
      </c>
    </row>
    <row r="668" spans="1:12" x14ac:dyDescent="0.25">
      <c r="A668" t="s">
        <v>502</v>
      </c>
      <c r="B668" t="s">
        <v>402</v>
      </c>
      <c r="C668">
        <v>2016</v>
      </c>
      <c r="D668" t="s">
        <v>403</v>
      </c>
      <c r="E668" t="s">
        <v>473</v>
      </c>
      <c r="F668" t="s">
        <v>503</v>
      </c>
      <c r="G668" t="s">
        <v>432</v>
      </c>
      <c r="H668" t="s">
        <v>193</v>
      </c>
      <c r="I668" t="s">
        <v>298</v>
      </c>
      <c r="J668">
        <v>0</v>
      </c>
      <c r="K668">
        <v>49383.61</v>
      </c>
      <c r="L668">
        <v>117</v>
      </c>
    </row>
    <row r="669" spans="1:12" x14ac:dyDescent="0.25">
      <c r="A669" t="s">
        <v>502</v>
      </c>
      <c r="B669" t="s">
        <v>402</v>
      </c>
      <c r="C669">
        <v>2016</v>
      </c>
      <c r="D669" t="s">
        <v>403</v>
      </c>
      <c r="E669" t="s">
        <v>473</v>
      </c>
      <c r="F669" t="s">
        <v>503</v>
      </c>
      <c r="G669" t="s">
        <v>432</v>
      </c>
      <c r="H669" t="s">
        <v>197</v>
      </c>
      <c r="I669" t="s">
        <v>302</v>
      </c>
      <c r="J669">
        <v>0</v>
      </c>
      <c r="K669">
        <v>128</v>
      </c>
      <c r="L669">
        <v>122</v>
      </c>
    </row>
    <row r="670" spans="1:12" x14ac:dyDescent="0.25">
      <c r="A670" t="s">
        <v>502</v>
      </c>
      <c r="B670" t="s">
        <v>402</v>
      </c>
      <c r="C670">
        <v>2016</v>
      </c>
      <c r="D670" t="s">
        <v>403</v>
      </c>
      <c r="E670" t="s">
        <v>473</v>
      </c>
      <c r="F670" t="s">
        <v>503</v>
      </c>
      <c r="G670" t="s">
        <v>432</v>
      </c>
      <c r="H670" t="s">
        <v>198</v>
      </c>
      <c r="I670" t="s">
        <v>303</v>
      </c>
      <c r="J670">
        <v>0</v>
      </c>
      <c r="K670">
        <v>51727.81</v>
      </c>
      <c r="L670">
        <v>123</v>
      </c>
    </row>
    <row r="671" spans="1:12" x14ac:dyDescent="0.25">
      <c r="A671" t="s">
        <v>502</v>
      </c>
      <c r="B671" t="s">
        <v>402</v>
      </c>
      <c r="C671">
        <v>2016</v>
      </c>
      <c r="D671" t="s">
        <v>403</v>
      </c>
      <c r="E671" t="s">
        <v>473</v>
      </c>
      <c r="F671" t="s">
        <v>503</v>
      </c>
      <c r="G671" t="s">
        <v>432</v>
      </c>
      <c r="H671" t="s">
        <v>199</v>
      </c>
      <c r="I671" t="s">
        <v>304</v>
      </c>
      <c r="J671">
        <v>0</v>
      </c>
      <c r="K671">
        <v>24719.279999999999</v>
      </c>
      <c r="L671">
        <v>124</v>
      </c>
    </row>
    <row r="672" spans="1:12" x14ac:dyDescent="0.25">
      <c r="A672" t="s">
        <v>502</v>
      </c>
      <c r="B672" t="s">
        <v>402</v>
      </c>
      <c r="C672">
        <v>2016</v>
      </c>
      <c r="D672" t="s">
        <v>403</v>
      </c>
      <c r="E672" t="s">
        <v>473</v>
      </c>
      <c r="F672" t="s">
        <v>503</v>
      </c>
      <c r="G672" t="s">
        <v>432</v>
      </c>
      <c r="H672" t="s">
        <v>206</v>
      </c>
      <c r="I672" t="s">
        <v>311</v>
      </c>
      <c r="J672">
        <v>0</v>
      </c>
      <c r="K672">
        <v>220921.91</v>
      </c>
      <c r="L672">
        <v>133</v>
      </c>
    </row>
    <row r="673" spans="1:12" x14ac:dyDescent="0.25">
      <c r="A673" t="s">
        <v>502</v>
      </c>
      <c r="B673" t="s">
        <v>402</v>
      </c>
      <c r="C673">
        <v>2016</v>
      </c>
      <c r="D673" t="s">
        <v>403</v>
      </c>
      <c r="E673" t="s">
        <v>473</v>
      </c>
      <c r="F673" t="s">
        <v>503</v>
      </c>
      <c r="G673" t="s">
        <v>432</v>
      </c>
      <c r="H673" t="s">
        <v>208</v>
      </c>
      <c r="I673" t="s">
        <v>313</v>
      </c>
      <c r="J673">
        <v>0</v>
      </c>
      <c r="K673">
        <v>297497</v>
      </c>
      <c r="L673">
        <v>136</v>
      </c>
    </row>
    <row r="674" spans="1:12" x14ac:dyDescent="0.25">
      <c r="A674" t="s">
        <v>502</v>
      </c>
      <c r="B674" t="s">
        <v>402</v>
      </c>
      <c r="C674">
        <v>2016</v>
      </c>
      <c r="D674" t="s">
        <v>403</v>
      </c>
      <c r="E674" t="s">
        <v>473</v>
      </c>
      <c r="F674" t="s">
        <v>503</v>
      </c>
      <c r="G674" t="s">
        <v>432</v>
      </c>
      <c r="H674" t="s">
        <v>210</v>
      </c>
      <c r="I674" t="s">
        <v>315</v>
      </c>
      <c r="J674">
        <v>0</v>
      </c>
      <c r="K674">
        <v>1062.67</v>
      </c>
      <c r="L674">
        <v>143</v>
      </c>
    </row>
    <row r="675" spans="1:12" x14ac:dyDescent="0.25">
      <c r="A675" t="s">
        <v>502</v>
      </c>
      <c r="B675" t="s">
        <v>402</v>
      </c>
      <c r="C675">
        <v>2016</v>
      </c>
      <c r="D675" t="s">
        <v>403</v>
      </c>
      <c r="E675" t="s">
        <v>473</v>
      </c>
      <c r="F675" t="s">
        <v>503</v>
      </c>
      <c r="G675" t="s">
        <v>432</v>
      </c>
      <c r="H675" t="s">
        <v>211</v>
      </c>
      <c r="I675" t="s">
        <v>316</v>
      </c>
      <c r="J675">
        <v>0</v>
      </c>
      <c r="K675">
        <v>1567.46</v>
      </c>
      <c r="L675">
        <v>144</v>
      </c>
    </row>
    <row r="676" spans="1:12" x14ac:dyDescent="0.25">
      <c r="A676" t="s">
        <v>502</v>
      </c>
      <c r="B676" t="s">
        <v>402</v>
      </c>
      <c r="C676">
        <v>2016</v>
      </c>
      <c r="D676" t="s">
        <v>403</v>
      </c>
      <c r="E676" t="s">
        <v>473</v>
      </c>
      <c r="F676" t="s">
        <v>503</v>
      </c>
      <c r="G676" t="s">
        <v>432</v>
      </c>
      <c r="H676" t="s">
        <v>212</v>
      </c>
      <c r="I676" t="s">
        <v>317</v>
      </c>
      <c r="J676">
        <v>0</v>
      </c>
      <c r="K676">
        <v>14984.93</v>
      </c>
      <c r="L676">
        <v>148</v>
      </c>
    </row>
    <row r="677" spans="1:12" x14ac:dyDescent="0.25">
      <c r="A677" t="s">
        <v>502</v>
      </c>
      <c r="B677" t="s">
        <v>402</v>
      </c>
      <c r="C677">
        <v>2016</v>
      </c>
      <c r="D677" t="s">
        <v>403</v>
      </c>
      <c r="E677" t="s">
        <v>473</v>
      </c>
      <c r="F677" t="s">
        <v>503</v>
      </c>
      <c r="G677" t="s">
        <v>432</v>
      </c>
      <c r="H677" t="s">
        <v>214</v>
      </c>
      <c r="I677" t="s">
        <v>319</v>
      </c>
      <c r="J677">
        <v>0</v>
      </c>
      <c r="K677">
        <v>17615.060000000001</v>
      </c>
      <c r="L677">
        <v>151</v>
      </c>
    </row>
    <row r="678" spans="1:12" x14ac:dyDescent="0.25">
      <c r="A678" t="s">
        <v>502</v>
      </c>
      <c r="B678" t="s">
        <v>402</v>
      </c>
      <c r="C678">
        <v>2016</v>
      </c>
      <c r="D678" t="s">
        <v>403</v>
      </c>
      <c r="E678" t="s">
        <v>473</v>
      </c>
      <c r="F678" t="s">
        <v>503</v>
      </c>
      <c r="G678" t="s">
        <v>432</v>
      </c>
      <c r="H678" t="s">
        <v>215</v>
      </c>
      <c r="I678" t="s">
        <v>320</v>
      </c>
      <c r="J678">
        <v>0</v>
      </c>
      <c r="K678">
        <v>189435.28</v>
      </c>
      <c r="L678">
        <v>152</v>
      </c>
    </row>
    <row r="679" spans="1:12" x14ac:dyDescent="0.25">
      <c r="A679" t="s">
        <v>502</v>
      </c>
      <c r="B679" t="s">
        <v>402</v>
      </c>
      <c r="C679">
        <v>2016</v>
      </c>
      <c r="D679" t="s">
        <v>403</v>
      </c>
      <c r="E679" t="s">
        <v>473</v>
      </c>
      <c r="F679" t="s">
        <v>503</v>
      </c>
      <c r="G679" t="s">
        <v>432</v>
      </c>
      <c r="H679" t="s">
        <v>216</v>
      </c>
      <c r="I679" t="s">
        <v>321</v>
      </c>
      <c r="J679">
        <v>0</v>
      </c>
      <c r="K679">
        <v>1263945.3</v>
      </c>
      <c r="L679">
        <v>153</v>
      </c>
    </row>
    <row r="680" spans="1:12" x14ac:dyDescent="0.25">
      <c r="A680" t="s">
        <v>502</v>
      </c>
      <c r="B680" t="s">
        <v>402</v>
      </c>
      <c r="C680">
        <v>2016</v>
      </c>
      <c r="D680" t="s">
        <v>403</v>
      </c>
      <c r="E680" t="s">
        <v>473</v>
      </c>
      <c r="F680" t="s">
        <v>503</v>
      </c>
      <c r="G680" t="s">
        <v>432</v>
      </c>
      <c r="H680" t="s">
        <v>219</v>
      </c>
      <c r="I680" t="s">
        <v>324</v>
      </c>
      <c r="J680">
        <v>0</v>
      </c>
      <c r="K680">
        <v>1263945.3</v>
      </c>
      <c r="L680">
        <v>156</v>
      </c>
    </row>
    <row r="681" spans="1:12" x14ac:dyDescent="0.25">
      <c r="A681" t="s">
        <v>502</v>
      </c>
      <c r="B681" t="s">
        <v>402</v>
      </c>
      <c r="C681">
        <v>2016</v>
      </c>
      <c r="D681" t="s">
        <v>403</v>
      </c>
      <c r="E681" t="s">
        <v>473</v>
      </c>
      <c r="F681" t="s">
        <v>503</v>
      </c>
      <c r="G681" t="s">
        <v>432</v>
      </c>
      <c r="H681" t="s">
        <v>220</v>
      </c>
      <c r="I681" t="s">
        <v>325</v>
      </c>
      <c r="J681">
        <v>0</v>
      </c>
      <c r="K681">
        <v>1088011.92</v>
      </c>
      <c r="L681">
        <v>157</v>
      </c>
    </row>
    <row r="682" spans="1:12" x14ac:dyDescent="0.25">
      <c r="A682" t="s">
        <v>502</v>
      </c>
      <c r="B682" t="s">
        <v>402</v>
      </c>
      <c r="C682">
        <v>2016</v>
      </c>
      <c r="D682" t="s">
        <v>403</v>
      </c>
      <c r="E682" t="s">
        <v>473</v>
      </c>
      <c r="F682" t="s">
        <v>503</v>
      </c>
      <c r="G682" t="s">
        <v>432</v>
      </c>
      <c r="H682" t="s">
        <v>221</v>
      </c>
      <c r="I682" t="s">
        <v>326</v>
      </c>
      <c r="J682">
        <v>0</v>
      </c>
      <c r="K682">
        <v>-175933.38</v>
      </c>
      <c r="L682">
        <v>158</v>
      </c>
    </row>
    <row r="683" spans="1:12" x14ac:dyDescent="0.25">
      <c r="A683" t="s">
        <v>504</v>
      </c>
      <c r="B683" t="s">
        <v>379</v>
      </c>
      <c r="C683">
        <v>2016</v>
      </c>
      <c r="D683" t="s">
        <v>378</v>
      </c>
      <c r="E683" t="s">
        <v>505</v>
      </c>
      <c r="F683" t="s">
        <v>505</v>
      </c>
      <c r="G683" t="s">
        <v>432</v>
      </c>
      <c r="H683" t="s">
        <v>180</v>
      </c>
      <c r="I683" t="s">
        <v>284</v>
      </c>
      <c r="J683">
        <v>0</v>
      </c>
      <c r="K683">
        <v>47691</v>
      </c>
      <c r="L683">
        <v>101</v>
      </c>
    </row>
    <row r="684" spans="1:12" x14ac:dyDescent="0.25">
      <c r="A684" t="s">
        <v>504</v>
      </c>
      <c r="B684" t="s">
        <v>379</v>
      </c>
      <c r="C684">
        <v>2016</v>
      </c>
      <c r="D684" t="s">
        <v>378</v>
      </c>
      <c r="E684" t="s">
        <v>505</v>
      </c>
      <c r="F684" t="s">
        <v>505</v>
      </c>
      <c r="G684" t="s">
        <v>432</v>
      </c>
      <c r="H684" t="s">
        <v>184</v>
      </c>
      <c r="I684" t="s">
        <v>288</v>
      </c>
      <c r="J684">
        <v>0</v>
      </c>
      <c r="K684">
        <v>47691</v>
      </c>
      <c r="L684">
        <v>108</v>
      </c>
    </row>
    <row r="685" spans="1:12" x14ac:dyDescent="0.25">
      <c r="A685" t="s">
        <v>504</v>
      </c>
      <c r="B685" t="s">
        <v>379</v>
      </c>
      <c r="C685">
        <v>2016</v>
      </c>
      <c r="D685" t="s">
        <v>378</v>
      </c>
      <c r="E685" t="s">
        <v>505</v>
      </c>
      <c r="F685" t="s">
        <v>505</v>
      </c>
      <c r="G685" t="s">
        <v>432</v>
      </c>
      <c r="H685" t="s">
        <v>185</v>
      </c>
      <c r="I685" t="s">
        <v>289</v>
      </c>
      <c r="J685">
        <v>0</v>
      </c>
      <c r="K685">
        <v>4769</v>
      </c>
      <c r="L685">
        <v>109</v>
      </c>
    </row>
    <row r="686" spans="1:12" x14ac:dyDescent="0.25">
      <c r="A686" t="s">
        <v>504</v>
      </c>
      <c r="B686" t="s">
        <v>379</v>
      </c>
      <c r="C686">
        <v>2016</v>
      </c>
      <c r="D686" t="s">
        <v>378</v>
      </c>
      <c r="E686" t="s">
        <v>505</v>
      </c>
      <c r="F686" t="s">
        <v>505</v>
      </c>
      <c r="G686" t="s">
        <v>432</v>
      </c>
      <c r="H686" t="s">
        <v>186</v>
      </c>
      <c r="I686" t="s">
        <v>290</v>
      </c>
      <c r="J686">
        <v>0</v>
      </c>
      <c r="K686">
        <v>4769</v>
      </c>
      <c r="L686">
        <v>110</v>
      </c>
    </row>
    <row r="687" spans="1:12" x14ac:dyDescent="0.25">
      <c r="A687" t="s">
        <v>504</v>
      </c>
      <c r="B687" t="s">
        <v>379</v>
      </c>
      <c r="C687">
        <v>2016</v>
      </c>
      <c r="D687" t="s">
        <v>378</v>
      </c>
      <c r="E687" t="s">
        <v>505</v>
      </c>
      <c r="F687" t="s">
        <v>505</v>
      </c>
      <c r="G687" t="s">
        <v>432</v>
      </c>
      <c r="H687" t="s">
        <v>188</v>
      </c>
      <c r="I687" t="s">
        <v>292</v>
      </c>
      <c r="J687">
        <v>0</v>
      </c>
      <c r="K687">
        <v>57229</v>
      </c>
      <c r="L687">
        <v>112</v>
      </c>
    </row>
    <row r="688" spans="1:12" x14ac:dyDescent="0.25">
      <c r="A688" t="s">
        <v>504</v>
      </c>
      <c r="B688" t="s">
        <v>379</v>
      </c>
      <c r="C688">
        <v>2016</v>
      </c>
      <c r="D688" t="s">
        <v>378</v>
      </c>
      <c r="E688" t="s">
        <v>505</v>
      </c>
      <c r="F688" t="s">
        <v>505</v>
      </c>
      <c r="G688" t="s">
        <v>432</v>
      </c>
      <c r="H688" t="s">
        <v>212</v>
      </c>
      <c r="I688" t="s">
        <v>317</v>
      </c>
      <c r="J688">
        <v>0</v>
      </c>
      <c r="K688">
        <v>10901.03</v>
      </c>
      <c r="L688">
        <v>148</v>
      </c>
    </row>
    <row r="689" spans="1:12" x14ac:dyDescent="0.25">
      <c r="A689" t="s">
        <v>504</v>
      </c>
      <c r="B689" t="s">
        <v>379</v>
      </c>
      <c r="C689">
        <v>2016</v>
      </c>
      <c r="D689" t="s">
        <v>378</v>
      </c>
      <c r="E689" t="s">
        <v>505</v>
      </c>
      <c r="F689" t="s">
        <v>505</v>
      </c>
      <c r="G689" t="s">
        <v>432</v>
      </c>
      <c r="H689" t="s">
        <v>214</v>
      </c>
      <c r="I689" t="s">
        <v>319</v>
      </c>
      <c r="J689">
        <v>0</v>
      </c>
      <c r="K689">
        <v>10901.03</v>
      </c>
      <c r="L689">
        <v>151</v>
      </c>
    </row>
    <row r="690" spans="1:12" x14ac:dyDescent="0.25">
      <c r="A690" t="s">
        <v>504</v>
      </c>
      <c r="B690" t="s">
        <v>379</v>
      </c>
      <c r="C690">
        <v>2016</v>
      </c>
      <c r="D690" t="s">
        <v>378</v>
      </c>
      <c r="E690" t="s">
        <v>505</v>
      </c>
      <c r="F690" t="s">
        <v>505</v>
      </c>
      <c r="G690" t="s">
        <v>432</v>
      </c>
      <c r="H690" t="s">
        <v>215</v>
      </c>
      <c r="I690" t="s">
        <v>320</v>
      </c>
      <c r="J690">
        <v>0</v>
      </c>
      <c r="K690">
        <v>13364.3711</v>
      </c>
      <c r="L690">
        <v>152</v>
      </c>
    </row>
    <row r="691" spans="1:12" x14ac:dyDescent="0.25">
      <c r="A691" t="s">
        <v>504</v>
      </c>
      <c r="B691" t="s">
        <v>379</v>
      </c>
      <c r="C691">
        <v>2016</v>
      </c>
      <c r="D691" t="s">
        <v>378</v>
      </c>
      <c r="E691" t="s">
        <v>505</v>
      </c>
      <c r="F691" t="s">
        <v>505</v>
      </c>
      <c r="G691" t="s">
        <v>432</v>
      </c>
      <c r="H691" t="s">
        <v>216</v>
      </c>
      <c r="I691" t="s">
        <v>321</v>
      </c>
      <c r="J691">
        <v>0</v>
      </c>
      <c r="K691">
        <v>81494.401100000003</v>
      </c>
      <c r="L691">
        <v>153</v>
      </c>
    </row>
    <row r="692" spans="1:12" x14ac:dyDescent="0.25">
      <c r="A692" t="s">
        <v>504</v>
      </c>
      <c r="B692" t="s">
        <v>379</v>
      </c>
      <c r="C692">
        <v>2016</v>
      </c>
      <c r="D692" t="s">
        <v>378</v>
      </c>
      <c r="E692" t="s">
        <v>505</v>
      </c>
      <c r="F692" t="s">
        <v>505</v>
      </c>
      <c r="G692" t="s">
        <v>432</v>
      </c>
      <c r="H692" t="s">
        <v>219</v>
      </c>
      <c r="I692" t="s">
        <v>324</v>
      </c>
      <c r="J692">
        <v>0</v>
      </c>
      <c r="K692">
        <v>81494.401100000003</v>
      </c>
      <c r="L692">
        <v>156</v>
      </c>
    </row>
    <row r="693" spans="1:12" x14ac:dyDescent="0.25">
      <c r="A693" t="s">
        <v>504</v>
      </c>
      <c r="B693" t="s">
        <v>379</v>
      </c>
      <c r="C693">
        <v>2016</v>
      </c>
      <c r="D693" t="s">
        <v>378</v>
      </c>
      <c r="E693" t="s">
        <v>505</v>
      </c>
      <c r="F693" t="s">
        <v>505</v>
      </c>
      <c r="G693" t="s">
        <v>432</v>
      </c>
      <c r="H693" t="s">
        <v>220</v>
      </c>
      <c r="I693" t="s">
        <v>325</v>
      </c>
      <c r="J693">
        <v>0</v>
      </c>
      <c r="K693">
        <v>78231.03</v>
      </c>
      <c r="L693">
        <v>157</v>
      </c>
    </row>
    <row r="694" spans="1:12" x14ac:dyDescent="0.25">
      <c r="A694" t="s">
        <v>504</v>
      </c>
      <c r="B694" t="s">
        <v>379</v>
      </c>
      <c r="C694">
        <v>2016</v>
      </c>
      <c r="D694" t="s">
        <v>378</v>
      </c>
      <c r="E694" t="s">
        <v>505</v>
      </c>
      <c r="F694" t="s">
        <v>505</v>
      </c>
      <c r="G694" t="s">
        <v>432</v>
      </c>
      <c r="H694" t="s">
        <v>221</v>
      </c>
      <c r="I694" t="s">
        <v>326</v>
      </c>
      <c r="J694">
        <v>0</v>
      </c>
      <c r="K694">
        <v>-3263.3710999999998</v>
      </c>
      <c r="L694">
        <v>158</v>
      </c>
    </row>
    <row r="695" spans="1:12" x14ac:dyDescent="0.25">
      <c r="A695" t="s">
        <v>504</v>
      </c>
      <c r="B695" t="s">
        <v>379</v>
      </c>
      <c r="C695">
        <v>2016</v>
      </c>
      <c r="D695" t="s">
        <v>380</v>
      </c>
      <c r="E695" t="s">
        <v>506</v>
      </c>
      <c r="F695" t="s">
        <v>506</v>
      </c>
      <c r="G695" t="s">
        <v>432</v>
      </c>
      <c r="H695" t="s">
        <v>180</v>
      </c>
      <c r="I695" t="s">
        <v>284</v>
      </c>
      <c r="J695">
        <v>0</v>
      </c>
      <c r="K695">
        <v>15192.1</v>
      </c>
      <c r="L695">
        <v>101</v>
      </c>
    </row>
    <row r="696" spans="1:12" x14ac:dyDescent="0.25">
      <c r="A696" t="s">
        <v>504</v>
      </c>
      <c r="B696" t="s">
        <v>379</v>
      </c>
      <c r="C696">
        <v>2016</v>
      </c>
      <c r="D696" t="s">
        <v>380</v>
      </c>
      <c r="E696" t="s">
        <v>506</v>
      </c>
      <c r="F696" t="s">
        <v>506</v>
      </c>
      <c r="G696" t="s">
        <v>432</v>
      </c>
      <c r="H696" t="s">
        <v>184</v>
      </c>
      <c r="I696" t="s">
        <v>288</v>
      </c>
      <c r="J696">
        <v>0</v>
      </c>
      <c r="K696">
        <v>15192.1</v>
      </c>
      <c r="L696">
        <v>108</v>
      </c>
    </row>
    <row r="697" spans="1:12" x14ac:dyDescent="0.25">
      <c r="A697" t="s">
        <v>504</v>
      </c>
      <c r="B697" t="s">
        <v>379</v>
      </c>
      <c r="C697">
        <v>2016</v>
      </c>
      <c r="D697" t="s">
        <v>380</v>
      </c>
      <c r="E697" t="s">
        <v>506</v>
      </c>
      <c r="F697" t="s">
        <v>506</v>
      </c>
      <c r="G697" t="s">
        <v>432</v>
      </c>
      <c r="H697" t="s">
        <v>185</v>
      </c>
      <c r="I697" t="s">
        <v>289</v>
      </c>
      <c r="J697">
        <v>0</v>
      </c>
      <c r="K697">
        <v>1519</v>
      </c>
      <c r="L697">
        <v>109</v>
      </c>
    </row>
    <row r="698" spans="1:12" x14ac:dyDescent="0.25">
      <c r="A698" t="s">
        <v>504</v>
      </c>
      <c r="B698" t="s">
        <v>379</v>
      </c>
      <c r="C698">
        <v>2016</v>
      </c>
      <c r="D698" t="s">
        <v>380</v>
      </c>
      <c r="E698" t="s">
        <v>506</v>
      </c>
      <c r="F698" t="s">
        <v>506</v>
      </c>
      <c r="G698" t="s">
        <v>432</v>
      </c>
      <c r="H698" t="s">
        <v>186</v>
      </c>
      <c r="I698" t="s">
        <v>290</v>
      </c>
      <c r="J698">
        <v>0</v>
      </c>
      <c r="K698">
        <v>1519</v>
      </c>
      <c r="L698">
        <v>110</v>
      </c>
    </row>
    <row r="699" spans="1:12" x14ac:dyDescent="0.25">
      <c r="A699" t="s">
        <v>504</v>
      </c>
      <c r="B699" t="s">
        <v>379</v>
      </c>
      <c r="C699">
        <v>2016</v>
      </c>
      <c r="D699" t="s">
        <v>380</v>
      </c>
      <c r="E699" t="s">
        <v>506</v>
      </c>
      <c r="F699" t="s">
        <v>506</v>
      </c>
      <c r="G699" t="s">
        <v>432</v>
      </c>
      <c r="H699" t="s">
        <v>188</v>
      </c>
      <c r="I699" t="s">
        <v>292</v>
      </c>
      <c r="J699">
        <v>0</v>
      </c>
      <c r="K699">
        <v>18230.099999999999</v>
      </c>
      <c r="L699">
        <v>112</v>
      </c>
    </row>
    <row r="700" spans="1:12" x14ac:dyDescent="0.25">
      <c r="A700" t="s">
        <v>504</v>
      </c>
      <c r="B700" t="s">
        <v>379</v>
      </c>
      <c r="C700">
        <v>2016</v>
      </c>
      <c r="D700" t="s">
        <v>380</v>
      </c>
      <c r="E700" t="s">
        <v>506</v>
      </c>
      <c r="F700" t="s">
        <v>506</v>
      </c>
      <c r="G700" t="s">
        <v>432</v>
      </c>
      <c r="H700" t="s">
        <v>212</v>
      </c>
      <c r="I700" t="s">
        <v>317</v>
      </c>
      <c r="J700">
        <v>0</v>
      </c>
      <c r="K700">
        <v>3472.9</v>
      </c>
      <c r="L700">
        <v>148</v>
      </c>
    </row>
    <row r="701" spans="1:12" x14ac:dyDescent="0.25">
      <c r="A701" t="s">
        <v>504</v>
      </c>
      <c r="B701" t="s">
        <v>379</v>
      </c>
      <c r="C701">
        <v>2016</v>
      </c>
      <c r="D701" t="s">
        <v>380</v>
      </c>
      <c r="E701" t="s">
        <v>506</v>
      </c>
      <c r="F701" t="s">
        <v>506</v>
      </c>
      <c r="G701" t="s">
        <v>432</v>
      </c>
      <c r="H701" t="s">
        <v>214</v>
      </c>
      <c r="I701" t="s">
        <v>319</v>
      </c>
      <c r="J701">
        <v>0</v>
      </c>
      <c r="K701">
        <v>3472.9</v>
      </c>
      <c r="L701">
        <v>151</v>
      </c>
    </row>
    <row r="702" spans="1:12" x14ac:dyDescent="0.25">
      <c r="A702" t="s">
        <v>504</v>
      </c>
      <c r="B702" t="s">
        <v>379</v>
      </c>
      <c r="C702">
        <v>2016</v>
      </c>
      <c r="D702" t="s">
        <v>380</v>
      </c>
      <c r="E702" t="s">
        <v>506</v>
      </c>
      <c r="F702" t="s">
        <v>506</v>
      </c>
      <c r="G702" t="s">
        <v>432</v>
      </c>
      <c r="H702" t="s">
        <v>215</v>
      </c>
      <c r="I702" t="s">
        <v>320</v>
      </c>
      <c r="J702">
        <v>0</v>
      </c>
      <c r="K702">
        <v>4257.1742000000004</v>
      </c>
      <c r="L702">
        <v>152</v>
      </c>
    </row>
    <row r="703" spans="1:12" x14ac:dyDescent="0.25">
      <c r="A703" t="s">
        <v>504</v>
      </c>
      <c r="B703" t="s">
        <v>379</v>
      </c>
      <c r="C703">
        <v>2016</v>
      </c>
      <c r="D703" t="s">
        <v>380</v>
      </c>
      <c r="E703" t="s">
        <v>506</v>
      </c>
      <c r="F703" t="s">
        <v>506</v>
      </c>
      <c r="G703" t="s">
        <v>432</v>
      </c>
      <c r="H703" t="s">
        <v>216</v>
      </c>
      <c r="I703" t="s">
        <v>321</v>
      </c>
      <c r="J703">
        <v>0</v>
      </c>
      <c r="K703">
        <v>25960.174200000001</v>
      </c>
      <c r="L703">
        <v>153</v>
      </c>
    </row>
    <row r="704" spans="1:12" x14ac:dyDescent="0.25">
      <c r="A704" t="s">
        <v>504</v>
      </c>
      <c r="B704" t="s">
        <v>379</v>
      </c>
      <c r="C704">
        <v>2016</v>
      </c>
      <c r="D704" t="s">
        <v>380</v>
      </c>
      <c r="E704" t="s">
        <v>506</v>
      </c>
      <c r="F704" t="s">
        <v>506</v>
      </c>
      <c r="G704" t="s">
        <v>432</v>
      </c>
      <c r="H704" t="s">
        <v>219</v>
      </c>
      <c r="I704" t="s">
        <v>324</v>
      </c>
      <c r="J704">
        <v>0</v>
      </c>
      <c r="K704">
        <v>25960.174200000001</v>
      </c>
      <c r="L704">
        <v>156</v>
      </c>
    </row>
    <row r="705" spans="1:12" x14ac:dyDescent="0.25">
      <c r="A705" t="s">
        <v>504</v>
      </c>
      <c r="B705" t="s">
        <v>379</v>
      </c>
      <c r="C705">
        <v>2016</v>
      </c>
      <c r="D705" t="s">
        <v>380</v>
      </c>
      <c r="E705" t="s">
        <v>506</v>
      </c>
      <c r="F705" t="s">
        <v>506</v>
      </c>
      <c r="G705" t="s">
        <v>432</v>
      </c>
      <c r="H705" t="s">
        <v>220</v>
      </c>
      <c r="I705" t="s">
        <v>325</v>
      </c>
      <c r="J705">
        <v>0</v>
      </c>
      <c r="K705">
        <v>25218</v>
      </c>
      <c r="L705">
        <v>157</v>
      </c>
    </row>
    <row r="706" spans="1:12" x14ac:dyDescent="0.25">
      <c r="A706" t="s">
        <v>504</v>
      </c>
      <c r="B706" t="s">
        <v>379</v>
      </c>
      <c r="C706">
        <v>2016</v>
      </c>
      <c r="D706" t="s">
        <v>380</v>
      </c>
      <c r="E706" t="s">
        <v>506</v>
      </c>
      <c r="F706" t="s">
        <v>506</v>
      </c>
      <c r="G706" t="s">
        <v>432</v>
      </c>
      <c r="H706" t="s">
        <v>221</v>
      </c>
      <c r="I706" t="s">
        <v>326</v>
      </c>
      <c r="J706">
        <v>0</v>
      </c>
      <c r="K706">
        <v>-742.17420000000004</v>
      </c>
      <c r="L706">
        <v>158</v>
      </c>
    </row>
    <row r="707" spans="1:12" x14ac:dyDescent="0.25">
      <c r="A707" t="s">
        <v>504</v>
      </c>
      <c r="B707" t="s">
        <v>379</v>
      </c>
      <c r="C707">
        <v>2016</v>
      </c>
      <c r="D707" t="s">
        <v>381</v>
      </c>
      <c r="E707" t="s">
        <v>507</v>
      </c>
      <c r="F707" t="s">
        <v>507</v>
      </c>
      <c r="G707" t="s">
        <v>432</v>
      </c>
      <c r="H707" t="s">
        <v>212</v>
      </c>
      <c r="I707" t="s">
        <v>317</v>
      </c>
      <c r="J707">
        <v>0</v>
      </c>
      <c r="K707">
        <v>30943.200000000001</v>
      </c>
      <c r="L707">
        <v>148</v>
      </c>
    </row>
    <row r="708" spans="1:12" x14ac:dyDescent="0.25">
      <c r="A708" t="s">
        <v>504</v>
      </c>
      <c r="B708" t="s">
        <v>379</v>
      </c>
      <c r="C708">
        <v>2016</v>
      </c>
      <c r="D708" t="s">
        <v>381</v>
      </c>
      <c r="E708" t="s">
        <v>507</v>
      </c>
      <c r="F708" t="s">
        <v>507</v>
      </c>
      <c r="G708" t="s">
        <v>432</v>
      </c>
      <c r="H708" t="s">
        <v>214</v>
      </c>
      <c r="I708" t="s">
        <v>319</v>
      </c>
      <c r="J708">
        <v>0</v>
      </c>
      <c r="K708">
        <v>30943.200000000001</v>
      </c>
      <c r="L708">
        <v>151</v>
      </c>
    </row>
    <row r="709" spans="1:12" x14ac:dyDescent="0.25">
      <c r="A709" t="s">
        <v>504</v>
      </c>
      <c r="B709" t="s">
        <v>379</v>
      </c>
      <c r="C709">
        <v>2016</v>
      </c>
      <c r="D709" t="s">
        <v>381</v>
      </c>
      <c r="E709" t="s">
        <v>507</v>
      </c>
      <c r="F709" t="s">
        <v>507</v>
      </c>
      <c r="G709" t="s">
        <v>432</v>
      </c>
      <c r="H709" t="s">
        <v>215</v>
      </c>
      <c r="I709" t="s">
        <v>320</v>
      </c>
      <c r="J709">
        <v>0</v>
      </c>
      <c r="K709">
        <v>37933.899400000002</v>
      </c>
      <c r="L709">
        <v>152</v>
      </c>
    </row>
    <row r="710" spans="1:12" x14ac:dyDescent="0.25">
      <c r="A710" t="s">
        <v>504</v>
      </c>
      <c r="B710" t="s">
        <v>379</v>
      </c>
      <c r="C710">
        <v>2016</v>
      </c>
      <c r="D710" t="s">
        <v>381</v>
      </c>
      <c r="E710" t="s">
        <v>507</v>
      </c>
      <c r="F710" t="s">
        <v>507</v>
      </c>
      <c r="G710" t="s">
        <v>432</v>
      </c>
      <c r="H710" t="s">
        <v>216</v>
      </c>
      <c r="I710" t="s">
        <v>321</v>
      </c>
      <c r="J710">
        <v>0</v>
      </c>
      <c r="K710">
        <v>231317.89939999999</v>
      </c>
      <c r="L710">
        <v>153</v>
      </c>
    </row>
    <row r="711" spans="1:12" x14ac:dyDescent="0.25">
      <c r="A711" t="s">
        <v>504</v>
      </c>
      <c r="B711" t="s">
        <v>379</v>
      </c>
      <c r="C711">
        <v>2016</v>
      </c>
      <c r="D711" t="s">
        <v>381</v>
      </c>
      <c r="E711" t="s">
        <v>507</v>
      </c>
      <c r="F711" t="s">
        <v>507</v>
      </c>
      <c r="G711" t="s">
        <v>432</v>
      </c>
      <c r="H711" t="s">
        <v>219</v>
      </c>
      <c r="I711" t="s">
        <v>324</v>
      </c>
      <c r="J711">
        <v>0</v>
      </c>
      <c r="K711">
        <v>231317.89939999999</v>
      </c>
      <c r="L711">
        <v>156</v>
      </c>
    </row>
    <row r="712" spans="1:12" x14ac:dyDescent="0.25">
      <c r="A712" t="s">
        <v>504</v>
      </c>
      <c r="B712" t="s">
        <v>379</v>
      </c>
      <c r="C712">
        <v>2016</v>
      </c>
      <c r="D712" t="s">
        <v>381</v>
      </c>
      <c r="E712" t="s">
        <v>507</v>
      </c>
      <c r="F712" t="s">
        <v>507</v>
      </c>
      <c r="G712" t="s">
        <v>432</v>
      </c>
      <c r="H712" t="s">
        <v>220</v>
      </c>
      <c r="I712" t="s">
        <v>325</v>
      </c>
      <c r="J712">
        <v>0</v>
      </c>
      <c r="K712">
        <v>224394</v>
      </c>
      <c r="L712">
        <v>157</v>
      </c>
    </row>
    <row r="713" spans="1:12" x14ac:dyDescent="0.25">
      <c r="A713" t="s">
        <v>504</v>
      </c>
      <c r="B713" t="s">
        <v>379</v>
      </c>
      <c r="C713">
        <v>2016</v>
      </c>
      <c r="D713" t="s">
        <v>381</v>
      </c>
      <c r="E713" t="s">
        <v>507</v>
      </c>
      <c r="F713" t="s">
        <v>507</v>
      </c>
      <c r="G713" t="s">
        <v>432</v>
      </c>
      <c r="H713" t="s">
        <v>221</v>
      </c>
      <c r="I713" t="s">
        <v>326</v>
      </c>
      <c r="J713">
        <v>0</v>
      </c>
      <c r="K713">
        <v>-6923.8994000000002</v>
      </c>
      <c r="L713">
        <v>158</v>
      </c>
    </row>
    <row r="714" spans="1:12" x14ac:dyDescent="0.25">
      <c r="A714" t="s">
        <v>504</v>
      </c>
      <c r="B714" t="s">
        <v>379</v>
      </c>
      <c r="C714">
        <v>2016</v>
      </c>
      <c r="D714" t="s">
        <v>381</v>
      </c>
      <c r="E714" t="s">
        <v>507</v>
      </c>
      <c r="F714" t="s">
        <v>507</v>
      </c>
      <c r="G714" t="s">
        <v>432</v>
      </c>
      <c r="H714" t="s">
        <v>180</v>
      </c>
      <c r="I714" t="s">
        <v>284</v>
      </c>
      <c r="J714">
        <v>0</v>
      </c>
      <c r="K714">
        <v>135368.79999999999</v>
      </c>
      <c r="L714">
        <v>101</v>
      </c>
    </row>
    <row r="715" spans="1:12" x14ac:dyDescent="0.25">
      <c r="A715" t="s">
        <v>504</v>
      </c>
      <c r="B715" t="s">
        <v>379</v>
      </c>
      <c r="C715">
        <v>2016</v>
      </c>
      <c r="D715" t="s">
        <v>381</v>
      </c>
      <c r="E715" t="s">
        <v>507</v>
      </c>
      <c r="F715" t="s">
        <v>507</v>
      </c>
      <c r="G715" t="s">
        <v>432</v>
      </c>
      <c r="H715" t="s">
        <v>184</v>
      </c>
      <c r="I715" t="s">
        <v>288</v>
      </c>
      <c r="J715">
        <v>0</v>
      </c>
      <c r="K715">
        <v>135368.79999999999</v>
      </c>
      <c r="L715">
        <v>108</v>
      </c>
    </row>
    <row r="716" spans="1:12" x14ac:dyDescent="0.25">
      <c r="A716" t="s">
        <v>504</v>
      </c>
      <c r="B716" t="s">
        <v>379</v>
      </c>
      <c r="C716">
        <v>2016</v>
      </c>
      <c r="D716" t="s">
        <v>381</v>
      </c>
      <c r="E716" t="s">
        <v>507</v>
      </c>
      <c r="F716" t="s">
        <v>507</v>
      </c>
      <c r="G716" t="s">
        <v>432</v>
      </c>
      <c r="H716" t="s">
        <v>185</v>
      </c>
      <c r="I716" t="s">
        <v>289</v>
      </c>
      <c r="J716">
        <v>0</v>
      </c>
      <c r="K716">
        <v>13536</v>
      </c>
      <c r="L716">
        <v>109</v>
      </c>
    </row>
    <row r="717" spans="1:12" x14ac:dyDescent="0.25">
      <c r="A717" t="s">
        <v>504</v>
      </c>
      <c r="B717" t="s">
        <v>379</v>
      </c>
      <c r="C717">
        <v>2016</v>
      </c>
      <c r="D717" t="s">
        <v>381</v>
      </c>
      <c r="E717" t="s">
        <v>507</v>
      </c>
      <c r="F717" t="s">
        <v>507</v>
      </c>
      <c r="G717" t="s">
        <v>432</v>
      </c>
      <c r="H717" t="s">
        <v>186</v>
      </c>
      <c r="I717" t="s">
        <v>290</v>
      </c>
      <c r="J717">
        <v>0</v>
      </c>
      <c r="K717">
        <v>13536</v>
      </c>
      <c r="L717">
        <v>110</v>
      </c>
    </row>
    <row r="718" spans="1:12" x14ac:dyDescent="0.25">
      <c r="A718" t="s">
        <v>504</v>
      </c>
      <c r="B718" t="s">
        <v>379</v>
      </c>
      <c r="C718">
        <v>2016</v>
      </c>
      <c r="D718" t="s">
        <v>381</v>
      </c>
      <c r="E718" t="s">
        <v>507</v>
      </c>
      <c r="F718" t="s">
        <v>507</v>
      </c>
      <c r="G718" t="s">
        <v>432</v>
      </c>
      <c r="H718" t="s">
        <v>188</v>
      </c>
      <c r="I718" t="s">
        <v>292</v>
      </c>
      <c r="J718">
        <v>0</v>
      </c>
      <c r="K718">
        <v>162440.79999999999</v>
      </c>
      <c r="L718">
        <v>112</v>
      </c>
    </row>
    <row r="719" spans="1:12" x14ac:dyDescent="0.25">
      <c r="A719" t="s">
        <v>508</v>
      </c>
      <c r="B719" t="s">
        <v>377</v>
      </c>
      <c r="C719">
        <v>2016</v>
      </c>
      <c r="D719" t="s">
        <v>378</v>
      </c>
      <c r="E719" t="s">
        <v>509</v>
      </c>
      <c r="F719" t="s">
        <v>510</v>
      </c>
      <c r="G719" t="s">
        <v>432</v>
      </c>
      <c r="H719" t="s">
        <v>180</v>
      </c>
      <c r="I719" t="s">
        <v>284</v>
      </c>
      <c r="J719">
        <v>0</v>
      </c>
      <c r="K719">
        <v>135572</v>
      </c>
      <c r="L719">
        <v>101</v>
      </c>
    </row>
    <row r="720" spans="1:12" x14ac:dyDescent="0.25">
      <c r="A720" t="s">
        <v>508</v>
      </c>
      <c r="B720" t="s">
        <v>377</v>
      </c>
      <c r="C720">
        <v>2016</v>
      </c>
      <c r="D720" t="s">
        <v>378</v>
      </c>
      <c r="E720" t="s">
        <v>509</v>
      </c>
      <c r="F720" t="s">
        <v>510</v>
      </c>
      <c r="G720" t="s">
        <v>432</v>
      </c>
      <c r="H720" t="s">
        <v>184</v>
      </c>
      <c r="I720" t="s">
        <v>288</v>
      </c>
      <c r="J720">
        <v>0</v>
      </c>
      <c r="K720">
        <v>135572</v>
      </c>
      <c r="L720">
        <v>108</v>
      </c>
    </row>
    <row r="721" spans="1:12" x14ac:dyDescent="0.25">
      <c r="A721" t="s">
        <v>508</v>
      </c>
      <c r="B721" t="s">
        <v>377</v>
      </c>
      <c r="C721">
        <v>2016</v>
      </c>
      <c r="D721" t="s">
        <v>378</v>
      </c>
      <c r="E721" t="s">
        <v>509</v>
      </c>
      <c r="F721" t="s">
        <v>510</v>
      </c>
      <c r="G721" t="s">
        <v>432</v>
      </c>
      <c r="H721" t="s">
        <v>185</v>
      </c>
      <c r="I721" t="s">
        <v>289</v>
      </c>
      <c r="J721">
        <v>0</v>
      </c>
      <c r="K721">
        <v>10869</v>
      </c>
      <c r="L721">
        <v>109</v>
      </c>
    </row>
    <row r="722" spans="1:12" x14ac:dyDescent="0.25">
      <c r="A722" t="s">
        <v>508</v>
      </c>
      <c r="B722" t="s">
        <v>377</v>
      </c>
      <c r="C722">
        <v>2016</v>
      </c>
      <c r="D722" t="s">
        <v>378</v>
      </c>
      <c r="E722" t="s">
        <v>509</v>
      </c>
      <c r="F722" t="s">
        <v>510</v>
      </c>
      <c r="G722" t="s">
        <v>432</v>
      </c>
      <c r="H722" t="s">
        <v>186</v>
      </c>
      <c r="I722" t="s">
        <v>290</v>
      </c>
      <c r="J722">
        <v>0</v>
      </c>
      <c r="K722">
        <v>14666</v>
      </c>
      <c r="L722">
        <v>110</v>
      </c>
    </row>
    <row r="723" spans="1:12" x14ac:dyDescent="0.25">
      <c r="A723" t="s">
        <v>508</v>
      </c>
      <c r="B723" t="s">
        <v>377</v>
      </c>
      <c r="C723">
        <v>2016</v>
      </c>
      <c r="D723" t="s">
        <v>378</v>
      </c>
      <c r="E723" t="s">
        <v>509</v>
      </c>
      <c r="F723" t="s">
        <v>510</v>
      </c>
      <c r="G723" t="s">
        <v>432</v>
      </c>
      <c r="H723" t="s">
        <v>188</v>
      </c>
      <c r="I723" t="s">
        <v>292</v>
      </c>
      <c r="J723">
        <v>0</v>
      </c>
      <c r="K723">
        <v>161107</v>
      </c>
      <c r="L723">
        <v>112</v>
      </c>
    </row>
    <row r="724" spans="1:12" x14ac:dyDescent="0.25">
      <c r="A724" t="s">
        <v>508</v>
      </c>
      <c r="B724" t="s">
        <v>377</v>
      </c>
      <c r="C724">
        <v>2016</v>
      </c>
      <c r="D724" t="s">
        <v>378</v>
      </c>
      <c r="E724" t="s">
        <v>509</v>
      </c>
      <c r="F724" t="s">
        <v>510</v>
      </c>
      <c r="G724" t="s">
        <v>432</v>
      </c>
      <c r="H724" t="s">
        <v>189</v>
      </c>
      <c r="I724" t="s">
        <v>294</v>
      </c>
      <c r="J724">
        <v>0</v>
      </c>
      <c r="K724">
        <v>14397</v>
      </c>
      <c r="L724">
        <v>113</v>
      </c>
    </row>
    <row r="725" spans="1:12" x14ac:dyDescent="0.25">
      <c r="A725" t="s">
        <v>508</v>
      </c>
      <c r="B725" t="s">
        <v>377</v>
      </c>
      <c r="C725">
        <v>2016</v>
      </c>
      <c r="D725" t="s">
        <v>378</v>
      </c>
      <c r="E725" t="s">
        <v>509</v>
      </c>
      <c r="F725" t="s">
        <v>510</v>
      </c>
      <c r="G725" t="s">
        <v>432</v>
      </c>
      <c r="H725" t="s">
        <v>190</v>
      </c>
      <c r="I725" t="s">
        <v>295</v>
      </c>
      <c r="J725">
        <v>0</v>
      </c>
      <c r="K725">
        <v>279</v>
      </c>
      <c r="L725">
        <v>114</v>
      </c>
    </row>
    <row r="726" spans="1:12" x14ac:dyDescent="0.25">
      <c r="A726" t="s">
        <v>508</v>
      </c>
      <c r="B726" t="s">
        <v>377</v>
      </c>
      <c r="C726">
        <v>2016</v>
      </c>
      <c r="D726" t="s">
        <v>378</v>
      </c>
      <c r="E726" t="s">
        <v>509</v>
      </c>
      <c r="F726" t="s">
        <v>510</v>
      </c>
      <c r="G726" t="s">
        <v>432</v>
      </c>
      <c r="H726" t="s">
        <v>191</v>
      </c>
      <c r="I726" t="s">
        <v>296</v>
      </c>
      <c r="J726">
        <v>0</v>
      </c>
      <c r="K726">
        <v>5383</v>
      </c>
      <c r="L726">
        <v>115</v>
      </c>
    </row>
    <row r="727" spans="1:12" x14ac:dyDescent="0.25">
      <c r="A727" t="s">
        <v>508</v>
      </c>
      <c r="B727" t="s">
        <v>377</v>
      </c>
      <c r="C727">
        <v>2016</v>
      </c>
      <c r="D727" t="s">
        <v>378</v>
      </c>
      <c r="E727" t="s">
        <v>509</v>
      </c>
      <c r="F727" t="s">
        <v>510</v>
      </c>
      <c r="G727" t="s">
        <v>432</v>
      </c>
      <c r="H727" t="s">
        <v>193</v>
      </c>
      <c r="I727" t="s">
        <v>298</v>
      </c>
      <c r="J727">
        <v>0</v>
      </c>
      <c r="K727">
        <v>20059</v>
      </c>
      <c r="L727">
        <v>117</v>
      </c>
    </row>
    <row r="728" spans="1:12" x14ac:dyDescent="0.25">
      <c r="A728" t="s">
        <v>508</v>
      </c>
      <c r="B728" t="s">
        <v>377</v>
      </c>
      <c r="C728">
        <v>2016</v>
      </c>
      <c r="D728" t="s">
        <v>378</v>
      </c>
      <c r="E728" t="s">
        <v>509</v>
      </c>
      <c r="F728" t="s">
        <v>510</v>
      </c>
      <c r="G728" t="s">
        <v>432</v>
      </c>
      <c r="H728" t="s">
        <v>197</v>
      </c>
      <c r="I728" t="s">
        <v>302</v>
      </c>
      <c r="J728">
        <v>0</v>
      </c>
      <c r="K728">
        <v>37</v>
      </c>
      <c r="L728">
        <v>122</v>
      </c>
    </row>
    <row r="729" spans="1:12" x14ac:dyDescent="0.25">
      <c r="A729" t="s">
        <v>508</v>
      </c>
      <c r="B729" t="s">
        <v>377</v>
      </c>
      <c r="C729">
        <v>2016</v>
      </c>
      <c r="D729" t="s">
        <v>378</v>
      </c>
      <c r="E729" t="s">
        <v>509</v>
      </c>
      <c r="F729" t="s">
        <v>510</v>
      </c>
      <c r="G729" t="s">
        <v>432</v>
      </c>
      <c r="H729" t="s">
        <v>198</v>
      </c>
      <c r="I729" t="s">
        <v>303</v>
      </c>
      <c r="J729">
        <v>0</v>
      </c>
      <c r="K729">
        <v>3495</v>
      </c>
      <c r="L729">
        <v>123</v>
      </c>
    </row>
    <row r="730" spans="1:12" x14ac:dyDescent="0.25">
      <c r="A730" t="s">
        <v>508</v>
      </c>
      <c r="B730" t="s">
        <v>377</v>
      </c>
      <c r="C730">
        <v>2016</v>
      </c>
      <c r="D730" t="s">
        <v>378</v>
      </c>
      <c r="E730" t="s">
        <v>509</v>
      </c>
      <c r="F730" t="s">
        <v>510</v>
      </c>
      <c r="G730" t="s">
        <v>432</v>
      </c>
      <c r="H730" t="s">
        <v>199</v>
      </c>
      <c r="I730" t="s">
        <v>304</v>
      </c>
      <c r="J730">
        <v>0</v>
      </c>
      <c r="K730">
        <v>164</v>
      </c>
      <c r="L730">
        <v>124</v>
      </c>
    </row>
    <row r="731" spans="1:12" x14ac:dyDescent="0.25">
      <c r="A731" t="s">
        <v>508</v>
      </c>
      <c r="B731" t="s">
        <v>377</v>
      </c>
      <c r="C731">
        <v>2016</v>
      </c>
      <c r="D731" t="s">
        <v>378</v>
      </c>
      <c r="E731" t="s">
        <v>509</v>
      </c>
      <c r="F731" t="s">
        <v>510</v>
      </c>
      <c r="G731" t="s">
        <v>432</v>
      </c>
      <c r="H731" t="s">
        <v>205</v>
      </c>
      <c r="I731" t="s">
        <v>310</v>
      </c>
      <c r="J731">
        <v>0</v>
      </c>
      <c r="K731">
        <v>220582</v>
      </c>
      <c r="L731">
        <v>130</v>
      </c>
    </row>
    <row r="732" spans="1:12" x14ac:dyDescent="0.25">
      <c r="A732" t="s">
        <v>508</v>
      </c>
      <c r="B732" t="s">
        <v>377</v>
      </c>
      <c r="C732">
        <v>2016</v>
      </c>
      <c r="D732" t="s">
        <v>378</v>
      </c>
      <c r="E732" t="s">
        <v>509</v>
      </c>
      <c r="F732" t="s">
        <v>510</v>
      </c>
      <c r="G732" t="s">
        <v>432</v>
      </c>
      <c r="H732" t="s">
        <v>208</v>
      </c>
      <c r="I732" t="s">
        <v>313</v>
      </c>
      <c r="J732">
        <v>0</v>
      </c>
      <c r="K732">
        <v>224278</v>
      </c>
      <c r="L732">
        <v>136</v>
      </c>
    </row>
    <row r="733" spans="1:12" x14ac:dyDescent="0.25">
      <c r="A733" t="s">
        <v>508</v>
      </c>
      <c r="B733" t="s">
        <v>377</v>
      </c>
      <c r="C733">
        <v>2016</v>
      </c>
      <c r="D733" t="s">
        <v>378</v>
      </c>
      <c r="E733" t="s">
        <v>509</v>
      </c>
      <c r="F733" t="s">
        <v>510</v>
      </c>
      <c r="G733" t="s">
        <v>432</v>
      </c>
      <c r="H733" t="s">
        <v>209</v>
      </c>
      <c r="I733" t="s">
        <v>314</v>
      </c>
      <c r="J733">
        <v>0</v>
      </c>
      <c r="K733">
        <v>2799</v>
      </c>
      <c r="L733">
        <v>142</v>
      </c>
    </row>
    <row r="734" spans="1:12" x14ac:dyDescent="0.25">
      <c r="A734" t="s">
        <v>508</v>
      </c>
      <c r="B734" t="s">
        <v>377</v>
      </c>
      <c r="C734">
        <v>2016</v>
      </c>
      <c r="D734" t="s">
        <v>378</v>
      </c>
      <c r="E734" t="s">
        <v>509</v>
      </c>
      <c r="F734" t="s">
        <v>510</v>
      </c>
      <c r="G734" t="s">
        <v>432</v>
      </c>
      <c r="H734" t="s">
        <v>212</v>
      </c>
      <c r="I734" t="s">
        <v>317</v>
      </c>
      <c r="J734">
        <v>0</v>
      </c>
      <c r="K734">
        <v>1776</v>
      </c>
      <c r="L734">
        <v>148</v>
      </c>
    </row>
    <row r="735" spans="1:12" x14ac:dyDescent="0.25">
      <c r="A735" t="s">
        <v>508</v>
      </c>
      <c r="B735" t="s">
        <v>377</v>
      </c>
      <c r="C735">
        <v>2016</v>
      </c>
      <c r="D735" t="s">
        <v>378</v>
      </c>
      <c r="E735" t="s">
        <v>509</v>
      </c>
      <c r="F735" t="s">
        <v>510</v>
      </c>
      <c r="G735" t="s">
        <v>432</v>
      </c>
      <c r="H735" t="s">
        <v>214</v>
      </c>
      <c r="I735" t="s">
        <v>319</v>
      </c>
      <c r="J735">
        <v>0</v>
      </c>
      <c r="K735">
        <v>4575</v>
      </c>
      <c r="L735">
        <v>151</v>
      </c>
    </row>
    <row r="736" spans="1:12" x14ac:dyDescent="0.25">
      <c r="A736" t="s">
        <v>508</v>
      </c>
      <c r="B736" t="s">
        <v>377</v>
      </c>
      <c r="C736">
        <v>2016</v>
      </c>
      <c r="D736" t="s">
        <v>378</v>
      </c>
      <c r="E736" t="s">
        <v>509</v>
      </c>
      <c r="F736" t="s">
        <v>510</v>
      </c>
      <c r="G736" t="s">
        <v>432</v>
      </c>
      <c r="H736" t="s">
        <v>215</v>
      </c>
      <c r="I736" t="s">
        <v>320</v>
      </c>
      <c r="J736">
        <v>0</v>
      </c>
      <c r="K736">
        <v>20873.529299999998</v>
      </c>
      <c r="L736">
        <v>152</v>
      </c>
    </row>
    <row r="737" spans="1:12" x14ac:dyDescent="0.25">
      <c r="A737" t="s">
        <v>508</v>
      </c>
      <c r="B737" t="s">
        <v>377</v>
      </c>
      <c r="C737">
        <v>2016</v>
      </c>
      <c r="D737" t="s">
        <v>378</v>
      </c>
      <c r="E737" t="s">
        <v>509</v>
      </c>
      <c r="F737" t="s">
        <v>510</v>
      </c>
      <c r="G737" t="s">
        <v>432</v>
      </c>
      <c r="H737" t="s">
        <v>216</v>
      </c>
      <c r="I737" t="s">
        <v>321</v>
      </c>
      <c r="J737">
        <v>0</v>
      </c>
      <c r="K737">
        <v>430892.52929999999</v>
      </c>
      <c r="L737">
        <v>153</v>
      </c>
    </row>
    <row r="738" spans="1:12" x14ac:dyDescent="0.25">
      <c r="A738" t="s">
        <v>508</v>
      </c>
      <c r="B738" t="s">
        <v>377</v>
      </c>
      <c r="C738">
        <v>2016</v>
      </c>
      <c r="D738" t="s">
        <v>378</v>
      </c>
      <c r="E738" t="s">
        <v>509</v>
      </c>
      <c r="F738" t="s">
        <v>510</v>
      </c>
      <c r="G738" t="s">
        <v>432</v>
      </c>
      <c r="H738" t="s">
        <v>219</v>
      </c>
      <c r="I738" t="s">
        <v>324</v>
      </c>
      <c r="J738">
        <v>0</v>
      </c>
      <c r="K738">
        <v>430892.52929999999</v>
      </c>
      <c r="L738">
        <v>156</v>
      </c>
    </row>
    <row r="739" spans="1:12" x14ac:dyDescent="0.25">
      <c r="A739" t="s">
        <v>508</v>
      </c>
      <c r="B739" t="s">
        <v>377</v>
      </c>
      <c r="C739">
        <v>2016</v>
      </c>
      <c r="D739" t="s">
        <v>378</v>
      </c>
      <c r="E739" t="s">
        <v>509</v>
      </c>
      <c r="F739" t="s">
        <v>510</v>
      </c>
      <c r="G739" t="s">
        <v>432</v>
      </c>
      <c r="H739" t="s">
        <v>220</v>
      </c>
      <c r="I739" t="s">
        <v>325</v>
      </c>
      <c r="J739">
        <v>0</v>
      </c>
      <c r="K739">
        <v>407617</v>
      </c>
      <c r="L739">
        <v>157</v>
      </c>
    </row>
    <row r="740" spans="1:12" x14ac:dyDescent="0.25">
      <c r="A740" t="s">
        <v>508</v>
      </c>
      <c r="B740" t="s">
        <v>377</v>
      </c>
      <c r="C740">
        <v>2016</v>
      </c>
      <c r="D740" t="s">
        <v>378</v>
      </c>
      <c r="E740" t="s">
        <v>509</v>
      </c>
      <c r="F740" t="s">
        <v>510</v>
      </c>
      <c r="G740" t="s">
        <v>432</v>
      </c>
      <c r="H740" t="s">
        <v>221</v>
      </c>
      <c r="I740" t="s">
        <v>326</v>
      </c>
      <c r="J740">
        <v>0</v>
      </c>
      <c r="K740">
        <v>-23275.529299999998</v>
      </c>
      <c r="L740">
        <v>158</v>
      </c>
    </row>
    <row r="741" spans="1:12" x14ac:dyDescent="0.25">
      <c r="A741" t="s">
        <v>511</v>
      </c>
      <c r="B741" t="s">
        <v>407</v>
      </c>
      <c r="C741">
        <v>2016</v>
      </c>
      <c r="D741" t="s">
        <v>372</v>
      </c>
      <c r="E741" t="s">
        <v>512</v>
      </c>
      <c r="F741" t="s">
        <v>513</v>
      </c>
      <c r="G741" t="s">
        <v>432</v>
      </c>
      <c r="H741" t="s">
        <v>212</v>
      </c>
      <c r="I741" t="s">
        <v>317</v>
      </c>
      <c r="J741">
        <v>0</v>
      </c>
      <c r="K741">
        <v>12514.07</v>
      </c>
      <c r="L741">
        <v>148</v>
      </c>
    </row>
    <row r="742" spans="1:12" x14ac:dyDescent="0.25">
      <c r="A742" t="s">
        <v>511</v>
      </c>
      <c r="B742" t="s">
        <v>407</v>
      </c>
      <c r="C742">
        <v>2016</v>
      </c>
      <c r="D742" t="s">
        <v>372</v>
      </c>
      <c r="E742" t="s">
        <v>512</v>
      </c>
      <c r="F742" t="s">
        <v>513</v>
      </c>
      <c r="G742" t="s">
        <v>432</v>
      </c>
      <c r="H742" t="s">
        <v>214</v>
      </c>
      <c r="I742" t="s">
        <v>319</v>
      </c>
      <c r="J742">
        <v>0</v>
      </c>
      <c r="K742">
        <v>163113.98000000001</v>
      </c>
      <c r="L742">
        <v>151</v>
      </c>
    </row>
    <row r="743" spans="1:12" x14ac:dyDescent="0.25">
      <c r="A743" t="s">
        <v>511</v>
      </c>
      <c r="B743" t="s">
        <v>407</v>
      </c>
      <c r="C743">
        <v>2016</v>
      </c>
      <c r="D743" t="s">
        <v>372</v>
      </c>
      <c r="E743" t="s">
        <v>512</v>
      </c>
      <c r="F743" t="s">
        <v>513</v>
      </c>
      <c r="G743" t="s">
        <v>432</v>
      </c>
      <c r="H743" t="s">
        <v>215</v>
      </c>
      <c r="I743" t="s">
        <v>320</v>
      </c>
      <c r="J743">
        <v>0</v>
      </c>
      <c r="K743">
        <v>594495.23430000001</v>
      </c>
      <c r="L743">
        <v>152</v>
      </c>
    </row>
    <row r="744" spans="1:12" x14ac:dyDescent="0.25">
      <c r="A744" t="s">
        <v>511</v>
      </c>
      <c r="B744" t="s">
        <v>407</v>
      </c>
      <c r="C744">
        <v>2016</v>
      </c>
      <c r="D744" t="s">
        <v>372</v>
      </c>
      <c r="E744" t="s">
        <v>512</v>
      </c>
      <c r="F744" t="s">
        <v>513</v>
      </c>
      <c r="G744" t="s">
        <v>432</v>
      </c>
      <c r="H744" t="s">
        <v>216</v>
      </c>
      <c r="I744" t="s">
        <v>321</v>
      </c>
      <c r="J744">
        <v>0</v>
      </c>
      <c r="K744">
        <v>5908716.5443000002</v>
      </c>
      <c r="L744">
        <v>153</v>
      </c>
    </row>
    <row r="745" spans="1:12" x14ac:dyDescent="0.25">
      <c r="A745" t="s">
        <v>511</v>
      </c>
      <c r="B745" t="s">
        <v>407</v>
      </c>
      <c r="C745">
        <v>2016</v>
      </c>
      <c r="D745" t="s">
        <v>372</v>
      </c>
      <c r="E745" t="s">
        <v>512</v>
      </c>
      <c r="F745" t="s">
        <v>513</v>
      </c>
      <c r="G745" t="s">
        <v>432</v>
      </c>
      <c r="H745" t="s">
        <v>217</v>
      </c>
      <c r="I745" t="s">
        <v>322</v>
      </c>
      <c r="J745">
        <v>0</v>
      </c>
      <c r="K745">
        <v>26816.13</v>
      </c>
      <c r="L745">
        <v>154</v>
      </c>
    </row>
    <row r="746" spans="1:12" x14ac:dyDescent="0.25">
      <c r="A746" t="s">
        <v>511</v>
      </c>
      <c r="B746" t="s">
        <v>407</v>
      </c>
      <c r="C746">
        <v>2016</v>
      </c>
      <c r="D746" t="s">
        <v>372</v>
      </c>
      <c r="E746" t="s">
        <v>512</v>
      </c>
      <c r="F746" t="s">
        <v>513</v>
      </c>
      <c r="G746" t="s">
        <v>432</v>
      </c>
      <c r="H746" t="s">
        <v>218</v>
      </c>
      <c r="I746" t="s">
        <v>323</v>
      </c>
      <c r="J746">
        <v>0</v>
      </c>
      <c r="K746">
        <v>16108.128500000001</v>
      </c>
      <c r="L746">
        <v>155</v>
      </c>
    </row>
    <row r="747" spans="1:12" x14ac:dyDescent="0.25">
      <c r="A747" t="s">
        <v>511</v>
      </c>
      <c r="B747" t="s">
        <v>407</v>
      </c>
      <c r="C747">
        <v>2016</v>
      </c>
      <c r="D747" t="s">
        <v>372</v>
      </c>
      <c r="E747" t="s">
        <v>512</v>
      </c>
      <c r="F747" t="s">
        <v>513</v>
      </c>
      <c r="G747" t="s">
        <v>432</v>
      </c>
      <c r="H747" t="s">
        <v>219</v>
      </c>
      <c r="I747" t="s">
        <v>324</v>
      </c>
      <c r="J747">
        <v>0</v>
      </c>
      <c r="K747">
        <v>5951640.8027999997</v>
      </c>
      <c r="L747">
        <v>156</v>
      </c>
    </row>
    <row r="748" spans="1:12" x14ac:dyDescent="0.25">
      <c r="A748" t="s">
        <v>511</v>
      </c>
      <c r="B748" t="s">
        <v>407</v>
      </c>
      <c r="C748">
        <v>2016</v>
      </c>
      <c r="D748" t="s">
        <v>372</v>
      </c>
      <c r="E748" t="s">
        <v>512</v>
      </c>
      <c r="F748" t="s">
        <v>513</v>
      </c>
      <c r="G748" t="s">
        <v>432</v>
      </c>
      <c r="H748" t="s">
        <v>220</v>
      </c>
      <c r="I748" t="s">
        <v>325</v>
      </c>
      <c r="J748">
        <v>0</v>
      </c>
      <c r="K748">
        <v>6158896.3399999999</v>
      </c>
      <c r="L748">
        <v>157</v>
      </c>
    </row>
    <row r="749" spans="1:12" x14ac:dyDescent="0.25">
      <c r="A749" t="s">
        <v>511</v>
      </c>
      <c r="B749" t="s">
        <v>407</v>
      </c>
      <c r="C749">
        <v>2016</v>
      </c>
      <c r="D749" t="s">
        <v>372</v>
      </c>
      <c r="E749" t="s">
        <v>512</v>
      </c>
      <c r="F749" t="s">
        <v>513</v>
      </c>
      <c r="G749" t="s">
        <v>432</v>
      </c>
      <c r="H749" t="s">
        <v>221</v>
      </c>
      <c r="I749" t="s">
        <v>326</v>
      </c>
      <c r="J749">
        <v>0</v>
      </c>
      <c r="K749">
        <v>207255.53719999999</v>
      </c>
      <c r="L749">
        <v>158</v>
      </c>
    </row>
    <row r="750" spans="1:12" x14ac:dyDescent="0.25">
      <c r="A750" t="s">
        <v>511</v>
      </c>
      <c r="B750" t="s">
        <v>407</v>
      </c>
      <c r="C750">
        <v>2016</v>
      </c>
      <c r="D750" t="s">
        <v>372</v>
      </c>
      <c r="E750" t="s">
        <v>512</v>
      </c>
      <c r="F750" t="s">
        <v>513</v>
      </c>
      <c r="G750" t="s">
        <v>432</v>
      </c>
      <c r="H750" t="s">
        <v>180</v>
      </c>
      <c r="I750" t="s">
        <v>284</v>
      </c>
      <c r="J750">
        <v>0</v>
      </c>
      <c r="K750">
        <v>3606888</v>
      </c>
      <c r="L750">
        <v>101</v>
      </c>
    </row>
    <row r="751" spans="1:12" x14ac:dyDescent="0.25">
      <c r="A751" t="s">
        <v>511</v>
      </c>
      <c r="B751" t="s">
        <v>407</v>
      </c>
      <c r="C751">
        <v>2016</v>
      </c>
      <c r="D751" t="s">
        <v>372</v>
      </c>
      <c r="E751" t="s">
        <v>512</v>
      </c>
      <c r="F751" t="s">
        <v>513</v>
      </c>
      <c r="G751" t="s">
        <v>432</v>
      </c>
      <c r="H751" t="s">
        <v>184</v>
      </c>
      <c r="I751" t="s">
        <v>288</v>
      </c>
      <c r="J751">
        <v>0</v>
      </c>
      <c r="K751">
        <v>3606888</v>
      </c>
      <c r="L751">
        <v>108</v>
      </c>
    </row>
    <row r="752" spans="1:12" x14ac:dyDescent="0.25">
      <c r="A752" t="s">
        <v>511</v>
      </c>
      <c r="B752" t="s">
        <v>407</v>
      </c>
      <c r="C752">
        <v>2016</v>
      </c>
      <c r="D752" t="s">
        <v>372</v>
      </c>
      <c r="E752" t="s">
        <v>512</v>
      </c>
      <c r="F752" t="s">
        <v>513</v>
      </c>
      <c r="G752" t="s">
        <v>432</v>
      </c>
      <c r="H752" t="s">
        <v>185</v>
      </c>
      <c r="I752" t="s">
        <v>289</v>
      </c>
      <c r="J752">
        <v>0</v>
      </c>
      <c r="K752">
        <v>309516.67</v>
      </c>
      <c r="L752">
        <v>109</v>
      </c>
    </row>
    <row r="753" spans="1:12" x14ac:dyDescent="0.25">
      <c r="A753" t="s">
        <v>511</v>
      </c>
      <c r="B753" t="s">
        <v>407</v>
      </c>
      <c r="C753">
        <v>2016</v>
      </c>
      <c r="D753" t="s">
        <v>372</v>
      </c>
      <c r="E753" t="s">
        <v>512</v>
      </c>
      <c r="F753" t="s">
        <v>513</v>
      </c>
      <c r="G753" t="s">
        <v>432</v>
      </c>
      <c r="H753" t="s">
        <v>186</v>
      </c>
      <c r="I753" t="s">
        <v>290</v>
      </c>
      <c r="J753">
        <v>0</v>
      </c>
      <c r="K753">
        <v>397075.36</v>
      </c>
      <c r="L753">
        <v>110</v>
      </c>
    </row>
    <row r="754" spans="1:12" x14ac:dyDescent="0.25">
      <c r="A754" t="s">
        <v>511</v>
      </c>
      <c r="B754" t="s">
        <v>407</v>
      </c>
      <c r="C754">
        <v>2016</v>
      </c>
      <c r="D754" t="s">
        <v>372</v>
      </c>
      <c r="E754" t="s">
        <v>512</v>
      </c>
      <c r="F754" t="s">
        <v>513</v>
      </c>
      <c r="G754" t="s">
        <v>432</v>
      </c>
      <c r="H754" t="s">
        <v>187</v>
      </c>
      <c r="I754" t="s">
        <v>291</v>
      </c>
      <c r="J754">
        <v>0</v>
      </c>
      <c r="K754">
        <v>89798.6</v>
      </c>
      <c r="L754">
        <v>111</v>
      </c>
    </row>
    <row r="755" spans="1:12" x14ac:dyDescent="0.25">
      <c r="A755" t="s">
        <v>511</v>
      </c>
      <c r="B755" t="s">
        <v>407</v>
      </c>
      <c r="C755">
        <v>2016</v>
      </c>
      <c r="D755" t="s">
        <v>372</v>
      </c>
      <c r="E755" t="s">
        <v>512</v>
      </c>
      <c r="F755" t="s">
        <v>513</v>
      </c>
      <c r="G755" t="s">
        <v>432</v>
      </c>
      <c r="H755" t="s">
        <v>188</v>
      </c>
      <c r="I755" t="s">
        <v>292</v>
      </c>
      <c r="J755">
        <v>0</v>
      </c>
      <c r="K755">
        <v>4403278.63</v>
      </c>
      <c r="L755">
        <v>112</v>
      </c>
    </row>
    <row r="756" spans="1:12" x14ac:dyDescent="0.25">
      <c r="A756" t="s">
        <v>511</v>
      </c>
      <c r="B756" t="s">
        <v>407</v>
      </c>
      <c r="C756">
        <v>2016</v>
      </c>
      <c r="D756" t="s">
        <v>372</v>
      </c>
      <c r="E756" t="s">
        <v>512</v>
      </c>
      <c r="F756" t="s">
        <v>513</v>
      </c>
      <c r="G756" t="s">
        <v>432</v>
      </c>
      <c r="H756" t="s">
        <v>189</v>
      </c>
      <c r="I756" t="s">
        <v>293</v>
      </c>
      <c r="J756">
        <v>0</v>
      </c>
      <c r="K756">
        <v>149426.75</v>
      </c>
      <c r="L756">
        <v>113</v>
      </c>
    </row>
    <row r="757" spans="1:12" x14ac:dyDescent="0.25">
      <c r="A757" t="s">
        <v>511</v>
      </c>
      <c r="B757" t="s">
        <v>407</v>
      </c>
      <c r="C757">
        <v>2016</v>
      </c>
      <c r="D757" t="s">
        <v>372</v>
      </c>
      <c r="E757" t="s">
        <v>512</v>
      </c>
      <c r="F757" t="s">
        <v>513</v>
      </c>
      <c r="G757" t="s">
        <v>432</v>
      </c>
      <c r="H757" t="s">
        <v>190</v>
      </c>
      <c r="I757" t="s">
        <v>295</v>
      </c>
      <c r="J757">
        <v>0</v>
      </c>
      <c r="K757">
        <v>54323.31</v>
      </c>
      <c r="L757">
        <v>114</v>
      </c>
    </row>
    <row r="758" spans="1:12" x14ac:dyDescent="0.25">
      <c r="A758" t="s">
        <v>511</v>
      </c>
      <c r="B758" t="s">
        <v>407</v>
      </c>
      <c r="C758">
        <v>2016</v>
      </c>
      <c r="D758" t="s">
        <v>372</v>
      </c>
      <c r="E758" t="s">
        <v>512</v>
      </c>
      <c r="F758" t="s">
        <v>513</v>
      </c>
      <c r="G758" t="s">
        <v>432</v>
      </c>
      <c r="H758" t="s">
        <v>192</v>
      </c>
      <c r="I758" t="s">
        <v>297</v>
      </c>
      <c r="J758">
        <v>0</v>
      </c>
      <c r="K758">
        <v>19327.27</v>
      </c>
      <c r="L758">
        <v>116</v>
      </c>
    </row>
    <row r="759" spans="1:12" x14ac:dyDescent="0.25">
      <c r="A759" t="s">
        <v>511</v>
      </c>
      <c r="B759" t="s">
        <v>407</v>
      </c>
      <c r="C759">
        <v>2016</v>
      </c>
      <c r="D759" t="s">
        <v>372</v>
      </c>
      <c r="E759" t="s">
        <v>512</v>
      </c>
      <c r="F759" t="s">
        <v>513</v>
      </c>
      <c r="G759" t="s">
        <v>432</v>
      </c>
      <c r="H759" t="s">
        <v>193</v>
      </c>
      <c r="I759" t="s">
        <v>298</v>
      </c>
      <c r="J759">
        <v>0</v>
      </c>
      <c r="K759">
        <v>336916.09</v>
      </c>
      <c r="L759">
        <v>117</v>
      </c>
    </row>
    <row r="760" spans="1:12" x14ac:dyDescent="0.25">
      <c r="A760" t="s">
        <v>511</v>
      </c>
      <c r="B760" t="s">
        <v>407</v>
      </c>
      <c r="C760">
        <v>2016</v>
      </c>
      <c r="D760" t="s">
        <v>372</v>
      </c>
      <c r="E760" t="s">
        <v>512</v>
      </c>
      <c r="F760" t="s">
        <v>513</v>
      </c>
      <c r="G760" t="s">
        <v>432</v>
      </c>
      <c r="H760" t="s">
        <v>194</v>
      </c>
      <c r="I760" t="s">
        <v>299</v>
      </c>
      <c r="J760">
        <v>0</v>
      </c>
      <c r="K760">
        <v>17139.150000000001</v>
      </c>
      <c r="L760">
        <v>118</v>
      </c>
    </row>
    <row r="761" spans="1:12" x14ac:dyDescent="0.25">
      <c r="A761" t="s">
        <v>511</v>
      </c>
      <c r="B761" t="s">
        <v>407</v>
      </c>
      <c r="C761">
        <v>2016</v>
      </c>
      <c r="D761" t="s">
        <v>372</v>
      </c>
      <c r="E761" t="s">
        <v>512</v>
      </c>
      <c r="F761" t="s">
        <v>513</v>
      </c>
      <c r="G761" t="s">
        <v>432</v>
      </c>
      <c r="H761" t="s">
        <v>195</v>
      </c>
      <c r="I761" t="s">
        <v>300</v>
      </c>
      <c r="J761">
        <v>0</v>
      </c>
      <c r="K761">
        <v>853.12</v>
      </c>
      <c r="L761">
        <v>119</v>
      </c>
    </row>
    <row r="762" spans="1:12" x14ac:dyDescent="0.25">
      <c r="A762" t="s">
        <v>511</v>
      </c>
      <c r="B762" t="s">
        <v>407</v>
      </c>
      <c r="C762">
        <v>2016</v>
      </c>
      <c r="D762" t="s">
        <v>372</v>
      </c>
      <c r="E762" t="s">
        <v>512</v>
      </c>
      <c r="F762" t="s">
        <v>513</v>
      </c>
      <c r="G762" t="s">
        <v>432</v>
      </c>
      <c r="H762" t="s">
        <v>197</v>
      </c>
      <c r="I762" t="s">
        <v>302</v>
      </c>
      <c r="J762">
        <v>0</v>
      </c>
      <c r="K762">
        <v>1860.78</v>
      </c>
      <c r="L762">
        <v>122</v>
      </c>
    </row>
    <row r="763" spans="1:12" x14ac:dyDescent="0.25">
      <c r="A763" t="s">
        <v>511</v>
      </c>
      <c r="B763" t="s">
        <v>407</v>
      </c>
      <c r="C763">
        <v>2016</v>
      </c>
      <c r="D763" t="s">
        <v>372</v>
      </c>
      <c r="E763" t="s">
        <v>512</v>
      </c>
      <c r="F763" t="s">
        <v>513</v>
      </c>
      <c r="G763" t="s">
        <v>432</v>
      </c>
      <c r="H763" t="s">
        <v>198</v>
      </c>
      <c r="I763" t="s">
        <v>303</v>
      </c>
      <c r="J763">
        <v>0</v>
      </c>
      <c r="K763">
        <v>204961.7</v>
      </c>
      <c r="L763">
        <v>123</v>
      </c>
    </row>
    <row r="764" spans="1:12" x14ac:dyDescent="0.25">
      <c r="A764" t="s">
        <v>511</v>
      </c>
      <c r="B764" t="s">
        <v>407</v>
      </c>
      <c r="C764">
        <v>2016</v>
      </c>
      <c r="D764" t="s">
        <v>372</v>
      </c>
      <c r="E764" t="s">
        <v>512</v>
      </c>
      <c r="F764" t="s">
        <v>513</v>
      </c>
      <c r="G764" t="s">
        <v>432</v>
      </c>
      <c r="H764" t="s">
        <v>199</v>
      </c>
      <c r="I764" t="s">
        <v>304</v>
      </c>
      <c r="J764">
        <v>0</v>
      </c>
      <c r="K764">
        <v>2643.97</v>
      </c>
      <c r="L764">
        <v>124</v>
      </c>
    </row>
    <row r="765" spans="1:12" x14ac:dyDescent="0.25">
      <c r="A765" t="s">
        <v>511</v>
      </c>
      <c r="B765" t="s">
        <v>407</v>
      </c>
      <c r="C765">
        <v>2016</v>
      </c>
      <c r="D765" t="s">
        <v>372</v>
      </c>
      <c r="E765" t="s">
        <v>512</v>
      </c>
      <c r="F765" t="s">
        <v>513</v>
      </c>
      <c r="G765" t="s">
        <v>432</v>
      </c>
      <c r="H765" t="s">
        <v>200</v>
      </c>
      <c r="I765" t="s">
        <v>305</v>
      </c>
      <c r="J765">
        <v>0</v>
      </c>
      <c r="K765">
        <v>0.4</v>
      </c>
      <c r="L765">
        <v>125</v>
      </c>
    </row>
    <row r="766" spans="1:12" x14ac:dyDescent="0.25">
      <c r="A766" t="s">
        <v>511</v>
      </c>
      <c r="B766" t="s">
        <v>407</v>
      </c>
      <c r="C766">
        <v>2016</v>
      </c>
      <c r="D766" t="s">
        <v>372</v>
      </c>
      <c r="E766" t="s">
        <v>512</v>
      </c>
      <c r="F766" t="s">
        <v>513</v>
      </c>
      <c r="G766" t="s">
        <v>432</v>
      </c>
      <c r="H766" t="s">
        <v>201</v>
      </c>
      <c r="I766" t="s">
        <v>306</v>
      </c>
      <c r="J766">
        <v>0</v>
      </c>
      <c r="K766">
        <v>700.86</v>
      </c>
      <c r="L766">
        <v>126</v>
      </c>
    </row>
    <row r="767" spans="1:12" x14ac:dyDescent="0.25">
      <c r="A767" t="s">
        <v>511</v>
      </c>
      <c r="B767" t="s">
        <v>407</v>
      </c>
      <c r="C767">
        <v>2016</v>
      </c>
      <c r="D767" t="s">
        <v>372</v>
      </c>
      <c r="E767" t="s">
        <v>512</v>
      </c>
      <c r="F767" t="s">
        <v>513</v>
      </c>
      <c r="G767" t="s">
        <v>432</v>
      </c>
      <c r="H767" t="s">
        <v>204</v>
      </c>
      <c r="I767" t="s">
        <v>309</v>
      </c>
      <c r="J767">
        <v>0</v>
      </c>
      <c r="K767">
        <v>11341.79</v>
      </c>
      <c r="L767">
        <v>129</v>
      </c>
    </row>
    <row r="768" spans="1:12" x14ac:dyDescent="0.25">
      <c r="A768" t="s">
        <v>511</v>
      </c>
      <c r="B768" t="s">
        <v>407</v>
      </c>
      <c r="C768">
        <v>2016</v>
      </c>
      <c r="D768" t="s">
        <v>372</v>
      </c>
      <c r="E768" t="s">
        <v>512</v>
      </c>
      <c r="F768" t="s">
        <v>513</v>
      </c>
      <c r="G768" t="s">
        <v>432</v>
      </c>
      <c r="H768" t="s">
        <v>205</v>
      </c>
      <c r="I768" t="s">
        <v>310</v>
      </c>
      <c r="J768">
        <v>0</v>
      </c>
      <c r="K768">
        <v>167775.55</v>
      </c>
      <c r="L768">
        <v>130</v>
      </c>
    </row>
    <row r="769" spans="1:12" x14ac:dyDescent="0.25">
      <c r="A769" t="s">
        <v>511</v>
      </c>
      <c r="B769" t="s">
        <v>407</v>
      </c>
      <c r="C769">
        <v>2016</v>
      </c>
      <c r="D769" t="s">
        <v>372</v>
      </c>
      <c r="E769" t="s">
        <v>512</v>
      </c>
      <c r="F769" t="s">
        <v>513</v>
      </c>
      <c r="G769" t="s">
        <v>432</v>
      </c>
      <c r="H769" t="s">
        <v>206</v>
      </c>
      <c r="I769" t="s">
        <v>311</v>
      </c>
      <c r="J769">
        <v>0</v>
      </c>
      <c r="K769">
        <v>3635.29</v>
      </c>
      <c r="L769">
        <v>133</v>
      </c>
    </row>
    <row r="770" spans="1:12" x14ac:dyDescent="0.25">
      <c r="A770" t="s">
        <v>511</v>
      </c>
      <c r="B770" t="s">
        <v>407</v>
      </c>
      <c r="C770">
        <v>2016</v>
      </c>
      <c r="D770" t="s">
        <v>372</v>
      </c>
      <c r="E770" t="s">
        <v>512</v>
      </c>
      <c r="F770" t="s">
        <v>513</v>
      </c>
      <c r="G770" t="s">
        <v>432</v>
      </c>
      <c r="H770" t="s">
        <v>208</v>
      </c>
      <c r="I770" t="s">
        <v>313</v>
      </c>
      <c r="J770">
        <v>0</v>
      </c>
      <c r="K770">
        <v>410912.61</v>
      </c>
      <c r="L770">
        <v>136</v>
      </c>
    </row>
    <row r="771" spans="1:12" x14ac:dyDescent="0.25">
      <c r="A771" t="s">
        <v>511</v>
      </c>
      <c r="B771" t="s">
        <v>407</v>
      </c>
      <c r="C771">
        <v>2016</v>
      </c>
      <c r="D771" t="s">
        <v>372</v>
      </c>
      <c r="E771" t="s">
        <v>512</v>
      </c>
      <c r="F771" t="s">
        <v>513</v>
      </c>
      <c r="G771" t="s">
        <v>432</v>
      </c>
      <c r="H771" t="s">
        <v>209</v>
      </c>
      <c r="I771" t="s">
        <v>314</v>
      </c>
      <c r="J771">
        <v>0</v>
      </c>
      <c r="K771">
        <v>150599.91</v>
      </c>
      <c r="L771">
        <v>142</v>
      </c>
    </row>
    <row r="772" spans="1:12" x14ac:dyDescent="0.25">
      <c r="A772" t="s">
        <v>511</v>
      </c>
      <c r="B772" t="s">
        <v>407</v>
      </c>
      <c r="C772">
        <v>2016</v>
      </c>
      <c r="D772" t="s">
        <v>372</v>
      </c>
      <c r="E772" t="s">
        <v>512</v>
      </c>
      <c r="F772" t="s">
        <v>513</v>
      </c>
      <c r="G772" t="s">
        <v>432</v>
      </c>
      <c r="H772" t="s">
        <v>191</v>
      </c>
      <c r="I772" t="s">
        <v>296</v>
      </c>
      <c r="J772">
        <v>0</v>
      </c>
      <c r="K772">
        <v>113838.76</v>
      </c>
      <c r="L772">
        <v>115</v>
      </c>
    </row>
    <row r="773" spans="1:12" x14ac:dyDescent="0.25">
      <c r="A773" t="s">
        <v>514</v>
      </c>
      <c r="B773" t="s">
        <v>397</v>
      </c>
      <c r="C773">
        <v>2016</v>
      </c>
      <c r="D773" t="s">
        <v>398</v>
      </c>
      <c r="E773" t="s">
        <v>515</v>
      </c>
      <c r="F773" t="s">
        <v>516</v>
      </c>
      <c r="G773" t="s">
        <v>432</v>
      </c>
      <c r="H773" t="s">
        <v>180</v>
      </c>
      <c r="I773" t="s">
        <v>284</v>
      </c>
      <c r="J773">
        <v>0</v>
      </c>
      <c r="K773">
        <v>272954</v>
      </c>
      <c r="L773">
        <v>101</v>
      </c>
    </row>
    <row r="774" spans="1:12" x14ac:dyDescent="0.25">
      <c r="A774" t="s">
        <v>514</v>
      </c>
      <c r="B774" t="s">
        <v>397</v>
      </c>
      <c r="C774">
        <v>2016</v>
      </c>
      <c r="D774" t="s">
        <v>398</v>
      </c>
      <c r="E774" t="s">
        <v>515</v>
      </c>
      <c r="F774" t="s">
        <v>516</v>
      </c>
      <c r="G774" t="s">
        <v>432</v>
      </c>
      <c r="H774" t="s">
        <v>184</v>
      </c>
      <c r="I774" t="s">
        <v>288</v>
      </c>
      <c r="J774">
        <v>0</v>
      </c>
      <c r="K774">
        <v>272954</v>
      </c>
      <c r="L774">
        <v>108</v>
      </c>
    </row>
    <row r="775" spans="1:12" x14ac:dyDescent="0.25">
      <c r="A775" t="s">
        <v>514</v>
      </c>
      <c r="B775" t="s">
        <v>397</v>
      </c>
      <c r="C775">
        <v>2016</v>
      </c>
      <c r="D775" t="s">
        <v>398</v>
      </c>
      <c r="E775" t="s">
        <v>515</v>
      </c>
      <c r="F775" t="s">
        <v>516</v>
      </c>
      <c r="G775" t="s">
        <v>432</v>
      </c>
      <c r="H775" t="s">
        <v>185</v>
      </c>
      <c r="I775" t="s">
        <v>289</v>
      </c>
      <c r="J775">
        <v>0</v>
      </c>
      <c r="K775">
        <v>30024.94</v>
      </c>
      <c r="L775">
        <v>109</v>
      </c>
    </row>
    <row r="776" spans="1:12" x14ac:dyDescent="0.25">
      <c r="A776" t="s">
        <v>514</v>
      </c>
      <c r="B776" t="s">
        <v>397</v>
      </c>
      <c r="C776">
        <v>2016</v>
      </c>
      <c r="D776" t="s">
        <v>398</v>
      </c>
      <c r="E776" t="s">
        <v>515</v>
      </c>
      <c r="F776" t="s">
        <v>516</v>
      </c>
      <c r="G776" t="s">
        <v>432</v>
      </c>
      <c r="H776" t="s">
        <v>186</v>
      </c>
      <c r="I776" t="s">
        <v>290</v>
      </c>
      <c r="J776">
        <v>0</v>
      </c>
      <c r="K776">
        <v>29428.06</v>
      </c>
      <c r="L776">
        <v>110</v>
      </c>
    </row>
    <row r="777" spans="1:12" x14ac:dyDescent="0.25">
      <c r="A777" t="s">
        <v>514</v>
      </c>
      <c r="B777" t="s">
        <v>397</v>
      </c>
      <c r="C777">
        <v>2016</v>
      </c>
      <c r="D777" t="s">
        <v>398</v>
      </c>
      <c r="E777" t="s">
        <v>515</v>
      </c>
      <c r="F777" t="s">
        <v>516</v>
      </c>
      <c r="G777" t="s">
        <v>432</v>
      </c>
      <c r="H777" t="s">
        <v>187</v>
      </c>
      <c r="I777" t="s">
        <v>291</v>
      </c>
      <c r="J777">
        <v>0</v>
      </c>
      <c r="K777">
        <v>1217</v>
      </c>
      <c r="L777">
        <v>111</v>
      </c>
    </row>
    <row r="778" spans="1:12" x14ac:dyDescent="0.25">
      <c r="A778" t="s">
        <v>514</v>
      </c>
      <c r="B778" t="s">
        <v>397</v>
      </c>
      <c r="C778">
        <v>2016</v>
      </c>
      <c r="D778" t="s">
        <v>398</v>
      </c>
      <c r="E778" t="s">
        <v>515</v>
      </c>
      <c r="F778" t="s">
        <v>516</v>
      </c>
      <c r="G778" t="s">
        <v>432</v>
      </c>
      <c r="H778" t="s">
        <v>188</v>
      </c>
      <c r="I778" t="s">
        <v>292</v>
      </c>
      <c r="J778">
        <v>0</v>
      </c>
      <c r="K778">
        <v>333624</v>
      </c>
      <c r="L778">
        <v>112</v>
      </c>
    </row>
    <row r="779" spans="1:12" x14ac:dyDescent="0.25">
      <c r="A779" t="s">
        <v>514</v>
      </c>
      <c r="B779" t="s">
        <v>397</v>
      </c>
      <c r="C779">
        <v>2016</v>
      </c>
      <c r="D779" t="s">
        <v>398</v>
      </c>
      <c r="E779" t="s">
        <v>515</v>
      </c>
      <c r="F779" t="s">
        <v>516</v>
      </c>
      <c r="G779" t="s">
        <v>432</v>
      </c>
      <c r="H779" t="s">
        <v>189</v>
      </c>
      <c r="I779" t="s">
        <v>294</v>
      </c>
      <c r="J779">
        <v>0</v>
      </c>
      <c r="K779">
        <v>7106</v>
      </c>
      <c r="L779">
        <v>113</v>
      </c>
    </row>
    <row r="780" spans="1:12" x14ac:dyDescent="0.25">
      <c r="A780" t="s">
        <v>514</v>
      </c>
      <c r="B780" t="s">
        <v>397</v>
      </c>
      <c r="C780">
        <v>2016</v>
      </c>
      <c r="D780" t="s">
        <v>398</v>
      </c>
      <c r="E780" t="s">
        <v>515</v>
      </c>
      <c r="F780" t="s">
        <v>516</v>
      </c>
      <c r="G780" t="s">
        <v>432</v>
      </c>
      <c r="H780" t="s">
        <v>192</v>
      </c>
      <c r="I780" t="s">
        <v>297</v>
      </c>
      <c r="J780">
        <v>0</v>
      </c>
      <c r="K780">
        <v>36</v>
      </c>
      <c r="L780">
        <v>116</v>
      </c>
    </row>
    <row r="781" spans="1:12" x14ac:dyDescent="0.25">
      <c r="A781" t="s">
        <v>514</v>
      </c>
      <c r="B781" t="s">
        <v>397</v>
      </c>
      <c r="C781">
        <v>2016</v>
      </c>
      <c r="D781" t="s">
        <v>398</v>
      </c>
      <c r="E781" t="s">
        <v>515</v>
      </c>
      <c r="F781" t="s">
        <v>516</v>
      </c>
      <c r="G781" t="s">
        <v>432</v>
      </c>
      <c r="H781" t="s">
        <v>193</v>
      </c>
      <c r="I781" t="s">
        <v>298</v>
      </c>
      <c r="J781">
        <v>0</v>
      </c>
      <c r="K781">
        <v>7142</v>
      </c>
      <c r="L781">
        <v>117</v>
      </c>
    </row>
    <row r="782" spans="1:12" x14ac:dyDescent="0.25">
      <c r="A782" t="s">
        <v>514</v>
      </c>
      <c r="B782" t="s">
        <v>397</v>
      </c>
      <c r="C782">
        <v>2016</v>
      </c>
      <c r="D782" t="s">
        <v>398</v>
      </c>
      <c r="E782" t="s">
        <v>515</v>
      </c>
      <c r="F782" t="s">
        <v>516</v>
      </c>
      <c r="G782" t="s">
        <v>432</v>
      </c>
      <c r="H782" t="s">
        <v>197</v>
      </c>
      <c r="I782" t="s">
        <v>302</v>
      </c>
      <c r="J782">
        <v>0</v>
      </c>
      <c r="K782">
        <v>433</v>
      </c>
      <c r="L782">
        <v>122</v>
      </c>
    </row>
    <row r="783" spans="1:12" x14ac:dyDescent="0.25">
      <c r="A783" t="s">
        <v>514</v>
      </c>
      <c r="B783" t="s">
        <v>397</v>
      </c>
      <c r="C783">
        <v>2016</v>
      </c>
      <c r="D783" t="s">
        <v>398</v>
      </c>
      <c r="E783" t="s">
        <v>515</v>
      </c>
      <c r="F783" t="s">
        <v>516</v>
      </c>
      <c r="G783" t="s">
        <v>432</v>
      </c>
      <c r="H783" t="s">
        <v>198</v>
      </c>
      <c r="I783" t="s">
        <v>303</v>
      </c>
      <c r="J783">
        <v>0</v>
      </c>
      <c r="K783">
        <v>12247</v>
      </c>
      <c r="L783">
        <v>123</v>
      </c>
    </row>
    <row r="784" spans="1:12" x14ac:dyDescent="0.25">
      <c r="A784" t="s">
        <v>514</v>
      </c>
      <c r="B784" t="s">
        <v>397</v>
      </c>
      <c r="C784">
        <v>2016</v>
      </c>
      <c r="D784" t="s">
        <v>398</v>
      </c>
      <c r="E784" t="s">
        <v>515</v>
      </c>
      <c r="F784" t="s">
        <v>516</v>
      </c>
      <c r="G784" t="s">
        <v>432</v>
      </c>
      <c r="H784" t="s">
        <v>206</v>
      </c>
      <c r="I784" t="s">
        <v>311</v>
      </c>
      <c r="J784">
        <v>0</v>
      </c>
      <c r="K784">
        <v>17969</v>
      </c>
      <c r="L784">
        <v>133</v>
      </c>
    </row>
    <row r="785" spans="1:12" x14ac:dyDescent="0.25">
      <c r="A785" t="s">
        <v>514</v>
      </c>
      <c r="B785" t="s">
        <v>397</v>
      </c>
      <c r="C785">
        <v>2016</v>
      </c>
      <c r="D785" t="s">
        <v>398</v>
      </c>
      <c r="E785" t="s">
        <v>515</v>
      </c>
      <c r="F785" t="s">
        <v>516</v>
      </c>
      <c r="G785" t="s">
        <v>432</v>
      </c>
      <c r="H785" t="s">
        <v>208</v>
      </c>
      <c r="I785" t="s">
        <v>313</v>
      </c>
      <c r="J785">
        <v>0</v>
      </c>
      <c r="K785">
        <v>30649</v>
      </c>
      <c r="L785">
        <v>136</v>
      </c>
    </row>
    <row r="786" spans="1:12" x14ac:dyDescent="0.25">
      <c r="A786" t="s">
        <v>514</v>
      </c>
      <c r="B786" t="s">
        <v>397</v>
      </c>
      <c r="C786">
        <v>2016</v>
      </c>
      <c r="D786" t="s">
        <v>398</v>
      </c>
      <c r="E786" t="s">
        <v>515</v>
      </c>
      <c r="F786" t="s">
        <v>516</v>
      </c>
      <c r="G786" t="s">
        <v>432</v>
      </c>
      <c r="H786" t="s">
        <v>209</v>
      </c>
      <c r="I786" t="s">
        <v>314</v>
      </c>
      <c r="J786">
        <v>0</v>
      </c>
      <c r="K786">
        <v>1647</v>
      </c>
      <c r="L786">
        <v>142</v>
      </c>
    </row>
    <row r="787" spans="1:12" x14ac:dyDescent="0.25">
      <c r="A787" t="s">
        <v>514</v>
      </c>
      <c r="B787" t="s">
        <v>397</v>
      </c>
      <c r="C787">
        <v>2016</v>
      </c>
      <c r="D787" t="s">
        <v>398</v>
      </c>
      <c r="E787" t="s">
        <v>515</v>
      </c>
      <c r="F787" t="s">
        <v>516</v>
      </c>
      <c r="G787" t="s">
        <v>432</v>
      </c>
      <c r="H787" t="s">
        <v>210</v>
      </c>
      <c r="I787" t="s">
        <v>315</v>
      </c>
      <c r="J787">
        <v>0</v>
      </c>
      <c r="K787">
        <v>22</v>
      </c>
      <c r="L787">
        <v>143</v>
      </c>
    </row>
    <row r="788" spans="1:12" x14ac:dyDescent="0.25">
      <c r="A788" t="s">
        <v>514</v>
      </c>
      <c r="B788" t="s">
        <v>397</v>
      </c>
      <c r="C788">
        <v>2016</v>
      </c>
      <c r="D788" t="s">
        <v>398</v>
      </c>
      <c r="E788" t="s">
        <v>515</v>
      </c>
      <c r="F788" t="s">
        <v>516</v>
      </c>
      <c r="G788" t="s">
        <v>432</v>
      </c>
      <c r="H788" t="s">
        <v>213</v>
      </c>
      <c r="I788" t="s">
        <v>318</v>
      </c>
      <c r="J788">
        <v>0</v>
      </c>
      <c r="K788">
        <v>2472</v>
      </c>
      <c r="L788">
        <v>149</v>
      </c>
    </row>
    <row r="789" spans="1:12" x14ac:dyDescent="0.25">
      <c r="A789" t="s">
        <v>514</v>
      </c>
      <c r="B789" t="s">
        <v>397</v>
      </c>
      <c r="C789">
        <v>2016</v>
      </c>
      <c r="D789" t="s">
        <v>398</v>
      </c>
      <c r="E789" t="s">
        <v>515</v>
      </c>
      <c r="F789" t="s">
        <v>516</v>
      </c>
      <c r="G789" t="s">
        <v>432</v>
      </c>
      <c r="H789" t="s">
        <v>214</v>
      </c>
      <c r="I789" t="s">
        <v>319</v>
      </c>
      <c r="J789">
        <v>0</v>
      </c>
      <c r="K789">
        <v>4141</v>
      </c>
      <c r="L789">
        <v>151</v>
      </c>
    </row>
    <row r="790" spans="1:12" x14ac:dyDescent="0.25">
      <c r="A790" t="s">
        <v>514</v>
      </c>
      <c r="B790" t="s">
        <v>397</v>
      </c>
      <c r="C790">
        <v>2016</v>
      </c>
      <c r="D790" t="s">
        <v>398</v>
      </c>
      <c r="E790" t="s">
        <v>515</v>
      </c>
      <c r="F790" t="s">
        <v>516</v>
      </c>
      <c r="G790" t="s">
        <v>432</v>
      </c>
      <c r="H790" t="s">
        <v>215</v>
      </c>
      <c r="I790" t="s">
        <v>320</v>
      </c>
      <c r="J790">
        <v>0</v>
      </c>
      <c r="K790">
        <v>46447.476999999999</v>
      </c>
      <c r="L790">
        <v>152</v>
      </c>
    </row>
    <row r="791" spans="1:12" x14ac:dyDescent="0.25">
      <c r="A791" t="s">
        <v>514</v>
      </c>
      <c r="B791" t="s">
        <v>397</v>
      </c>
      <c r="C791">
        <v>2016</v>
      </c>
      <c r="D791" t="s">
        <v>398</v>
      </c>
      <c r="E791" t="s">
        <v>515</v>
      </c>
      <c r="F791" t="s">
        <v>516</v>
      </c>
      <c r="G791" t="s">
        <v>432</v>
      </c>
      <c r="H791" t="s">
        <v>216</v>
      </c>
      <c r="I791" t="s">
        <v>321</v>
      </c>
      <c r="J791">
        <v>0</v>
      </c>
      <c r="K791">
        <v>422003.47700000001</v>
      </c>
      <c r="L791">
        <v>153</v>
      </c>
    </row>
    <row r="792" spans="1:12" x14ac:dyDescent="0.25">
      <c r="A792" t="s">
        <v>514</v>
      </c>
      <c r="B792" t="s">
        <v>397</v>
      </c>
      <c r="C792">
        <v>2016</v>
      </c>
      <c r="D792" t="s">
        <v>398</v>
      </c>
      <c r="E792" t="s">
        <v>515</v>
      </c>
      <c r="F792" t="s">
        <v>516</v>
      </c>
      <c r="G792" t="s">
        <v>432</v>
      </c>
      <c r="H792" t="s">
        <v>217</v>
      </c>
      <c r="I792" t="s">
        <v>322</v>
      </c>
      <c r="J792">
        <v>0</v>
      </c>
      <c r="K792">
        <v>74</v>
      </c>
      <c r="L792">
        <v>154</v>
      </c>
    </row>
    <row r="793" spans="1:12" x14ac:dyDescent="0.25">
      <c r="A793" t="s">
        <v>514</v>
      </c>
      <c r="B793" t="s">
        <v>397</v>
      </c>
      <c r="C793">
        <v>2016</v>
      </c>
      <c r="D793" t="s">
        <v>398</v>
      </c>
      <c r="E793" t="s">
        <v>515</v>
      </c>
      <c r="F793" t="s">
        <v>516</v>
      </c>
      <c r="G793" t="s">
        <v>432</v>
      </c>
      <c r="H793" t="s">
        <v>219</v>
      </c>
      <c r="I793" t="s">
        <v>324</v>
      </c>
      <c r="J793">
        <v>0</v>
      </c>
      <c r="K793">
        <v>422077.47700000001</v>
      </c>
      <c r="L793">
        <v>156</v>
      </c>
    </row>
    <row r="794" spans="1:12" x14ac:dyDescent="0.25">
      <c r="A794" t="s">
        <v>514</v>
      </c>
      <c r="B794" t="s">
        <v>397</v>
      </c>
      <c r="C794">
        <v>2016</v>
      </c>
      <c r="D794" t="s">
        <v>398</v>
      </c>
      <c r="E794" t="s">
        <v>515</v>
      </c>
      <c r="F794" t="s">
        <v>516</v>
      </c>
      <c r="G794" t="s">
        <v>432</v>
      </c>
      <c r="H794" t="s">
        <v>220</v>
      </c>
      <c r="I794" t="s">
        <v>325</v>
      </c>
      <c r="J794">
        <v>0</v>
      </c>
      <c r="K794">
        <v>468563</v>
      </c>
      <c r="L794">
        <v>157</v>
      </c>
    </row>
    <row r="795" spans="1:12" x14ac:dyDescent="0.25">
      <c r="A795" t="s">
        <v>514</v>
      </c>
      <c r="B795" t="s">
        <v>397</v>
      </c>
      <c r="C795">
        <v>2016</v>
      </c>
      <c r="D795" t="s">
        <v>398</v>
      </c>
      <c r="E795" t="s">
        <v>515</v>
      </c>
      <c r="F795" t="s">
        <v>516</v>
      </c>
      <c r="G795" t="s">
        <v>432</v>
      </c>
      <c r="H795" t="s">
        <v>221</v>
      </c>
      <c r="I795" t="s">
        <v>326</v>
      </c>
      <c r="J795">
        <v>0</v>
      </c>
      <c r="K795">
        <v>46485.523000000001</v>
      </c>
      <c r="L795">
        <v>158</v>
      </c>
    </row>
    <row r="796" spans="1:12" x14ac:dyDescent="0.25">
      <c r="A796" t="s">
        <v>429</v>
      </c>
      <c r="B796" t="s">
        <v>406</v>
      </c>
      <c r="C796">
        <v>2016</v>
      </c>
      <c r="D796" t="s">
        <v>374</v>
      </c>
      <c r="E796" t="s">
        <v>430</v>
      </c>
      <c r="F796" t="s">
        <v>431</v>
      </c>
      <c r="G796" t="s">
        <v>432</v>
      </c>
      <c r="H796" t="s">
        <v>161</v>
      </c>
      <c r="I796" t="s">
        <v>265</v>
      </c>
      <c r="J796">
        <v>0</v>
      </c>
      <c r="K796">
        <v>124807</v>
      </c>
      <c r="L796">
        <v>11</v>
      </c>
    </row>
    <row r="797" spans="1:12" x14ac:dyDescent="0.25">
      <c r="A797" t="s">
        <v>429</v>
      </c>
      <c r="B797" t="s">
        <v>406</v>
      </c>
      <c r="C797">
        <v>2016</v>
      </c>
      <c r="D797" t="s">
        <v>374</v>
      </c>
      <c r="E797" t="s">
        <v>430</v>
      </c>
      <c r="F797" t="s">
        <v>431</v>
      </c>
      <c r="G797" t="s">
        <v>432</v>
      </c>
      <c r="H797" t="s">
        <v>170</v>
      </c>
      <c r="I797" t="s">
        <v>274</v>
      </c>
      <c r="J797">
        <v>0</v>
      </c>
      <c r="K797">
        <v>310983</v>
      </c>
      <c r="L797">
        <v>38</v>
      </c>
    </row>
    <row r="798" spans="1:12" x14ac:dyDescent="0.25">
      <c r="A798" t="s">
        <v>429</v>
      </c>
      <c r="B798" t="s">
        <v>406</v>
      </c>
      <c r="C798">
        <v>2016</v>
      </c>
      <c r="D798" t="s">
        <v>374</v>
      </c>
      <c r="E798" t="s">
        <v>430</v>
      </c>
      <c r="F798" t="s">
        <v>431</v>
      </c>
      <c r="G798" t="s">
        <v>432</v>
      </c>
      <c r="H798" t="s">
        <v>174</v>
      </c>
      <c r="I798" t="s">
        <v>278</v>
      </c>
      <c r="J798">
        <v>0</v>
      </c>
      <c r="K798">
        <v>8005559</v>
      </c>
      <c r="L798">
        <v>43</v>
      </c>
    </row>
    <row r="799" spans="1:12" x14ac:dyDescent="0.25">
      <c r="A799" t="s">
        <v>429</v>
      </c>
      <c r="B799" t="s">
        <v>406</v>
      </c>
      <c r="C799">
        <v>2016</v>
      </c>
      <c r="D799" t="s">
        <v>374</v>
      </c>
      <c r="E799" t="s">
        <v>430</v>
      </c>
      <c r="F799" t="s">
        <v>431</v>
      </c>
      <c r="G799" t="s">
        <v>432</v>
      </c>
      <c r="H799" t="s">
        <v>179</v>
      </c>
      <c r="I799" t="s">
        <v>283</v>
      </c>
      <c r="J799">
        <v>0</v>
      </c>
      <c r="K799">
        <v>8005559</v>
      </c>
      <c r="L799">
        <v>53</v>
      </c>
    </row>
    <row r="800" spans="1:12" x14ac:dyDescent="0.25">
      <c r="A800" t="s">
        <v>429</v>
      </c>
      <c r="B800" t="s">
        <v>406</v>
      </c>
      <c r="C800">
        <v>2016</v>
      </c>
      <c r="D800" t="s">
        <v>374</v>
      </c>
      <c r="E800" t="s">
        <v>430</v>
      </c>
      <c r="F800" t="s">
        <v>431</v>
      </c>
      <c r="G800" t="s">
        <v>432</v>
      </c>
      <c r="H800" t="s">
        <v>159</v>
      </c>
      <c r="I800" t="s">
        <v>263</v>
      </c>
      <c r="J800">
        <v>0</v>
      </c>
      <c r="K800">
        <v>1053922</v>
      </c>
      <c r="L800">
        <v>8</v>
      </c>
    </row>
    <row r="801" spans="1:12" x14ac:dyDescent="0.25">
      <c r="A801" t="s">
        <v>429</v>
      </c>
      <c r="B801" t="s">
        <v>406</v>
      </c>
      <c r="C801">
        <v>2016</v>
      </c>
      <c r="D801" t="s">
        <v>374</v>
      </c>
      <c r="E801" t="s">
        <v>430</v>
      </c>
      <c r="F801" t="s">
        <v>431</v>
      </c>
      <c r="G801" t="s">
        <v>432</v>
      </c>
      <c r="H801" t="s">
        <v>160</v>
      </c>
      <c r="I801" t="s">
        <v>264</v>
      </c>
      <c r="J801">
        <v>0</v>
      </c>
      <c r="K801">
        <v>6515847</v>
      </c>
      <c r="L801">
        <v>9</v>
      </c>
    </row>
    <row r="802" spans="1:12" x14ac:dyDescent="0.25">
      <c r="A802" t="s">
        <v>433</v>
      </c>
      <c r="B802" t="s">
        <v>416</v>
      </c>
      <c r="C802">
        <v>2016</v>
      </c>
      <c r="D802" t="s">
        <v>411</v>
      </c>
      <c r="E802" t="s">
        <v>439</v>
      </c>
      <c r="F802" t="s">
        <v>440</v>
      </c>
      <c r="G802" t="s">
        <v>432</v>
      </c>
      <c r="H802" t="s">
        <v>167</v>
      </c>
      <c r="I802" t="s">
        <v>271</v>
      </c>
      <c r="J802">
        <v>0</v>
      </c>
      <c r="K802">
        <v>132519</v>
      </c>
      <c r="L802">
        <v>34</v>
      </c>
    </row>
    <row r="803" spans="1:12" x14ac:dyDescent="0.25">
      <c r="A803" t="s">
        <v>433</v>
      </c>
      <c r="B803" t="s">
        <v>416</v>
      </c>
      <c r="C803">
        <v>2016</v>
      </c>
      <c r="D803" t="s">
        <v>411</v>
      </c>
      <c r="E803" t="s">
        <v>439</v>
      </c>
      <c r="F803" t="s">
        <v>440</v>
      </c>
      <c r="G803" t="s">
        <v>432</v>
      </c>
      <c r="H803" t="s">
        <v>168</v>
      </c>
      <c r="I803" t="s">
        <v>272</v>
      </c>
      <c r="J803">
        <v>0</v>
      </c>
      <c r="K803">
        <v>668712</v>
      </c>
      <c r="L803">
        <v>35</v>
      </c>
    </row>
    <row r="804" spans="1:12" x14ac:dyDescent="0.25">
      <c r="A804" t="s">
        <v>433</v>
      </c>
      <c r="B804" t="s">
        <v>416</v>
      </c>
      <c r="C804">
        <v>2016</v>
      </c>
      <c r="D804" t="s">
        <v>411</v>
      </c>
      <c r="E804" t="s">
        <v>439</v>
      </c>
      <c r="F804" t="s">
        <v>440</v>
      </c>
      <c r="G804" t="s">
        <v>432</v>
      </c>
      <c r="H804" t="s">
        <v>154</v>
      </c>
      <c r="I804" t="s">
        <v>258</v>
      </c>
      <c r="J804">
        <v>0</v>
      </c>
      <c r="K804">
        <v>5056</v>
      </c>
      <c r="L804">
        <v>3</v>
      </c>
    </row>
    <row r="805" spans="1:12" x14ac:dyDescent="0.25">
      <c r="A805" t="s">
        <v>433</v>
      </c>
      <c r="B805" t="s">
        <v>416</v>
      </c>
      <c r="C805">
        <v>2016</v>
      </c>
      <c r="D805" t="s">
        <v>411</v>
      </c>
      <c r="E805" t="s">
        <v>439</v>
      </c>
      <c r="F805" t="s">
        <v>440</v>
      </c>
      <c r="G805" t="s">
        <v>432</v>
      </c>
      <c r="H805" t="s">
        <v>172</v>
      </c>
      <c r="I805" t="s">
        <v>276</v>
      </c>
      <c r="J805">
        <v>0</v>
      </c>
      <c r="K805">
        <v>9688</v>
      </c>
      <c r="L805">
        <v>41</v>
      </c>
    </row>
    <row r="806" spans="1:12" x14ac:dyDescent="0.25">
      <c r="A806" t="s">
        <v>433</v>
      </c>
      <c r="B806" t="s">
        <v>416</v>
      </c>
      <c r="C806">
        <v>2016</v>
      </c>
      <c r="D806" t="s">
        <v>411</v>
      </c>
      <c r="E806" t="s">
        <v>439</v>
      </c>
      <c r="F806" t="s">
        <v>440</v>
      </c>
      <c r="G806" t="s">
        <v>432</v>
      </c>
      <c r="H806" t="s">
        <v>173</v>
      </c>
      <c r="I806" t="s">
        <v>277</v>
      </c>
      <c r="J806">
        <v>0</v>
      </c>
      <c r="K806">
        <v>217144</v>
      </c>
      <c r="L806">
        <v>42</v>
      </c>
    </row>
    <row r="807" spans="1:12" x14ac:dyDescent="0.25">
      <c r="A807" t="s">
        <v>433</v>
      </c>
      <c r="B807" t="s">
        <v>416</v>
      </c>
      <c r="C807">
        <v>2016</v>
      </c>
      <c r="D807" t="s">
        <v>411</v>
      </c>
      <c r="E807" t="s">
        <v>439</v>
      </c>
      <c r="F807" t="s">
        <v>440</v>
      </c>
      <c r="G807" t="s">
        <v>432</v>
      </c>
      <c r="H807" t="s">
        <v>174</v>
      </c>
      <c r="I807" t="s">
        <v>278</v>
      </c>
      <c r="J807">
        <v>0</v>
      </c>
      <c r="K807">
        <v>1083357</v>
      </c>
      <c r="L807">
        <v>43</v>
      </c>
    </row>
    <row r="808" spans="1:12" x14ac:dyDescent="0.25">
      <c r="A808" t="s">
        <v>433</v>
      </c>
      <c r="B808" t="s">
        <v>416</v>
      </c>
      <c r="C808">
        <v>2016</v>
      </c>
      <c r="D808" t="s">
        <v>411</v>
      </c>
      <c r="E808" t="s">
        <v>439</v>
      </c>
      <c r="F808" t="s">
        <v>440</v>
      </c>
      <c r="G808" t="s">
        <v>432</v>
      </c>
      <c r="H808" t="s">
        <v>155</v>
      </c>
      <c r="I808" t="s">
        <v>259</v>
      </c>
      <c r="J808">
        <v>0</v>
      </c>
      <c r="K808">
        <v>5056</v>
      </c>
      <c r="L808">
        <v>4</v>
      </c>
    </row>
    <row r="809" spans="1:12" x14ac:dyDescent="0.25">
      <c r="A809" t="s">
        <v>433</v>
      </c>
      <c r="B809" t="s">
        <v>416</v>
      </c>
      <c r="C809">
        <v>2016</v>
      </c>
      <c r="D809" t="s">
        <v>411</v>
      </c>
      <c r="E809" t="s">
        <v>439</v>
      </c>
      <c r="F809" t="s">
        <v>440</v>
      </c>
      <c r="G809" t="s">
        <v>432</v>
      </c>
      <c r="H809" t="s">
        <v>179</v>
      </c>
      <c r="I809" t="s">
        <v>283</v>
      </c>
      <c r="J809">
        <v>0</v>
      </c>
      <c r="K809">
        <v>1088413</v>
      </c>
      <c r="L809">
        <v>53</v>
      </c>
    </row>
    <row r="810" spans="1:12" x14ac:dyDescent="0.25">
      <c r="A810" t="s">
        <v>433</v>
      </c>
      <c r="B810" t="s">
        <v>416</v>
      </c>
      <c r="C810">
        <v>2016</v>
      </c>
      <c r="D810" t="s">
        <v>411</v>
      </c>
      <c r="E810" t="s">
        <v>439</v>
      </c>
      <c r="F810" t="s">
        <v>440</v>
      </c>
      <c r="G810" t="s">
        <v>432</v>
      </c>
      <c r="H810" t="s">
        <v>159</v>
      </c>
      <c r="I810" t="s">
        <v>263</v>
      </c>
      <c r="J810">
        <v>0</v>
      </c>
      <c r="K810">
        <v>55294</v>
      </c>
      <c r="L810">
        <v>8</v>
      </c>
    </row>
    <row r="811" spans="1:12" x14ac:dyDescent="0.25">
      <c r="A811" t="s">
        <v>433</v>
      </c>
      <c r="B811" t="s">
        <v>416</v>
      </c>
      <c r="C811">
        <v>2016</v>
      </c>
      <c r="D811" t="s">
        <v>417</v>
      </c>
      <c r="E811" t="s">
        <v>434</v>
      </c>
      <c r="F811" t="s">
        <v>435</v>
      </c>
      <c r="G811" t="s">
        <v>432</v>
      </c>
      <c r="H811" t="s">
        <v>174</v>
      </c>
      <c r="I811" t="s">
        <v>278</v>
      </c>
      <c r="J811">
        <v>0</v>
      </c>
      <c r="K811">
        <v>52237</v>
      </c>
      <c r="L811">
        <v>43</v>
      </c>
    </row>
    <row r="812" spans="1:12" x14ac:dyDescent="0.25">
      <c r="A812" t="s">
        <v>433</v>
      </c>
      <c r="B812" t="s">
        <v>416</v>
      </c>
      <c r="C812">
        <v>2016</v>
      </c>
      <c r="D812" t="s">
        <v>417</v>
      </c>
      <c r="E812" t="s">
        <v>434</v>
      </c>
      <c r="F812" t="s">
        <v>435</v>
      </c>
      <c r="G812" t="s">
        <v>432</v>
      </c>
      <c r="H812" t="s">
        <v>179</v>
      </c>
      <c r="I812" t="s">
        <v>283</v>
      </c>
      <c r="J812">
        <v>0</v>
      </c>
      <c r="K812">
        <v>52237</v>
      </c>
      <c r="L812">
        <v>53</v>
      </c>
    </row>
    <row r="813" spans="1:12" x14ac:dyDescent="0.25">
      <c r="A813" t="s">
        <v>433</v>
      </c>
      <c r="B813" t="s">
        <v>416</v>
      </c>
      <c r="C813">
        <v>2016</v>
      </c>
      <c r="D813" t="s">
        <v>417</v>
      </c>
      <c r="E813" t="s">
        <v>434</v>
      </c>
      <c r="F813" t="s">
        <v>435</v>
      </c>
      <c r="G813" t="s">
        <v>432</v>
      </c>
      <c r="H813" t="s">
        <v>159</v>
      </c>
      <c r="I813" t="s">
        <v>263</v>
      </c>
      <c r="J813">
        <v>0</v>
      </c>
      <c r="K813">
        <v>52237</v>
      </c>
      <c r="L813">
        <v>8</v>
      </c>
    </row>
    <row r="814" spans="1:12" x14ac:dyDescent="0.25">
      <c r="A814" t="s">
        <v>436</v>
      </c>
      <c r="B814" t="s">
        <v>385</v>
      </c>
      <c r="C814">
        <v>2016</v>
      </c>
      <c r="D814" t="s">
        <v>374</v>
      </c>
      <c r="E814" t="s">
        <v>437</v>
      </c>
      <c r="F814" t="s">
        <v>438</v>
      </c>
      <c r="G814" t="s">
        <v>432</v>
      </c>
      <c r="H814" t="s">
        <v>174</v>
      </c>
      <c r="I814" t="s">
        <v>278</v>
      </c>
      <c r="J814">
        <v>0</v>
      </c>
      <c r="K814">
        <v>386165</v>
      </c>
      <c r="L814">
        <v>43</v>
      </c>
    </row>
    <row r="815" spans="1:12" x14ac:dyDescent="0.25">
      <c r="A815" t="s">
        <v>436</v>
      </c>
      <c r="B815" t="s">
        <v>385</v>
      </c>
      <c r="C815">
        <v>2016</v>
      </c>
      <c r="D815" t="s">
        <v>374</v>
      </c>
      <c r="E815" t="s">
        <v>437</v>
      </c>
      <c r="F815" t="s">
        <v>438</v>
      </c>
      <c r="G815" t="s">
        <v>432</v>
      </c>
      <c r="H815" t="s">
        <v>179</v>
      </c>
      <c r="I815" t="s">
        <v>283</v>
      </c>
      <c r="J815">
        <v>0</v>
      </c>
      <c r="K815">
        <v>386165</v>
      </c>
      <c r="L815">
        <v>53</v>
      </c>
    </row>
    <row r="816" spans="1:12" x14ac:dyDescent="0.25">
      <c r="A816" t="s">
        <v>436</v>
      </c>
      <c r="B816" t="s">
        <v>385</v>
      </c>
      <c r="C816">
        <v>2016</v>
      </c>
      <c r="D816" t="s">
        <v>374</v>
      </c>
      <c r="E816" t="s">
        <v>437</v>
      </c>
      <c r="F816" t="s">
        <v>438</v>
      </c>
      <c r="G816" t="s">
        <v>432</v>
      </c>
      <c r="H816" t="s">
        <v>159</v>
      </c>
      <c r="I816" t="s">
        <v>263</v>
      </c>
      <c r="J816">
        <v>0</v>
      </c>
      <c r="K816">
        <v>386165</v>
      </c>
      <c r="L816">
        <v>8</v>
      </c>
    </row>
    <row r="817" spans="1:12" x14ac:dyDescent="0.25">
      <c r="A817" t="s">
        <v>441</v>
      </c>
      <c r="B817" t="s">
        <v>369</v>
      </c>
      <c r="C817">
        <v>2016</v>
      </c>
      <c r="D817" t="s">
        <v>370</v>
      </c>
      <c r="E817" t="s">
        <v>442</v>
      </c>
      <c r="F817" t="s">
        <v>443</v>
      </c>
      <c r="G817" t="s">
        <v>432</v>
      </c>
      <c r="H817" t="s">
        <v>174</v>
      </c>
      <c r="I817" t="s">
        <v>278</v>
      </c>
      <c r="J817">
        <v>0</v>
      </c>
      <c r="K817">
        <v>171143</v>
      </c>
      <c r="L817">
        <v>43</v>
      </c>
    </row>
    <row r="818" spans="1:12" x14ac:dyDescent="0.25">
      <c r="A818" t="s">
        <v>441</v>
      </c>
      <c r="B818" t="s">
        <v>369</v>
      </c>
      <c r="C818">
        <v>2016</v>
      </c>
      <c r="D818" t="s">
        <v>370</v>
      </c>
      <c r="E818" t="s">
        <v>442</v>
      </c>
      <c r="F818" t="s">
        <v>443</v>
      </c>
      <c r="G818" t="s">
        <v>432</v>
      </c>
      <c r="H818" t="s">
        <v>177</v>
      </c>
      <c r="I818" t="s">
        <v>281</v>
      </c>
      <c r="J818">
        <v>0</v>
      </c>
      <c r="K818">
        <v>99</v>
      </c>
      <c r="L818">
        <v>49</v>
      </c>
    </row>
    <row r="819" spans="1:12" x14ac:dyDescent="0.25">
      <c r="A819" t="s">
        <v>441</v>
      </c>
      <c r="B819" t="s">
        <v>369</v>
      </c>
      <c r="C819">
        <v>2016</v>
      </c>
      <c r="D819" t="s">
        <v>370</v>
      </c>
      <c r="E819" t="s">
        <v>442</v>
      </c>
      <c r="F819" t="s">
        <v>443</v>
      </c>
      <c r="G819" t="s">
        <v>432</v>
      </c>
      <c r="H819" t="s">
        <v>179</v>
      </c>
      <c r="I819" t="s">
        <v>283</v>
      </c>
      <c r="J819">
        <v>0</v>
      </c>
      <c r="K819">
        <v>171242</v>
      </c>
      <c r="L819">
        <v>53</v>
      </c>
    </row>
    <row r="820" spans="1:12" x14ac:dyDescent="0.25">
      <c r="A820" t="s">
        <v>441</v>
      </c>
      <c r="B820" t="s">
        <v>369</v>
      </c>
      <c r="C820">
        <v>2016</v>
      </c>
      <c r="D820" t="s">
        <v>370</v>
      </c>
      <c r="E820" t="s">
        <v>442</v>
      </c>
      <c r="F820" t="s">
        <v>443</v>
      </c>
      <c r="G820" t="s">
        <v>432</v>
      </c>
      <c r="H820" t="s">
        <v>159</v>
      </c>
      <c r="I820" t="s">
        <v>263</v>
      </c>
      <c r="J820">
        <v>0</v>
      </c>
      <c r="K820">
        <v>171143</v>
      </c>
      <c r="L820">
        <v>8</v>
      </c>
    </row>
    <row r="821" spans="1:12" x14ac:dyDescent="0.25">
      <c r="A821" t="s">
        <v>444</v>
      </c>
      <c r="B821" t="s">
        <v>386</v>
      </c>
      <c r="C821">
        <v>2016</v>
      </c>
      <c r="D821" t="s">
        <v>387</v>
      </c>
      <c r="E821" t="s">
        <v>445</v>
      </c>
      <c r="F821" t="s">
        <v>446</v>
      </c>
      <c r="G821" t="s">
        <v>432</v>
      </c>
      <c r="H821" t="s">
        <v>168</v>
      </c>
      <c r="I821" t="s">
        <v>272</v>
      </c>
      <c r="J821">
        <v>0</v>
      </c>
      <c r="K821">
        <v>818619</v>
      </c>
      <c r="L821">
        <v>35</v>
      </c>
    </row>
    <row r="822" spans="1:12" x14ac:dyDescent="0.25">
      <c r="A822" t="s">
        <v>444</v>
      </c>
      <c r="B822" t="s">
        <v>386</v>
      </c>
      <c r="C822">
        <v>2016</v>
      </c>
      <c r="D822" t="s">
        <v>387</v>
      </c>
      <c r="E822" t="s">
        <v>445</v>
      </c>
      <c r="F822" t="s">
        <v>446</v>
      </c>
      <c r="G822" t="s">
        <v>432</v>
      </c>
      <c r="H822" t="s">
        <v>174</v>
      </c>
      <c r="I822" t="s">
        <v>278</v>
      </c>
      <c r="J822">
        <v>0</v>
      </c>
      <c r="K822">
        <v>854566</v>
      </c>
      <c r="L822">
        <v>43</v>
      </c>
    </row>
    <row r="823" spans="1:12" x14ac:dyDescent="0.25">
      <c r="A823" t="s">
        <v>444</v>
      </c>
      <c r="B823" t="s">
        <v>386</v>
      </c>
      <c r="C823">
        <v>2016</v>
      </c>
      <c r="D823" t="s">
        <v>387</v>
      </c>
      <c r="E823" t="s">
        <v>445</v>
      </c>
      <c r="F823" t="s">
        <v>446</v>
      </c>
      <c r="G823" t="s">
        <v>432</v>
      </c>
      <c r="H823" t="s">
        <v>179</v>
      </c>
      <c r="I823" t="s">
        <v>283</v>
      </c>
      <c r="J823">
        <v>0</v>
      </c>
      <c r="K823">
        <v>854566</v>
      </c>
      <c r="L823">
        <v>53</v>
      </c>
    </row>
    <row r="824" spans="1:12" x14ac:dyDescent="0.25">
      <c r="A824" t="s">
        <v>444</v>
      </c>
      <c r="B824" t="s">
        <v>386</v>
      </c>
      <c r="C824">
        <v>2016</v>
      </c>
      <c r="D824" t="s">
        <v>387</v>
      </c>
      <c r="E824" t="s">
        <v>445</v>
      </c>
      <c r="F824" t="s">
        <v>446</v>
      </c>
      <c r="G824" t="s">
        <v>432</v>
      </c>
      <c r="H824" t="s">
        <v>159</v>
      </c>
      <c r="I824" t="s">
        <v>263</v>
      </c>
      <c r="J824">
        <v>0</v>
      </c>
      <c r="K824">
        <v>35947</v>
      </c>
      <c r="L824">
        <v>8</v>
      </c>
    </row>
    <row r="825" spans="1:12" x14ac:dyDescent="0.25">
      <c r="A825" t="s">
        <v>444</v>
      </c>
      <c r="B825" t="s">
        <v>386</v>
      </c>
      <c r="C825">
        <v>2016</v>
      </c>
      <c r="D825" t="s">
        <v>388</v>
      </c>
      <c r="E825" t="s">
        <v>447</v>
      </c>
      <c r="F825" t="s">
        <v>447</v>
      </c>
      <c r="G825" t="s">
        <v>432</v>
      </c>
      <c r="H825" t="s">
        <v>153</v>
      </c>
      <c r="I825" t="s">
        <v>257</v>
      </c>
      <c r="J825">
        <v>0</v>
      </c>
      <c r="K825">
        <v>134000</v>
      </c>
      <c r="L825">
        <v>1</v>
      </c>
    </row>
    <row r="826" spans="1:12" x14ac:dyDescent="0.25">
      <c r="A826" t="s">
        <v>444</v>
      </c>
      <c r="B826" t="s">
        <v>386</v>
      </c>
      <c r="C826">
        <v>2016</v>
      </c>
      <c r="D826" t="s">
        <v>388</v>
      </c>
      <c r="E826" t="s">
        <v>447</v>
      </c>
      <c r="F826" t="s">
        <v>447</v>
      </c>
      <c r="G826" t="s">
        <v>432</v>
      </c>
      <c r="H826" t="s">
        <v>162</v>
      </c>
      <c r="I826" t="s">
        <v>266</v>
      </c>
      <c r="J826">
        <v>0</v>
      </c>
      <c r="K826">
        <v>5884</v>
      </c>
      <c r="L826">
        <v>26</v>
      </c>
    </row>
    <row r="827" spans="1:12" x14ac:dyDescent="0.25">
      <c r="A827" t="s">
        <v>444</v>
      </c>
      <c r="B827" t="s">
        <v>386</v>
      </c>
      <c r="C827">
        <v>2016</v>
      </c>
      <c r="D827" t="s">
        <v>388</v>
      </c>
      <c r="E827" t="s">
        <v>447</v>
      </c>
      <c r="F827" t="s">
        <v>447</v>
      </c>
      <c r="G827" t="s">
        <v>432</v>
      </c>
      <c r="H827" t="s">
        <v>164</v>
      </c>
      <c r="I827" t="s">
        <v>268</v>
      </c>
      <c r="J827">
        <v>0</v>
      </c>
      <c r="K827">
        <v>66496</v>
      </c>
      <c r="L827">
        <v>29</v>
      </c>
    </row>
    <row r="828" spans="1:12" x14ac:dyDescent="0.25">
      <c r="A828" t="s">
        <v>444</v>
      </c>
      <c r="B828" t="s">
        <v>386</v>
      </c>
      <c r="C828">
        <v>2016</v>
      </c>
      <c r="D828" t="s">
        <v>388</v>
      </c>
      <c r="E828" t="s">
        <v>447</v>
      </c>
      <c r="F828" t="s">
        <v>447</v>
      </c>
      <c r="G828" t="s">
        <v>432</v>
      </c>
      <c r="H828" t="s">
        <v>166</v>
      </c>
      <c r="I828" t="s">
        <v>270</v>
      </c>
      <c r="J828">
        <v>0</v>
      </c>
      <c r="K828">
        <v>72773</v>
      </c>
      <c r="L828">
        <v>31</v>
      </c>
    </row>
    <row r="829" spans="1:12" x14ac:dyDescent="0.25">
      <c r="A829" t="s">
        <v>444</v>
      </c>
      <c r="B829" t="s">
        <v>386</v>
      </c>
      <c r="C829">
        <v>2016</v>
      </c>
      <c r="D829" t="s">
        <v>388</v>
      </c>
      <c r="E829" t="s">
        <v>447</v>
      </c>
      <c r="F829" t="s">
        <v>447</v>
      </c>
      <c r="G829" t="s">
        <v>432</v>
      </c>
      <c r="H829" t="s">
        <v>167</v>
      </c>
      <c r="I829" t="s">
        <v>271</v>
      </c>
      <c r="J829">
        <v>0</v>
      </c>
      <c r="K829">
        <v>82818</v>
      </c>
      <c r="L829">
        <v>34</v>
      </c>
    </row>
    <row r="830" spans="1:12" x14ac:dyDescent="0.25">
      <c r="A830" t="s">
        <v>444</v>
      </c>
      <c r="B830" t="s">
        <v>386</v>
      </c>
      <c r="C830">
        <v>2016</v>
      </c>
      <c r="D830" t="s">
        <v>388</v>
      </c>
      <c r="E830" t="s">
        <v>447</v>
      </c>
      <c r="F830" t="s">
        <v>447</v>
      </c>
      <c r="G830" t="s">
        <v>432</v>
      </c>
      <c r="H830" t="s">
        <v>168</v>
      </c>
      <c r="I830" t="s">
        <v>272</v>
      </c>
      <c r="J830">
        <v>0</v>
      </c>
      <c r="K830">
        <v>810835</v>
      </c>
      <c r="L830">
        <v>35</v>
      </c>
    </row>
    <row r="831" spans="1:12" x14ac:dyDescent="0.25">
      <c r="A831" t="s">
        <v>444</v>
      </c>
      <c r="B831" t="s">
        <v>386</v>
      </c>
      <c r="C831">
        <v>2016</v>
      </c>
      <c r="D831" t="s">
        <v>388</v>
      </c>
      <c r="E831" t="s">
        <v>447</v>
      </c>
      <c r="F831" t="s">
        <v>447</v>
      </c>
      <c r="G831" t="s">
        <v>432</v>
      </c>
      <c r="H831" t="s">
        <v>173</v>
      </c>
      <c r="I831" t="s">
        <v>277</v>
      </c>
      <c r="J831">
        <v>0</v>
      </c>
      <c r="K831">
        <v>375152</v>
      </c>
      <c r="L831">
        <v>42</v>
      </c>
    </row>
    <row r="832" spans="1:12" x14ac:dyDescent="0.25">
      <c r="A832" t="s">
        <v>444</v>
      </c>
      <c r="B832" t="s">
        <v>386</v>
      </c>
      <c r="C832">
        <v>2016</v>
      </c>
      <c r="D832" t="s">
        <v>388</v>
      </c>
      <c r="E832" t="s">
        <v>447</v>
      </c>
      <c r="F832" t="s">
        <v>447</v>
      </c>
      <c r="G832" t="s">
        <v>432</v>
      </c>
      <c r="H832" t="s">
        <v>174</v>
      </c>
      <c r="I832" t="s">
        <v>278</v>
      </c>
      <c r="J832">
        <v>0</v>
      </c>
      <c r="K832">
        <v>1474000</v>
      </c>
      <c r="L832">
        <v>43</v>
      </c>
    </row>
    <row r="833" spans="1:12" x14ac:dyDescent="0.25">
      <c r="A833" t="s">
        <v>444</v>
      </c>
      <c r="B833" t="s">
        <v>386</v>
      </c>
      <c r="C833">
        <v>2016</v>
      </c>
      <c r="D833" t="s">
        <v>388</v>
      </c>
      <c r="E833" t="s">
        <v>447</v>
      </c>
      <c r="F833" t="s">
        <v>447</v>
      </c>
      <c r="G833" t="s">
        <v>432</v>
      </c>
      <c r="H833" t="s">
        <v>176</v>
      </c>
      <c r="I833" t="s">
        <v>280</v>
      </c>
      <c r="J833">
        <v>0</v>
      </c>
      <c r="K833">
        <v>42909</v>
      </c>
      <c r="L833">
        <v>48</v>
      </c>
    </row>
    <row r="834" spans="1:12" x14ac:dyDescent="0.25">
      <c r="A834" t="s">
        <v>444</v>
      </c>
      <c r="B834" t="s">
        <v>386</v>
      </c>
      <c r="C834">
        <v>2016</v>
      </c>
      <c r="D834" t="s">
        <v>388</v>
      </c>
      <c r="E834" t="s">
        <v>447</v>
      </c>
      <c r="F834" t="s">
        <v>447</v>
      </c>
      <c r="G834" t="s">
        <v>432</v>
      </c>
      <c r="H834" t="s">
        <v>155</v>
      </c>
      <c r="I834" t="s">
        <v>259</v>
      </c>
      <c r="J834">
        <v>0</v>
      </c>
      <c r="K834">
        <v>134000</v>
      </c>
      <c r="L834">
        <v>4</v>
      </c>
    </row>
    <row r="835" spans="1:12" x14ac:dyDescent="0.25">
      <c r="A835" t="s">
        <v>444</v>
      </c>
      <c r="B835" t="s">
        <v>386</v>
      </c>
      <c r="C835">
        <v>2016</v>
      </c>
      <c r="D835" t="s">
        <v>388</v>
      </c>
      <c r="E835" t="s">
        <v>447</v>
      </c>
      <c r="F835" t="s">
        <v>447</v>
      </c>
      <c r="G835" t="s">
        <v>432</v>
      </c>
      <c r="H835" t="s">
        <v>179</v>
      </c>
      <c r="I835" t="s">
        <v>283</v>
      </c>
      <c r="J835">
        <v>0</v>
      </c>
      <c r="K835">
        <v>1650909</v>
      </c>
      <c r="L835">
        <v>53</v>
      </c>
    </row>
    <row r="836" spans="1:12" x14ac:dyDescent="0.25">
      <c r="A836" t="s">
        <v>444</v>
      </c>
      <c r="B836" t="s">
        <v>386</v>
      </c>
      <c r="C836">
        <v>2016</v>
      </c>
      <c r="D836" t="s">
        <v>388</v>
      </c>
      <c r="E836" t="s">
        <v>447</v>
      </c>
      <c r="F836" t="s">
        <v>447</v>
      </c>
      <c r="G836" t="s">
        <v>432</v>
      </c>
      <c r="H836" t="s">
        <v>159</v>
      </c>
      <c r="I836" t="s">
        <v>263</v>
      </c>
      <c r="J836">
        <v>0</v>
      </c>
      <c r="K836">
        <v>60042</v>
      </c>
      <c r="L836">
        <v>8</v>
      </c>
    </row>
    <row r="837" spans="1:12" x14ac:dyDescent="0.25">
      <c r="A837" t="s">
        <v>448</v>
      </c>
      <c r="B837" t="s">
        <v>375</v>
      </c>
      <c r="C837">
        <v>2016</v>
      </c>
      <c r="D837" t="s">
        <v>376</v>
      </c>
      <c r="E837" t="s">
        <v>449</v>
      </c>
      <c r="F837" t="s">
        <v>450</v>
      </c>
      <c r="G837" t="s">
        <v>432</v>
      </c>
      <c r="H837" t="s">
        <v>174</v>
      </c>
      <c r="I837" t="s">
        <v>278</v>
      </c>
      <c r="J837">
        <v>0</v>
      </c>
      <c r="K837">
        <v>410031</v>
      </c>
      <c r="L837">
        <v>43</v>
      </c>
    </row>
    <row r="838" spans="1:12" x14ac:dyDescent="0.25">
      <c r="A838" t="s">
        <v>448</v>
      </c>
      <c r="B838" t="s">
        <v>375</v>
      </c>
      <c r="C838">
        <v>2016</v>
      </c>
      <c r="D838" t="s">
        <v>376</v>
      </c>
      <c r="E838" t="s">
        <v>449</v>
      </c>
      <c r="F838" t="s">
        <v>450</v>
      </c>
      <c r="G838" t="s">
        <v>432</v>
      </c>
      <c r="H838" t="s">
        <v>179</v>
      </c>
      <c r="I838" t="s">
        <v>283</v>
      </c>
      <c r="J838">
        <v>0</v>
      </c>
      <c r="K838">
        <v>410031</v>
      </c>
      <c r="L838">
        <v>53</v>
      </c>
    </row>
    <row r="839" spans="1:12" x14ac:dyDescent="0.25">
      <c r="A839" t="s">
        <v>448</v>
      </c>
      <c r="B839" t="s">
        <v>375</v>
      </c>
      <c r="C839">
        <v>2016</v>
      </c>
      <c r="D839" t="s">
        <v>376</v>
      </c>
      <c r="E839" t="s">
        <v>449</v>
      </c>
      <c r="F839" t="s">
        <v>450</v>
      </c>
      <c r="G839" t="s">
        <v>432</v>
      </c>
      <c r="H839" t="s">
        <v>159</v>
      </c>
      <c r="I839" t="s">
        <v>263</v>
      </c>
      <c r="J839">
        <v>0</v>
      </c>
      <c r="K839">
        <v>410031</v>
      </c>
      <c r="L839">
        <v>8</v>
      </c>
    </row>
    <row r="840" spans="1:12" x14ac:dyDescent="0.25">
      <c r="A840" t="s">
        <v>451</v>
      </c>
      <c r="B840" t="s">
        <v>418</v>
      </c>
      <c r="C840">
        <v>2016</v>
      </c>
      <c r="D840" t="s">
        <v>419</v>
      </c>
      <c r="E840" t="s">
        <v>452</v>
      </c>
      <c r="F840" t="s">
        <v>453</v>
      </c>
      <c r="G840" t="s">
        <v>432</v>
      </c>
      <c r="H840" t="s">
        <v>174</v>
      </c>
      <c r="I840" t="s">
        <v>278</v>
      </c>
      <c r="J840">
        <v>0</v>
      </c>
      <c r="K840">
        <v>226108</v>
      </c>
      <c r="L840">
        <v>43</v>
      </c>
    </row>
    <row r="841" spans="1:12" x14ac:dyDescent="0.25">
      <c r="A841" t="s">
        <v>451</v>
      </c>
      <c r="B841" t="s">
        <v>418</v>
      </c>
      <c r="C841">
        <v>2016</v>
      </c>
      <c r="D841" t="s">
        <v>419</v>
      </c>
      <c r="E841" t="s">
        <v>452</v>
      </c>
      <c r="F841" t="s">
        <v>453</v>
      </c>
      <c r="G841" t="s">
        <v>432</v>
      </c>
      <c r="H841" t="s">
        <v>177</v>
      </c>
      <c r="I841" t="s">
        <v>281</v>
      </c>
      <c r="J841">
        <v>0</v>
      </c>
      <c r="K841">
        <v>15</v>
      </c>
      <c r="L841">
        <v>49</v>
      </c>
    </row>
    <row r="842" spans="1:12" x14ac:dyDescent="0.25">
      <c r="A842" t="s">
        <v>451</v>
      </c>
      <c r="B842" t="s">
        <v>418</v>
      </c>
      <c r="C842">
        <v>2016</v>
      </c>
      <c r="D842" t="s">
        <v>419</v>
      </c>
      <c r="E842" t="s">
        <v>452</v>
      </c>
      <c r="F842" t="s">
        <v>453</v>
      </c>
      <c r="G842" t="s">
        <v>432</v>
      </c>
      <c r="H842" t="s">
        <v>179</v>
      </c>
      <c r="I842" t="s">
        <v>283</v>
      </c>
      <c r="J842">
        <v>0</v>
      </c>
      <c r="K842">
        <v>226123</v>
      </c>
      <c r="L842">
        <v>53</v>
      </c>
    </row>
    <row r="843" spans="1:12" x14ac:dyDescent="0.25">
      <c r="A843" t="s">
        <v>451</v>
      </c>
      <c r="B843" t="s">
        <v>418</v>
      </c>
      <c r="C843">
        <v>2016</v>
      </c>
      <c r="D843" t="s">
        <v>419</v>
      </c>
      <c r="E843" t="s">
        <v>452</v>
      </c>
      <c r="F843" t="s">
        <v>453</v>
      </c>
      <c r="G843" t="s">
        <v>432</v>
      </c>
      <c r="H843" t="s">
        <v>159</v>
      </c>
      <c r="I843" t="s">
        <v>263</v>
      </c>
      <c r="J843">
        <v>0</v>
      </c>
      <c r="K843">
        <v>226108</v>
      </c>
      <c r="L843">
        <v>8</v>
      </c>
    </row>
    <row r="844" spans="1:12" x14ac:dyDescent="0.25">
      <c r="A844" t="s">
        <v>454</v>
      </c>
      <c r="B844" t="s">
        <v>412</v>
      </c>
      <c r="C844">
        <v>2016</v>
      </c>
      <c r="D844" t="s">
        <v>413</v>
      </c>
      <c r="E844" t="s">
        <v>455</v>
      </c>
      <c r="F844" t="s">
        <v>455</v>
      </c>
      <c r="G844" t="s">
        <v>432</v>
      </c>
      <c r="H844" t="s">
        <v>174</v>
      </c>
      <c r="I844" t="s">
        <v>278</v>
      </c>
      <c r="J844">
        <v>0</v>
      </c>
      <c r="K844">
        <v>1561</v>
      </c>
      <c r="L844">
        <v>43</v>
      </c>
    </row>
    <row r="845" spans="1:12" x14ac:dyDescent="0.25">
      <c r="A845" t="s">
        <v>454</v>
      </c>
      <c r="B845" t="s">
        <v>412</v>
      </c>
      <c r="C845">
        <v>2016</v>
      </c>
      <c r="D845" t="s">
        <v>413</v>
      </c>
      <c r="E845" t="s">
        <v>455</v>
      </c>
      <c r="F845" t="s">
        <v>455</v>
      </c>
      <c r="G845" t="s">
        <v>432</v>
      </c>
      <c r="H845" t="s">
        <v>179</v>
      </c>
      <c r="I845" t="s">
        <v>283</v>
      </c>
      <c r="J845">
        <v>0</v>
      </c>
      <c r="K845">
        <v>1561</v>
      </c>
      <c r="L845">
        <v>53</v>
      </c>
    </row>
    <row r="846" spans="1:12" x14ac:dyDescent="0.25">
      <c r="A846" t="s">
        <v>454</v>
      </c>
      <c r="B846" t="s">
        <v>412</v>
      </c>
      <c r="C846">
        <v>2016</v>
      </c>
      <c r="D846" t="s">
        <v>413</v>
      </c>
      <c r="E846" t="s">
        <v>455</v>
      </c>
      <c r="F846" t="s">
        <v>455</v>
      </c>
      <c r="G846" t="s">
        <v>432</v>
      </c>
      <c r="H846" t="s">
        <v>159</v>
      </c>
      <c r="I846" t="s">
        <v>263</v>
      </c>
      <c r="J846">
        <v>0</v>
      </c>
      <c r="K846">
        <v>1561</v>
      </c>
      <c r="L846">
        <v>8</v>
      </c>
    </row>
    <row r="847" spans="1:12" x14ac:dyDescent="0.25">
      <c r="A847" t="s">
        <v>456</v>
      </c>
      <c r="B847" t="s">
        <v>404</v>
      </c>
      <c r="C847">
        <v>2016</v>
      </c>
      <c r="D847" t="s">
        <v>405</v>
      </c>
      <c r="E847" t="s">
        <v>457</v>
      </c>
      <c r="F847" t="s">
        <v>458</v>
      </c>
      <c r="G847" t="s">
        <v>432</v>
      </c>
      <c r="H847" t="s">
        <v>161</v>
      </c>
      <c r="I847" t="s">
        <v>265</v>
      </c>
      <c r="J847">
        <v>0</v>
      </c>
      <c r="K847">
        <v>1161114</v>
      </c>
      <c r="L847">
        <v>11</v>
      </c>
    </row>
    <row r="848" spans="1:12" x14ac:dyDescent="0.25">
      <c r="A848" t="s">
        <v>456</v>
      </c>
      <c r="B848" t="s">
        <v>404</v>
      </c>
      <c r="C848">
        <v>2016</v>
      </c>
      <c r="D848" t="s">
        <v>405</v>
      </c>
      <c r="E848" t="s">
        <v>457</v>
      </c>
      <c r="F848" t="s">
        <v>458</v>
      </c>
      <c r="G848" t="s">
        <v>432</v>
      </c>
      <c r="H848" t="s">
        <v>165</v>
      </c>
      <c r="I848" t="s">
        <v>269</v>
      </c>
      <c r="J848">
        <v>0</v>
      </c>
      <c r="K848">
        <v>14170</v>
      </c>
      <c r="L848">
        <v>30</v>
      </c>
    </row>
    <row r="849" spans="1:12" x14ac:dyDescent="0.25">
      <c r="A849" t="s">
        <v>456</v>
      </c>
      <c r="B849" t="s">
        <v>404</v>
      </c>
      <c r="C849">
        <v>2016</v>
      </c>
      <c r="D849" t="s">
        <v>405</v>
      </c>
      <c r="E849" t="s">
        <v>457</v>
      </c>
      <c r="F849" t="s">
        <v>458</v>
      </c>
      <c r="G849" t="s">
        <v>432</v>
      </c>
      <c r="H849" t="s">
        <v>174</v>
      </c>
      <c r="I849" t="s">
        <v>278</v>
      </c>
      <c r="J849">
        <v>0</v>
      </c>
      <c r="K849">
        <v>1233684</v>
      </c>
      <c r="L849">
        <v>43</v>
      </c>
    </row>
    <row r="850" spans="1:12" x14ac:dyDescent="0.25">
      <c r="A850" t="s">
        <v>456</v>
      </c>
      <c r="B850" t="s">
        <v>404</v>
      </c>
      <c r="C850">
        <v>2016</v>
      </c>
      <c r="D850" t="s">
        <v>405</v>
      </c>
      <c r="E850" t="s">
        <v>457</v>
      </c>
      <c r="F850" t="s">
        <v>458</v>
      </c>
      <c r="G850" t="s">
        <v>432</v>
      </c>
      <c r="H850" t="s">
        <v>177</v>
      </c>
      <c r="I850" t="s">
        <v>281</v>
      </c>
      <c r="J850">
        <v>0</v>
      </c>
      <c r="K850">
        <v>6204</v>
      </c>
      <c r="L850">
        <v>49</v>
      </c>
    </row>
    <row r="851" spans="1:12" x14ac:dyDescent="0.25">
      <c r="A851" t="s">
        <v>456</v>
      </c>
      <c r="B851" t="s">
        <v>404</v>
      </c>
      <c r="C851">
        <v>2016</v>
      </c>
      <c r="D851" t="s">
        <v>405</v>
      </c>
      <c r="E851" t="s">
        <v>457</v>
      </c>
      <c r="F851" t="s">
        <v>458</v>
      </c>
      <c r="G851" t="s">
        <v>432</v>
      </c>
      <c r="H851" t="s">
        <v>179</v>
      </c>
      <c r="I851" t="s">
        <v>283</v>
      </c>
      <c r="J851">
        <v>0</v>
      </c>
      <c r="K851">
        <v>1239888</v>
      </c>
      <c r="L851">
        <v>53</v>
      </c>
    </row>
    <row r="852" spans="1:12" x14ac:dyDescent="0.25">
      <c r="A852" t="s">
        <v>456</v>
      </c>
      <c r="B852" t="s">
        <v>404</v>
      </c>
      <c r="C852">
        <v>2016</v>
      </c>
      <c r="D852" t="s">
        <v>405</v>
      </c>
      <c r="E852" t="s">
        <v>457</v>
      </c>
      <c r="F852" t="s">
        <v>458</v>
      </c>
      <c r="G852" t="s">
        <v>432</v>
      </c>
      <c r="H852" t="s">
        <v>159</v>
      </c>
      <c r="I852" t="s">
        <v>263</v>
      </c>
      <c r="J852">
        <v>0</v>
      </c>
      <c r="K852">
        <v>58400</v>
      </c>
      <c r="L852">
        <v>8</v>
      </c>
    </row>
    <row r="853" spans="1:12" x14ac:dyDescent="0.25">
      <c r="A853" t="s">
        <v>459</v>
      </c>
      <c r="B853" t="s">
        <v>373</v>
      </c>
      <c r="C853">
        <v>2016</v>
      </c>
      <c r="D853" t="s">
        <v>374</v>
      </c>
      <c r="E853" t="s">
        <v>460</v>
      </c>
      <c r="F853" t="s">
        <v>461</v>
      </c>
      <c r="G853" t="s">
        <v>432</v>
      </c>
      <c r="H853" t="s">
        <v>166</v>
      </c>
      <c r="I853" t="s">
        <v>270</v>
      </c>
      <c r="J853">
        <v>0</v>
      </c>
      <c r="K853">
        <v>271205</v>
      </c>
      <c r="L853">
        <v>31</v>
      </c>
    </row>
    <row r="854" spans="1:12" x14ac:dyDescent="0.25">
      <c r="A854" t="s">
        <v>459</v>
      </c>
      <c r="B854" t="s">
        <v>373</v>
      </c>
      <c r="C854">
        <v>2016</v>
      </c>
      <c r="D854" t="s">
        <v>374</v>
      </c>
      <c r="E854" t="s">
        <v>460</v>
      </c>
      <c r="F854" t="s">
        <v>461</v>
      </c>
      <c r="G854" t="s">
        <v>432</v>
      </c>
      <c r="H854" t="s">
        <v>167</v>
      </c>
      <c r="I854" t="s">
        <v>271</v>
      </c>
      <c r="J854">
        <v>0</v>
      </c>
      <c r="K854">
        <v>871951</v>
      </c>
      <c r="L854">
        <v>34</v>
      </c>
    </row>
    <row r="855" spans="1:12" x14ac:dyDescent="0.25">
      <c r="A855" t="s">
        <v>459</v>
      </c>
      <c r="B855" t="s">
        <v>373</v>
      </c>
      <c r="C855">
        <v>2016</v>
      </c>
      <c r="D855" t="s">
        <v>374</v>
      </c>
      <c r="E855" t="s">
        <v>460</v>
      </c>
      <c r="F855" t="s">
        <v>461</v>
      </c>
      <c r="G855" t="s">
        <v>432</v>
      </c>
      <c r="H855" t="s">
        <v>169</v>
      </c>
      <c r="I855" t="s">
        <v>273</v>
      </c>
      <c r="J855">
        <v>0</v>
      </c>
      <c r="K855">
        <v>126563</v>
      </c>
      <c r="L855">
        <v>36</v>
      </c>
    </row>
    <row r="856" spans="1:12" x14ac:dyDescent="0.25">
      <c r="A856" t="s">
        <v>459</v>
      </c>
      <c r="B856" t="s">
        <v>373</v>
      </c>
      <c r="C856">
        <v>2016</v>
      </c>
      <c r="D856" t="s">
        <v>374</v>
      </c>
      <c r="E856" t="s">
        <v>460</v>
      </c>
      <c r="F856" t="s">
        <v>461</v>
      </c>
      <c r="G856" t="s">
        <v>432</v>
      </c>
      <c r="H856" t="s">
        <v>154</v>
      </c>
      <c r="I856" t="s">
        <v>258</v>
      </c>
      <c r="J856">
        <v>0</v>
      </c>
      <c r="K856">
        <v>153793</v>
      </c>
      <c r="L856">
        <v>3</v>
      </c>
    </row>
    <row r="857" spans="1:12" x14ac:dyDescent="0.25">
      <c r="A857" t="s">
        <v>459</v>
      </c>
      <c r="B857" t="s">
        <v>373</v>
      </c>
      <c r="C857">
        <v>2016</v>
      </c>
      <c r="D857" t="s">
        <v>374</v>
      </c>
      <c r="E857" t="s">
        <v>460</v>
      </c>
      <c r="F857" t="s">
        <v>461</v>
      </c>
      <c r="G857" t="s">
        <v>432</v>
      </c>
      <c r="H857" t="s">
        <v>172</v>
      </c>
      <c r="I857" t="s">
        <v>276</v>
      </c>
      <c r="J857">
        <v>0</v>
      </c>
      <c r="K857">
        <v>456410</v>
      </c>
      <c r="L857">
        <v>41</v>
      </c>
    </row>
    <row r="858" spans="1:12" x14ac:dyDescent="0.25">
      <c r="A858" t="s">
        <v>459</v>
      </c>
      <c r="B858" t="s">
        <v>373</v>
      </c>
      <c r="C858">
        <v>2016</v>
      </c>
      <c r="D858" t="s">
        <v>374</v>
      </c>
      <c r="E858" t="s">
        <v>460</v>
      </c>
      <c r="F858" t="s">
        <v>461</v>
      </c>
      <c r="G858" t="s">
        <v>432</v>
      </c>
      <c r="H858" t="s">
        <v>173</v>
      </c>
      <c r="I858" t="s">
        <v>277</v>
      </c>
      <c r="J858">
        <v>0</v>
      </c>
      <c r="K858">
        <v>1012885</v>
      </c>
      <c r="L858">
        <v>42</v>
      </c>
    </row>
    <row r="859" spans="1:12" x14ac:dyDescent="0.25">
      <c r="A859" t="s">
        <v>459</v>
      </c>
      <c r="B859" t="s">
        <v>373</v>
      </c>
      <c r="C859">
        <v>2016</v>
      </c>
      <c r="D859" t="s">
        <v>374</v>
      </c>
      <c r="E859" t="s">
        <v>460</v>
      </c>
      <c r="F859" t="s">
        <v>461</v>
      </c>
      <c r="G859" t="s">
        <v>432</v>
      </c>
      <c r="H859" t="s">
        <v>174</v>
      </c>
      <c r="I859" t="s">
        <v>278</v>
      </c>
      <c r="J859">
        <v>0</v>
      </c>
      <c r="K859">
        <v>3087986</v>
      </c>
      <c r="L859">
        <v>43</v>
      </c>
    </row>
    <row r="860" spans="1:12" x14ac:dyDescent="0.25">
      <c r="A860" t="s">
        <v>459</v>
      </c>
      <c r="B860" t="s">
        <v>373</v>
      </c>
      <c r="C860">
        <v>2016</v>
      </c>
      <c r="D860" t="s">
        <v>374</v>
      </c>
      <c r="E860" t="s">
        <v>460</v>
      </c>
      <c r="F860" t="s">
        <v>461</v>
      </c>
      <c r="G860" t="s">
        <v>432</v>
      </c>
      <c r="H860" t="s">
        <v>155</v>
      </c>
      <c r="I860" t="s">
        <v>259</v>
      </c>
      <c r="J860">
        <v>0</v>
      </c>
      <c r="K860">
        <v>153793</v>
      </c>
      <c r="L860">
        <v>4</v>
      </c>
    </row>
    <row r="861" spans="1:12" x14ac:dyDescent="0.25">
      <c r="A861" t="s">
        <v>459</v>
      </c>
      <c r="B861" t="s">
        <v>373</v>
      </c>
      <c r="C861">
        <v>2016</v>
      </c>
      <c r="D861" t="s">
        <v>374</v>
      </c>
      <c r="E861" t="s">
        <v>460</v>
      </c>
      <c r="F861" t="s">
        <v>461</v>
      </c>
      <c r="G861" t="s">
        <v>432</v>
      </c>
      <c r="H861" t="s">
        <v>179</v>
      </c>
      <c r="I861" t="s">
        <v>283</v>
      </c>
      <c r="J861">
        <v>0</v>
      </c>
      <c r="K861">
        <v>4052334</v>
      </c>
      <c r="L861">
        <v>53</v>
      </c>
    </row>
    <row r="862" spans="1:12" x14ac:dyDescent="0.25">
      <c r="A862" t="s">
        <v>459</v>
      </c>
      <c r="B862" t="s">
        <v>373</v>
      </c>
      <c r="C862">
        <v>2016</v>
      </c>
      <c r="D862" t="s">
        <v>374</v>
      </c>
      <c r="E862" t="s">
        <v>460</v>
      </c>
      <c r="F862" t="s">
        <v>461</v>
      </c>
      <c r="G862" t="s">
        <v>432</v>
      </c>
      <c r="H862" t="s">
        <v>157</v>
      </c>
      <c r="I862" t="s">
        <v>261</v>
      </c>
      <c r="J862">
        <v>0</v>
      </c>
      <c r="K862">
        <v>810555</v>
      </c>
      <c r="L862">
        <v>6</v>
      </c>
    </row>
    <row r="863" spans="1:12" x14ac:dyDescent="0.25">
      <c r="A863" t="s">
        <v>459</v>
      </c>
      <c r="B863" t="s">
        <v>373</v>
      </c>
      <c r="C863">
        <v>2016</v>
      </c>
      <c r="D863" t="s">
        <v>374</v>
      </c>
      <c r="E863" t="s">
        <v>460</v>
      </c>
      <c r="F863" t="s">
        <v>461</v>
      </c>
      <c r="G863" t="s">
        <v>432</v>
      </c>
      <c r="H863" t="s">
        <v>158</v>
      </c>
      <c r="I863" t="s">
        <v>262</v>
      </c>
      <c r="J863">
        <v>0</v>
      </c>
      <c r="K863">
        <v>810555</v>
      </c>
      <c r="L863">
        <v>7</v>
      </c>
    </row>
    <row r="864" spans="1:12" x14ac:dyDescent="0.25">
      <c r="A864" t="s">
        <v>459</v>
      </c>
      <c r="B864" t="s">
        <v>373</v>
      </c>
      <c r="C864">
        <v>2016</v>
      </c>
      <c r="D864" t="s">
        <v>374</v>
      </c>
      <c r="E864" t="s">
        <v>460</v>
      </c>
      <c r="F864" t="s">
        <v>461</v>
      </c>
      <c r="G864" t="s">
        <v>432</v>
      </c>
      <c r="H864" t="s">
        <v>159</v>
      </c>
      <c r="I864" t="s">
        <v>263</v>
      </c>
      <c r="J864">
        <v>0</v>
      </c>
      <c r="K864">
        <v>348972</v>
      </c>
      <c r="L864">
        <v>8</v>
      </c>
    </row>
    <row r="865" spans="1:12" x14ac:dyDescent="0.25">
      <c r="A865" t="s">
        <v>462</v>
      </c>
      <c r="B865" t="s">
        <v>395</v>
      </c>
      <c r="C865">
        <v>2016</v>
      </c>
      <c r="D865" t="s">
        <v>396</v>
      </c>
      <c r="E865" t="s">
        <v>463</v>
      </c>
      <c r="F865" t="s">
        <v>464</v>
      </c>
      <c r="G865" t="s">
        <v>432</v>
      </c>
      <c r="H865" t="s">
        <v>164</v>
      </c>
      <c r="I865" t="s">
        <v>268</v>
      </c>
      <c r="J865">
        <v>0</v>
      </c>
      <c r="K865">
        <v>2569</v>
      </c>
      <c r="L865">
        <v>29</v>
      </c>
    </row>
    <row r="866" spans="1:12" x14ac:dyDescent="0.25">
      <c r="A866" t="s">
        <v>462</v>
      </c>
      <c r="B866" t="s">
        <v>395</v>
      </c>
      <c r="C866">
        <v>2016</v>
      </c>
      <c r="D866" t="s">
        <v>396</v>
      </c>
      <c r="E866" t="s">
        <v>463</v>
      </c>
      <c r="F866" t="s">
        <v>464</v>
      </c>
      <c r="G866" t="s">
        <v>432</v>
      </c>
      <c r="H866" t="s">
        <v>174</v>
      </c>
      <c r="I866" t="s">
        <v>278</v>
      </c>
      <c r="J866">
        <v>0</v>
      </c>
      <c r="K866">
        <v>57510</v>
      </c>
      <c r="L866">
        <v>43</v>
      </c>
    </row>
    <row r="867" spans="1:12" x14ac:dyDescent="0.25">
      <c r="A867" t="s">
        <v>462</v>
      </c>
      <c r="B867" t="s">
        <v>395</v>
      </c>
      <c r="C867">
        <v>2016</v>
      </c>
      <c r="D867" t="s">
        <v>396</v>
      </c>
      <c r="E867" t="s">
        <v>463</v>
      </c>
      <c r="F867" t="s">
        <v>464</v>
      </c>
      <c r="G867" t="s">
        <v>432</v>
      </c>
      <c r="H867" t="s">
        <v>179</v>
      </c>
      <c r="I867" t="s">
        <v>283</v>
      </c>
      <c r="J867">
        <v>0</v>
      </c>
      <c r="K867">
        <v>57510</v>
      </c>
      <c r="L867">
        <v>53</v>
      </c>
    </row>
    <row r="868" spans="1:12" x14ac:dyDescent="0.25">
      <c r="A868" t="s">
        <v>462</v>
      </c>
      <c r="B868" t="s">
        <v>395</v>
      </c>
      <c r="C868">
        <v>2016</v>
      </c>
      <c r="D868" t="s">
        <v>396</v>
      </c>
      <c r="E868" t="s">
        <v>463</v>
      </c>
      <c r="F868" t="s">
        <v>464</v>
      </c>
      <c r="G868" t="s">
        <v>432</v>
      </c>
      <c r="H868" t="s">
        <v>159</v>
      </c>
      <c r="I868" t="s">
        <v>263</v>
      </c>
      <c r="J868">
        <v>0</v>
      </c>
      <c r="K868">
        <v>54941</v>
      </c>
      <c r="L868">
        <v>8</v>
      </c>
    </row>
    <row r="869" spans="1:12" x14ac:dyDescent="0.25">
      <c r="A869" t="s">
        <v>465</v>
      </c>
      <c r="B869" t="s">
        <v>399</v>
      </c>
      <c r="C869">
        <v>2016</v>
      </c>
      <c r="D869" t="s">
        <v>401</v>
      </c>
      <c r="E869" t="s">
        <v>466</v>
      </c>
      <c r="F869" t="s">
        <v>467</v>
      </c>
      <c r="G869" t="s">
        <v>432</v>
      </c>
      <c r="H869" t="s">
        <v>174</v>
      </c>
      <c r="I869" t="s">
        <v>278</v>
      </c>
      <c r="J869">
        <v>0</v>
      </c>
      <c r="K869">
        <v>166368</v>
      </c>
      <c r="L869">
        <v>43</v>
      </c>
    </row>
    <row r="870" spans="1:12" x14ac:dyDescent="0.25">
      <c r="A870" t="s">
        <v>465</v>
      </c>
      <c r="B870" t="s">
        <v>399</v>
      </c>
      <c r="C870">
        <v>2016</v>
      </c>
      <c r="D870" t="s">
        <v>401</v>
      </c>
      <c r="E870" t="s">
        <v>466</v>
      </c>
      <c r="F870" t="s">
        <v>467</v>
      </c>
      <c r="G870" t="s">
        <v>432</v>
      </c>
      <c r="H870" t="s">
        <v>177</v>
      </c>
      <c r="I870" t="s">
        <v>281</v>
      </c>
      <c r="J870">
        <v>0</v>
      </c>
      <c r="K870">
        <v>538</v>
      </c>
      <c r="L870">
        <v>49</v>
      </c>
    </row>
    <row r="871" spans="1:12" x14ac:dyDescent="0.25">
      <c r="A871" t="s">
        <v>465</v>
      </c>
      <c r="B871" t="s">
        <v>399</v>
      </c>
      <c r="C871">
        <v>2016</v>
      </c>
      <c r="D871" t="s">
        <v>401</v>
      </c>
      <c r="E871" t="s">
        <v>466</v>
      </c>
      <c r="F871" t="s">
        <v>467</v>
      </c>
      <c r="G871" t="s">
        <v>432</v>
      </c>
      <c r="H871" t="s">
        <v>179</v>
      </c>
      <c r="I871" t="s">
        <v>283</v>
      </c>
      <c r="J871">
        <v>0</v>
      </c>
      <c r="K871">
        <v>166906</v>
      </c>
      <c r="L871">
        <v>53</v>
      </c>
    </row>
    <row r="872" spans="1:12" x14ac:dyDescent="0.25">
      <c r="A872" t="s">
        <v>465</v>
      </c>
      <c r="B872" t="s">
        <v>399</v>
      </c>
      <c r="C872">
        <v>2016</v>
      </c>
      <c r="D872" t="s">
        <v>401</v>
      </c>
      <c r="E872" t="s">
        <v>466</v>
      </c>
      <c r="F872" t="s">
        <v>467</v>
      </c>
      <c r="G872" t="s">
        <v>432</v>
      </c>
      <c r="H872" t="s">
        <v>164</v>
      </c>
      <c r="I872" t="s">
        <v>268</v>
      </c>
      <c r="J872">
        <v>0</v>
      </c>
      <c r="K872">
        <v>2578</v>
      </c>
      <c r="L872">
        <v>29</v>
      </c>
    </row>
    <row r="873" spans="1:12" x14ac:dyDescent="0.25">
      <c r="A873" t="s">
        <v>465</v>
      </c>
      <c r="B873" t="s">
        <v>399</v>
      </c>
      <c r="C873">
        <v>2016</v>
      </c>
      <c r="D873" t="s">
        <v>401</v>
      </c>
      <c r="E873" t="s">
        <v>466</v>
      </c>
      <c r="F873" t="s">
        <v>467</v>
      </c>
      <c r="G873" t="s">
        <v>432</v>
      </c>
      <c r="H873" t="s">
        <v>159</v>
      </c>
      <c r="I873" t="s">
        <v>263</v>
      </c>
      <c r="J873">
        <v>0</v>
      </c>
      <c r="K873">
        <v>163790</v>
      </c>
      <c r="L873">
        <v>8</v>
      </c>
    </row>
    <row r="874" spans="1:12" x14ac:dyDescent="0.25">
      <c r="A874" t="s">
        <v>465</v>
      </c>
      <c r="B874" t="s">
        <v>399</v>
      </c>
      <c r="C874">
        <v>2016</v>
      </c>
      <c r="D874" t="s">
        <v>400</v>
      </c>
      <c r="E874" t="s">
        <v>468</v>
      </c>
      <c r="F874" t="s">
        <v>468</v>
      </c>
      <c r="G874" t="s">
        <v>432</v>
      </c>
      <c r="H874" t="s">
        <v>174</v>
      </c>
      <c r="I874" t="s">
        <v>278</v>
      </c>
      <c r="J874">
        <v>0</v>
      </c>
      <c r="K874">
        <v>67465</v>
      </c>
      <c r="L874">
        <v>43</v>
      </c>
    </row>
    <row r="875" spans="1:12" x14ac:dyDescent="0.25">
      <c r="A875" t="s">
        <v>465</v>
      </c>
      <c r="B875" t="s">
        <v>399</v>
      </c>
      <c r="C875">
        <v>2016</v>
      </c>
      <c r="D875" t="s">
        <v>400</v>
      </c>
      <c r="E875" t="s">
        <v>468</v>
      </c>
      <c r="F875" t="s">
        <v>468</v>
      </c>
      <c r="G875" t="s">
        <v>432</v>
      </c>
      <c r="H875" t="s">
        <v>177</v>
      </c>
      <c r="I875" t="s">
        <v>281</v>
      </c>
      <c r="J875">
        <v>0</v>
      </c>
      <c r="K875">
        <v>272</v>
      </c>
      <c r="L875">
        <v>49</v>
      </c>
    </row>
    <row r="876" spans="1:12" x14ac:dyDescent="0.25">
      <c r="A876" t="s">
        <v>465</v>
      </c>
      <c r="B876" t="s">
        <v>399</v>
      </c>
      <c r="C876">
        <v>2016</v>
      </c>
      <c r="D876" t="s">
        <v>400</v>
      </c>
      <c r="E876" t="s">
        <v>468</v>
      </c>
      <c r="F876" t="s">
        <v>468</v>
      </c>
      <c r="G876" t="s">
        <v>432</v>
      </c>
      <c r="H876" t="s">
        <v>179</v>
      </c>
      <c r="I876" t="s">
        <v>283</v>
      </c>
      <c r="J876">
        <v>0</v>
      </c>
      <c r="K876">
        <v>67737</v>
      </c>
      <c r="L876">
        <v>53</v>
      </c>
    </row>
    <row r="877" spans="1:12" x14ac:dyDescent="0.25">
      <c r="A877" t="s">
        <v>465</v>
      </c>
      <c r="B877" t="s">
        <v>399</v>
      </c>
      <c r="C877">
        <v>2016</v>
      </c>
      <c r="D877" t="s">
        <v>400</v>
      </c>
      <c r="E877" t="s">
        <v>468</v>
      </c>
      <c r="F877" t="s">
        <v>468</v>
      </c>
      <c r="G877" t="s">
        <v>432</v>
      </c>
      <c r="H877" t="s">
        <v>159</v>
      </c>
      <c r="I877" t="s">
        <v>263</v>
      </c>
      <c r="J877">
        <v>0</v>
      </c>
      <c r="K877">
        <v>67465</v>
      </c>
      <c r="L877">
        <v>8</v>
      </c>
    </row>
    <row r="878" spans="1:12" x14ac:dyDescent="0.25">
      <c r="A878" t="s">
        <v>474</v>
      </c>
      <c r="B878" t="s">
        <v>391</v>
      </c>
      <c r="C878">
        <v>2016</v>
      </c>
      <c r="D878" t="s">
        <v>392</v>
      </c>
      <c r="E878" t="s">
        <v>475</v>
      </c>
      <c r="F878" t="s">
        <v>476</v>
      </c>
      <c r="G878" t="s">
        <v>432</v>
      </c>
      <c r="H878" t="s">
        <v>174</v>
      </c>
      <c r="I878" t="s">
        <v>278</v>
      </c>
      <c r="J878">
        <v>0</v>
      </c>
      <c r="K878">
        <v>285844</v>
      </c>
      <c r="L878">
        <v>43</v>
      </c>
    </row>
    <row r="879" spans="1:12" x14ac:dyDescent="0.25">
      <c r="A879" t="s">
        <v>474</v>
      </c>
      <c r="B879" t="s">
        <v>391</v>
      </c>
      <c r="C879">
        <v>2016</v>
      </c>
      <c r="D879" t="s">
        <v>392</v>
      </c>
      <c r="E879" t="s">
        <v>475</v>
      </c>
      <c r="F879" t="s">
        <v>476</v>
      </c>
      <c r="G879" t="s">
        <v>432</v>
      </c>
      <c r="H879" t="s">
        <v>179</v>
      </c>
      <c r="I879" t="s">
        <v>283</v>
      </c>
      <c r="J879">
        <v>0</v>
      </c>
      <c r="K879">
        <v>285844</v>
      </c>
      <c r="L879">
        <v>53</v>
      </c>
    </row>
    <row r="880" spans="1:12" x14ac:dyDescent="0.25">
      <c r="A880" t="s">
        <v>474</v>
      </c>
      <c r="B880" t="s">
        <v>391</v>
      </c>
      <c r="C880">
        <v>2016</v>
      </c>
      <c r="D880" t="s">
        <v>392</v>
      </c>
      <c r="E880" t="s">
        <v>475</v>
      </c>
      <c r="F880" t="s">
        <v>476</v>
      </c>
      <c r="G880" t="s">
        <v>432</v>
      </c>
      <c r="H880" t="s">
        <v>159</v>
      </c>
      <c r="I880" t="s">
        <v>263</v>
      </c>
      <c r="J880">
        <v>0</v>
      </c>
      <c r="K880">
        <v>285844</v>
      </c>
      <c r="L880">
        <v>8</v>
      </c>
    </row>
    <row r="881" spans="1:12" x14ac:dyDescent="0.25">
      <c r="A881" t="s">
        <v>474</v>
      </c>
      <c r="B881" t="s">
        <v>391</v>
      </c>
      <c r="C881">
        <v>2016</v>
      </c>
      <c r="D881" t="s">
        <v>394</v>
      </c>
      <c r="E881" t="s">
        <v>477</v>
      </c>
      <c r="F881" t="s">
        <v>478</v>
      </c>
      <c r="G881" t="s">
        <v>432</v>
      </c>
      <c r="H881" t="s">
        <v>161</v>
      </c>
      <c r="I881" t="s">
        <v>265</v>
      </c>
      <c r="J881">
        <v>0</v>
      </c>
      <c r="K881">
        <v>112198</v>
      </c>
      <c r="L881">
        <v>11</v>
      </c>
    </row>
    <row r="882" spans="1:12" x14ac:dyDescent="0.25">
      <c r="A882" t="s">
        <v>474</v>
      </c>
      <c r="B882" t="s">
        <v>391</v>
      </c>
      <c r="C882">
        <v>2016</v>
      </c>
      <c r="D882" t="s">
        <v>394</v>
      </c>
      <c r="E882" t="s">
        <v>477</v>
      </c>
      <c r="F882" t="s">
        <v>478</v>
      </c>
      <c r="G882" t="s">
        <v>432</v>
      </c>
      <c r="H882" t="s">
        <v>153</v>
      </c>
      <c r="I882" t="s">
        <v>257</v>
      </c>
      <c r="J882">
        <v>0</v>
      </c>
      <c r="K882">
        <v>23</v>
      </c>
      <c r="L882">
        <v>1</v>
      </c>
    </row>
    <row r="883" spans="1:12" x14ac:dyDescent="0.25">
      <c r="A883" t="s">
        <v>474</v>
      </c>
      <c r="B883" t="s">
        <v>391</v>
      </c>
      <c r="C883">
        <v>2016</v>
      </c>
      <c r="D883" t="s">
        <v>394</v>
      </c>
      <c r="E883" t="s">
        <v>477</v>
      </c>
      <c r="F883" t="s">
        <v>478</v>
      </c>
      <c r="G883" t="s">
        <v>432</v>
      </c>
      <c r="H883" t="s">
        <v>163</v>
      </c>
      <c r="I883" t="s">
        <v>267</v>
      </c>
      <c r="J883">
        <v>0</v>
      </c>
      <c r="K883">
        <v>4085</v>
      </c>
      <c r="L883">
        <v>28</v>
      </c>
    </row>
    <row r="884" spans="1:12" x14ac:dyDescent="0.25">
      <c r="A884" t="s">
        <v>474</v>
      </c>
      <c r="B884" t="s">
        <v>391</v>
      </c>
      <c r="C884">
        <v>2016</v>
      </c>
      <c r="D884" t="s">
        <v>394</v>
      </c>
      <c r="E884" t="s">
        <v>477</v>
      </c>
      <c r="F884" t="s">
        <v>478</v>
      </c>
      <c r="G884" t="s">
        <v>432</v>
      </c>
      <c r="H884" t="s">
        <v>174</v>
      </c>
      <c r="I884" t="s">
        <v>278</v>
      </c>
      <c r="J884">
        <v>0</v>
      </c>
      <c r="K884">
        <v>356962</v>
      </c>
      <c r="L884">
        <v>43</v>
      </c>
    </row>
    <row r="885" spans="1:12" x14ac:dyDescent="0.25">
      <c r="A885" t="s">
        <v>474</v>
      </c>
      <c r="B885" t="s">
        <v>391</v>
      </c>
      <c r="C885">
        <v>2016</v>
      </c>
      <c r="D885" t="s">
        <v>394</v>
      </c>
      <c r="E885" t="s">
        <v>477</v>
      </c>
      <c r="F885" t="s">
        <v>478</v>
      </c>
      <c r="G885" t="s">
        <v>432</v>
      </c>
      <c r="H885" t="s">
        <v>155</v>
      </c>
      <c r="I885" t="s">
        <v>259</v>
      </c>
      <c r="J885">
        <v>0</v>
      </c>
      <c r="K885">
        <v>23</v>
      </c>
      <c r="L885">
        <v>4</v>
      </c>
    </row>
    <row r="886" spans="1:12" x14ac:dyDescent="0.25">
      <c r="A886" t="s">
        <v>474</v>
      </c>
      <c r="B886" t="s">
        <v>391</v>
      </c>
      <c r="C886">
        <v>2016</v>
      </c>
      <c r="D886" t="s">
        <v>394</v>
      </c>
      <c r="E886" t="s">
        <v>477</v>
      </c>
      <c r="F886" t="s">
        <v>478</v>
      </c>
      <c r="G886" t="s">
        <v>432</v>
      </c>
      <c r="H886" t="s">
        <v>179</v>
      </c>
      <c r="I886" t="s">
        <v>283</v>
      </c>
      <c r="J886">
        <v>0</v>
      </c>
      <c r="K886">
        <v>357165</v>
      </c>
      <c r="L886">
        <v>53</v>
      </c>
    </row>
    <row r="887" spans="1:12" x14ac:dyDescent="0.25">
      <c r="A887" t="s">
        <v>474</v>
      </c>
      <c r="B887" t="s">
        <v>391</v>
      </c>
      <c r="C887">
        <v>2016</v>
      </c>
      <c r="D887" t="s">
        <v>394</v>
      </c>
      <c r="E887" t="s">
        <v>477</v>
      </c>
      <c r="F887" t="s">
        <v>478</v>
      </c>
      <c r="G887" t="s">
        <v>432</v>
      </c>
      <c r="H887" t="s">
        <v>157</v>
      </c>
      <c r="I887" t="s">
        <v>261</v>
      </c>
      <c r="J887">
        <v>0</v>
      </c>
      <c r="K887">
        <v>180</v>
      </c>
      <c r="L887">
        <v>6</v>
      </c>
    </row>
    <row r="888" spans="1:12" x14ac:dyDescent="0.25">
      <c r="A888" t="s">
        <v>474</v>
      </c>
      <c r="B888" t="s">
        <v>391</v>
      </c>
      <c r="C888">
        <v>2016</v>
      </c>
      <c r="D888" t="s">
        <v>394</v>
      </c>
      <c r="E888" t="s">
        <v>477</v>
      </c>
      <c r="F888" t="s">
        <v>478</v>
      </c>
      <c r="G888" t="s">
        <v>432</v>
      </c>
      <c r="H888" t="s">
        <v>158</v>
      </c>
      <c r="I888" t="s">
        <v>262</v>
      </c>
      <c r="J888">
        <v>0</v>
      </c>
      <c r="K888">
        <v>180</v>
      </c>
      <c r="L888">
        <v>7</v>
      </c>
    </row>
    <row r="889" spans="1:12" x14ac:dyDescent="0.25">
      <c r="A889" t="s">
        <v>474</v>
      </c>
      <c r="B889" t="s">
        <v>391</v>
      </c>
      <c r="C889">
        <v>2016</v>
      </c>
      <c r="D889" t="s">
        <v>394</v>
      </c>
      <c r="E889" t="s">
        <v>477</v>
      </c>
      <c r="F889" t="s">
        <v>478</v>
      </c>
      <c r="G889" t="s">
        <v>432</v>
      </c>
      <c r="H889" t="s">
        <v>159</v>
      </c>
      <c r="I889" t="s">
        <v>263</v>
      </c>
      <c r="J889">
        <v>0</v>
      </c>
      <c r="K889">
        <v>179104</v>
      </c>
      <c r="L889">
        <v>8</v>
      </c>
    </row>
    <row r="890" spans="1:12" x14ac:dyDescent="0.25">
      <c r="A890" t="s">
        <v>474</v>
      </c>
      <c r="B890" t="s">
        <v>391</v>
      </c>
      <c r="C890">
        <v>2016</v>
      </c>
      <c r="D890" t="s">
        <v>394</v>
      </c>
      <c r="E890" t="s">
        <v>477</v>
      </c>
      <c r="F890" t="s">
        <v>478</v>
      </c>
      <c r="G890" t="s">
        <v>432</v>
      </c>
      <c r="H890" t="s">
        <v>160</v>
      </c>
      <c r="I890" t="s">
        <v>264</v>
      </c>
      <c r="J890">
        <v>0</v>
      </c>
      <c r="K890">
        <v>61575</v>
      </c>
      <c r="L890">
        <v>9</v>
      </c>
    </row>
    <row r="891" spans="1:12" x14ac:dyDescent="0.25">
      <c r="A891" t="s">
        <v>474</v>
      </c>
      <c r="B891" t="s">
        <v>391</v>
      </c>
      <c r="C891">
        <v>2016</v>
      </c>
      <c r="D891" t="s">
        <v>393</v>
      </c>
      <c r="E891" t="s">
        <v>479</v>
      </c>
      <c r="F891" t="s">
        <v>480</v>
      </c>
      <c r="G891" t="s">
        <v>432</v>
      </c>
      <c r="H891" t="s">
        <v>161</v>
      </c>
      <c r="I891" t="s">
        <v>265</v>
      </c>
      <c r="J891">
        <v>0</v>
      </c>
      <c r="K891">
        <v>322488</v>
      </c>
      <c r="L891">
        <v>11</v>
      </c>
    </row>
    <row r="892" spans="1:12" x14ac:dyDescent="0.25">
      <c r="A892" t="s">
        <v>474</v>
      </c>
      <c r="B892" t="s">
        <v>391</v>
      </c>
      <c r="C892">
        <v>2016</v>
      </c>
      <c r="D892" t="s">
        <v>393</v>
      </c>
      <c r="E892" t="s">
        <v>479</v>
      </c>
      <c r="F892" t="s">
        <v>480</v>
      </c>
      <c r="G892" t="s">
        <v>432</v>
      </c>
      <c r="H892" t="s">
        <v>153</v>
      </c>
      <c r="I892" t="s">
        <v>257</v>
      </c>
      <c r="J892">
        <v>0</v>
      </c>
      <c r="K892">
        <v>550</v>
      </c>
      <c r="L892">
        <v>1</v>
      </c>
    </row>
    <row r="893" spans="1:12" x14ac:dyDescent="0.25">
      <c r="A893" t="s">
        <v>474</v>
      </c>
      <c r="B893" t="s">
        <v>391</v>
      </c>
      <c r="C893">
        <v>2016</v>
      </c>
      <c r="D893" t="s">
        <v>393</v>
      </c>
      <c r="E893" t="s">
        <v>479</v>
      </c>
      <c r="F893" t="s">
        <v>480</v>
      </c>
      <c r="G893" t="s">
        <v>432</v>
      </c>
      <c r="H893" t="s">
        <v>166</v>
      </c>
      <c r="I893" t="s">
        <v>270</v>
      </c>
      <c r="J893">
        <v>0</v>
      </c>
      <c r="K893">
        <v>41000</v>
      </c>
      <c r="L893">
        <v>31</v>
      </c>
    </row>
    <row r="894" spans="1:12" x14ac:dyDescent="0.25">
      <c r="A894" t="s">
        <v>474</v>
      </c>
      <c r="B894" t="s">
        <v>391</v>
      </c>
      <c r="C894">
        <v>2016</v>
      </c>
      <c r="D894" t="s">
        <v>393</v>
      </c>
      <c r="E894" t="s">
        <v>479</v>
      </c>
      <c r="F894" t="s">
        <v>480</v>
      </c>
      <c r="G894" t="s">
        <v>432</v>
      </c>
      <c r="H894" t="s">
        <v>154</v>
      </c>
      <c r="I894" t="s">
        <v>258</v>
      </c>
      <c r="J894">
        <v>0</v>
      </c>
      <c r="K894">
        <v>45328</v>
      </c>
      <c r="L894">
        <v>3</v>
      </c>
    </row>
    <row r="895" spans="1:12" x14ac:dyDescent="0.25">
      <c r="A895" t="s">
        <v>474</v>
      </c>
      <c r="B895" t="s">
        <v>391</v>
      </c>
      <c r="C895">
        <v>2016</v>
      </c>
      <c r="D895" t="s">
        <v>393</v>
      </c>
      <c r="E895" t="s">
        <v>479</v>
      </c>
      <c r="F895" t="s">
        <v>480</v>
      </c>
      <c r="G895" t="s">
        <v>432</v>
      </c>
      <c r="H895" t="s">
        <v>174</v>
      </c>
      <c r="I895" t="s">
        <v>278</v>
      </c>
      <c r="J895">
        <v>0</v>
      </c>
      <c r="K895">
        <v>469911</v>
      </c>
      <c r="L895">
        <v>43</v>
      </c>
    </row>
    <row r="896" spans="1:12" x14ac:dyDescent="0.25">
      <c r="A896" t="s">
        <v>474</v>
      </c>
      <c r="B896" t="s">
        <v>391</v>
      </c>
      <c r="C896">
        <v>2016</v>
      </c>
      <c r="D896" t="s">
        <v>393</v>
      </c>
      <c r="E896" t="s">
        <v>479</v>
      </c>
      <c r="F896" t="s">
        <v>480</v>
      </c>
      <c r="G896" t="s">
        <v>432</v>
      </c>
      <c r="H896" t="s">
        <v>155</v>
      </c>
      <c r="I896" t="s">
        <v>259</v>
      </c>
      <c r="J896">
        <v>0</v>
      </c>
      <c r="K896">
        <v>45878</v>
      </c>
      <c r="L896">
        <v>4</v>
      </c>
    </row>
    <row r="897" spans="1:12" x14ac:dyDescent="0.25">
      <c r="A897" t="s">
        <v>474</v>
      </c>
      <c r="B897" t="s">
        <v>391</v>
      </c>
      <c r="C897">
        <v>2016</v>
      </c>
      <c r="D897" t="s">
        <v>393</v>
      </c>
      <c r="E897" t="s">
        <v>479</v>
      </c>
      <c r="F897" t="s">
        <v>480</v>
      </c>
      <c r="G897" t="s">
        <v>432</v>
      </c>
      <c r="H897" t="s">
        <v>178</v>
      </c>
      <c r="I897" t="s">
        <v>282</v>
      </c>
      <c r="J897">
        <v>0</v>
      </c>
      <c r="K897">
        <v>10000</v>
      </c>
      <c r="L897">
        <v>50</v>
      </c>
    </row>
    <row r="898" spans="1:12" x14ac:dyDescent="0.25">
      <c r="A898" t="s">
        <v>474</v>
      </c>
      <c r="B898" t="s">
        <v>391</v>
      </c>
      <c r="C898">
        <v>2016</v>
      </c>
      <c r="D898" t="s">
        <v>393</v>
      </c>
      <c r="E898" t="s">
        <v>479</v>
      </c>
      <c r="F898" t="s">
        <v>480</v>
      </c>
      <c r="G898" t="s">
        <v>432</v>
      </c>
      <c r="H898" t="s">
        <v>179</v>
      </c>
      <c r="I898" t="s">
        <v>283</v>
      </c>
      <c r="J898">
        <v>0</v>
      </c>
      <c r="K898">
        <v>536662</v>
      </c>
      <c r="L898">
        <v>53</v>
      </c>
    </row>
    <row r="899" spans="1:12" x14ac:dyDescent="0.25">
      <c r="A899" t="s">
        <v>474</v>
      </c>
      <c r="B899" t="s">
        <v>391</v>
      </c>
      <c r="C899">
        <v>2016</v>
      </c>
      <c r="D899" t="s">
        <v>393</v>
      </c>
      <c r="E899" t="s">
        <v>479</v>
      </c>
      <c r="F899" t="s">
        <v>480</v>
      </c>
      <c r="G899" t="s">
        <v>432</v>
      </c>
      <c r="H899" t="s">
        <v>157</v>
      </c>
      <c r="I899" t="s">
        <v>261</v>
      </c>
      <c r="J899">
        <v>0</v>
      </c>
      <c r="K899">
        <v>10873</v>
      </c>
      <c r="L899">
        <v>6</v>
      </c>
    </row>
    <row r="900" spans="1:12" x14ac:dyDescent="0.25">
      <c r="A900" t="s">
        <v>474</v>
      </c>
      <c r="B900" t="s">
        <v>391</v>
      </c>
      <c r="C900">
        <v>2016</v>
      </c>
      <c r="D900" t="s">
        <v>393</v>
      </c>
      <c r="E900" t="s">
        <v>479</v>
      </c>
      <c r="F900" t="s">
        <v>480</v>
      </c>
      <c r="G900" t="s">
        <v>432</v>
      </c>
      <c r="H900" t="s">
        <v>158</v>
      </c>
      <c r="I900" t="s">
        <v>262</v>
      </c>
      <c r="J900">
        <v>0</v>
      </c>
      <c r="K900">
        <v>10873</v>
      </c>
      <c r="L900">
        <v>7</v>
      </c>
    </row>
    <row r="901" spans="1:12" x14ac:dyDescent="0.25">
      <c r="A901" t="s">
        <v>474</v>
      </c>
      <c r="B901" t="s">
        <v>391</v>
      </c>
      <c r="C901">
        <v>2016</v>
      </c>
      <c r="D901" t="s">
        <v>393</v>
      </c>
      <c r="E901" t="s">
        <v>479</v>
      </c>
      <c r="F901" t="s">
        <v>480</v>
      </c>
      <c r="G901" t="s">
        <v>432</v>
      </c>
      <c r="H901" t="s">
        <v>159</v>
      </c>
      <c r="I901" t="s">
        <v>263</v>
      </c>
      <c r="J901">
        <v>0</v>
      </c>
      <c r="K901">
        <v>10080</v>
      </c>
      <c r="L901">
        <v>8</v>
      </c>
    </row>
    <row r="902" spans="1:12" x14ac:dyDescent="0.25">
      <c r="A902" t="s">
        <v>474</v>
      </c>
      <c r="B902" t="s">
        <v>391</v>
      </c>
      <c r="C902">
        <v>2016</v>
      </c>
      <c r="D902" t="s">
        <v>393</v>
      </c>
      <c r="E902" t="s">
        <v>479</v>
      </c>
      <c r="F902" t="s">
        <v>480</v>
      </c>
      <c r="G902" t="s">
        <v>432</v>
      </c>
      <c r="H902" t="s">
        <v>160</v>
      </c>
      <c r="I902" t="s">
        <v>264</v>
      </c>
      <c r="J902">
        <v>0</v>
      </c>
      <c r="K902">
        <v>96343</v>
      </c>
      <c r="L902">
        <v>9</v>
      </c>
    </row>
    <row r="903" spans="1:12" x14ac:dyDescent="0.25">
      <c r="A903" t="s">
        <v>469</v>
      </c>
      <c r="B903" t="s">
        <v>410</v>
      </c>
      <c r="C903">
        <v>2016</v>
      </c>
      <c r="D903" t="s">
        <v>411</v>
      </c>
      <c r="E903" t="s">
        <v>470</v>
      </c>
      <c r="F903" t="s">
        <v>471</v>
      </c>
      <c r="G903" t="s">
        <v>432</v>
      </c>
      <c r="H903" t="s">
        <v>174</v>
      </c>
      <c r="I903" t="s">
        <v>278</v>
      </c>
      <c r="J903">
        <v>0</v>
      </c>
      <c r="K903">
        <v>194715</v>
      </c>
      <c r="L903">
        <v>43</v>
      </c>
    </row>
    <row r="904" spans="1:12" x14ac:dyDescent="0.25">
      <c r="A904" t="s">
        <v>469</v>
      </c>
      <c r="B904" t="s">
        <v>410</v>
      </c>
      <c r="C904">
        <v>2016</v>
      </c>
      <c r="D904" t="s">
        <v>411</v>
      </c>
      <c r="E904" t="s">
        <v>470</v>
      </c>
      <c r="F904" t="s">
        <v>471</v>
      </c>
      <c r="G904" t="s">
        <v>432</v>
      </c>
      <c r="H904" t="s">
        <v>177</v>
      </c>
      <c r="I904" t="s">
        <v>281</v>
      </c>
      <c r="J904">
        <v>0</v>
      </c>
      <c r="K904">
        <v>334</v>
      </c>
      <c r="L904">
        <v>49</v>
      </c>
    </row>
    <row r="905" spans="1:12" x14ac:dyDescent="0.25">
      <c r="A905" t="s">
        <v>469</v>
      </c>
      <c r="B905" t="s">
        <v>410</v>
      </c>
      <c r="C905">
        <v>2016</v>
      </c>
      <c r="D905" t="s">
        <v>411</v>
      </c>
      <c r="E905" t="s">
        <v>470</v>
      </c>
      <c r="F905" t="s">
        <v>471</v>
      </c>
      <c r="G905" t="s">
        <v>432</v>
      </c>
      <c r="H905" t="s">
        <v>179</v>
      </c>
      <c r="I905" t="s">
        <v>283</v>
      </c>
      <c r="J905">
        <v>0</v>
      </c>
      <c r="K905">
        <v>195049</v>
      </c>
      <c r="L905">
        <v>53</v>
      </c>
    </row>
    <row r="906" spans="1:12" x14ac:dyDescent="0.25">
      <c r="A906" t="s">
        <v>469</v>
      </c>
      <c r="B906" t="s">
        <v>410</v>
      </c>
      <c r="C906">
        <v>2016</v>
      </c>
      <c r="D906" t="s">
        <v>411</v>
      </c>
      <c r="E906" t="s">
        <v>470</v>
      </c>
      <c r="F906" t="s">
        <v>471</v>
      </c>
      <c r="G906" t="s">
        <v>432</v>
      </c>
      <c r="H906" t="s">
        <v>159</v>
      </c>
      <c r="I906" t="s">
        <v>263</v>
      </c>
      <c r="J906">
        <v>0</v>
      </c>
      <c r="K906">
        <v>194715</v>
      </c>
      <c r="L906">
        <v>8</v>
      </c>
    </row>
    <row r="907" spans="1:12" x14ac:dyDescent="0.25">
      <c r="A907" t="s">
        <v>472</v>
      </c>
      <c r="B907" t="s">
        <v>367</v>
      </c>
      <c r="C907">
        <v>2016</v>
      </c>
      <c r="D907" t="s">
        <v>368</v>
      </c>
      <c r="E907" t="s">
        <v>473</v>
      </c>
      <c r="F907" t="s">
        <v>463</v>
      </c>
      <c r="G907" t="s">
        <v>432</v>
      </c>
      <c r="H907" t="s">
        <v>164</v>
      </c>
      <c r="I907" t="s">
        <v>268</v>
      </c>
      <c r="J907">
        <v>0</v>
      </c>
      <c r="K907">
        <v>12469</v>
      </c>
      <c r="L907">
        <v>29</v>
      </c>
    </row>
    <row r="908" spans="1:12" x14ac:dyDescent="0.25">
      <c r="A908" t="s">
        <v>472</v>
      </c>
      <c r="B908" t="s">
        <v>367</v>
      </c>
      <c r="C908">
        <v>2016</v>
      </c>
      <c r="D908" t="s">
        <v>368</v>
      </c>
      <c r="E908" t="s">
        <v>473</v>
      </c>
      <c r="F908" t="s">
        <v>463</v>
      </c>
      <c r="G908" t="s">
        <v>432</v>
      </c>
      <c r="H908" t="s">
        <v>154</v>
      </c>
      <c r="I908" t="s">
        <v>258</v>
      </c>
      <c r="J908">
        <v>0</v>
      </c>
      <c r="K908">
        <v>6162</v>
      </c>
      <c r="L908">
        <v>3</v>
      </c>
    </row>
    <row r="909" spans="1:12" x14ac:dyDescent="0.25">
      <c r="A909" t="s">
        <v>472</v>
      </c>
      <c r="B909" t="s">
        <v>367</v>
      </c>
      <c r="C909">
        <v>2016</v>
      </c>
      <c r="D909" t="s">
        <v>368</v>
      </c>
      <c r="E909" t="s">
        <v>473</v>
      </c>
      <c r="F909" t="s">
        <v>463</v>
      </c>
      <c r="G909" t="s">
        <v>432</v>
      </c>
      <c r="H909" t="s">
        <v>174</v>
      </c>
      <c r="I909" t="s">
        <v>278</v>
      </c>
      <c r="J909">
        <v>0</v>
      </c>
      <c r="K909">
        <v>692350</v>
      </c>
      <c r="L909">
        <v>43</v>
      </c>
    </row>
    <row r="910" spans="1:12" x14ac:dyDescent="0.25">
      <c r="A910" t="s">
        <v>472</v>
      </c>
      <c r="B910" t="s">
        <v>367</v>
      </c>
      <c r="C910">
        <v>2016</v>
      </c>
      <c r="D910" t="s">
        <v>368</v>
      </c>
      <c r="E910" t="s">
        <v>473</v>
      </c>
      <c r="F910" t="s">
        <v>463</v>
      </c>
      <c r="G910" t="s">
        <v>432</v>
      </c>
      <c r="H910" t="s">
        <v>155</v>
      </c>
      <c r="I910" t="s">
        <v>259</v>
      </c>
      <c r="J910">
        <v>0</v>
      </c>
      <c r="K910">
        <v>6162</v>
      </c>
      <c r="L910">
        <v>4</v>
      </c>
    </row>
    <row r="911" spans="1:12" x14ac:dyDescent="0.25">
      <c r="A911" t="s">
        <v>472</v>
      </c>
      <c r="B911" t="s">
        <v>367</v>
      </c>
      <c r="C911">
        <v>2016</v>
      </c>
      <c r="D911" t="s">
        <v>368</v>
      </c>
      <c r="E911" t="s">
        <v>473</v>
      </c>
      <c r="F911" t="s">
        <v>463</v>
      </c>
      <c r="G911" t="s">
        <v>432</v>
      </c>
      <c r="H911" t="s">
        <v>179</v>
      </c>
      <c r="I911" t="s">
        <v>283</v>
      </c>
      <c r="J911">
        <v>0</v>
      </c>
      <c r="K911">
        <v>698512</v>
      </c>
      <c r="L911">
        <v>53</v>
      </c>
    </row>
    <row r="912" spans="1:12" x14ac:dyDescent="0.25">
      <c r="A912" t="s">
        <v>472</v>
      </c>
      <c r="B912" t="s">
        <v>367</v>
      </c>
      <c r="C912">
        <v>2016</v>
      </c>
      <c r="D912" t="s">
        <v>368</v>
      </c>
      <c r="E912" t="s">
        <v>473</v>
      </c>
      <c r="F912" t="s">
        <v>463</v>
      </c>
      <c r="G912" t="s">
        <v>432</v>
      </c>
      <c r="H912" t="s">
        <v>159</v>
      </c>
      <c r="I912" t="s">
        <v>263</v>
      </c>
      <c r="J912">
        <v>0</v>
      </c>
      <c r="K912">
        <v>679881</v>
      </c>
      <c r="L912">
        <v>8</v>
      </c>
    </row>
    <row r="913" spans="1:12" x14ac:dyDescent="0.25">
      <c r="A913" t="s">
        <v>481</v>
      </c>
      <c r="B913" t="s">
        <v>408</v>
      </c>
      <c r="C913">
        <v>2016</v>
      </c>
      <c r="D913" t="s">
        <v>409</v>
      </c>
      <c r="E913" t="s">
        <v>482</v>
      </c>
      <c r="F913" t="s">
        <v>483</v>
      </c>
      <c r="G913" t="s">
        <v>432</v>
      </c>
      <c r="H913" t="s">
        <v>174</v>
      </c>
      <c r="I913" t="s">
        <v>278</v>
      </c>
      <c r="J913">
        <v>0</v>
      </c>
      <c r="K913">
        <v>143685</v>
      </c>
      <c r="L913">
        <v>43</v>
      </c>
    </row>
    <row r="914" spans="1:12" x14ac:dyDescent="0.25">
      <c r="A914" t="s">
        <v>481</v>
      </c>
      <c r="B914" t="s">
        <v>408</v>
      </c>
      <c r="C914">
        <v>2016</v>
      </c>
      <c r="D914" t="s">
        <v>409</v>
      </c>
      <c r="E914" t="s">
        <v>482</v>
      </c>
      <c r="F914" t="s">
        <v>483</v>
      </c>
      <c r="G914" t="s">
        <v>432</v>
      </c>
      <c r="H914" t="s">
        <v>179</v>
      </c>
      <c r="I914" t="s">
        <v>283</v>
      </c>
      <c r="J914">
        <v>0</v>
      </c>
      <c r="K914">
        <v>143685</v>
      </c>
      <c r="L914">
        <v>53</v>
      </c>
    </row>
    <row r="915" spans="1:12" x14ac:dyDescent="0.25">
      <c r="A915" t="s">
        <v>481</v>
      </c>
      <c r="B915" t="s">
        <v>408</v>
      </c>
      <c r="C915">
        <v>2016</v>
      </c>
      <c r="D915" t="s">
        <v>409</v>
      </c>
      <c r="E915" t="s">
        <v>482</v>
      </c>
      <c r="F915" t="s">
        <v>483</v>
      </c>
      <c r="G915" t="s">
        <v>432</v>
      </c>
      <c r="H915" t="s">
        <v>159</v>
      </c>
      <c r="I915" t="s">
        <v>263</v>
      </c>
      <c r="J915">
        <v>0</v>
      </c>
      <c r="K915">
        <v>143685</v>
      </c>
      <c r="L915">
        <v>8</v>
      </c>
    </row>
    <row r="916" spans="1:12" x14ac:dyDescent="0.25">
      <c r="A916" t="s">
        <v>484</v>
      </c>
      <c r="B916" t="s">
        <v>389</v>
      </c>
      <c r="C916">
        <v>2016</v>
      </c>
      <c r="D916" t="s">
        <v>390</v>
      </c>
      <c r="E916" t="s">
        <v>485</v>
      </c>
      <c r="F916" t="s">
        <v>485</v>
      </c>
      <c r="G916" t="s">
        <v>432</v>
      </c>
      <c r="H916" t="s">
        <v>164</v>
      </c>
      <c r="I916" t="s">
        <v>268</v>
      </c>
      <c r="J916">
        <v>0</v>
      </c>
      <c r="K916">
        <v>20468</v>
      </c>
      <c r="L916">
        <v>29</v>
      </c>
    </row>
    <row r="917" spans="1:12" x14ac:dyDescent="0.25">
      <c r="A917" t="s">
        <v>484</v>
      </c>
      <c r="B917" t="s">
        <v>389</v>
      </c>
      <c r="C917">
        <v>2016</v>
      </c>
      <c r="D917" t="s">
        <v>390</v>
      </c>
      <c r="E917" t="s">
        <v>485</v>
      </c>
      <c r="F917" t="s">
        <v>485</v>
      </c>
      <c r="G917" t="s">
        <v>432</v>
      </c>
      <c r="H917" t="s">
        <v>174</v>
      </c>
      <c r="I917" t="s">
        <v>278</v>
      </c>
      <c r="J917">
        <v>0</v>
      </c>
      <c r="K917">
        <v>666513.82999999996</v>
      </c>
      <c r="L917">
        <v>43</v>
      </c>
    </row>
    <row r="918" spans="1:12" x14ac:dyDescent="0.25">
      <c r="A918" t="s">
        <v>484</v>
      </c>
      <c r="B918" t="s">
        <v>389</v>
      </c>
      <c r="C918">
        <v>2016</v>
      </c>
      <c r="D918" t="s">
        <v>390</v>
      </c>
      <c r="E918" t="s">
        <v>485</v>
      </c>
      <c r="F918" t="s">
        <v>485</v>
      </c>
      <c r="G918" t="s">
        <v>432</v>
      </c>
      <c r="H918" t="s">
        <v>176</v>
      </c>
      <c r="I918" t="s">
        <v>280</v>
      </c>
      <c r="J918">
        <v>0</v>
      </c>
      <c r="K918">
        <v>20940.099999999999</v>
      </c>
      <c r="L918">
        <v>48</v>
      </c>
    </row>
    <row r="919" spans="1:12" x14ac:dyDescent="0.25">
      <c r="A919" t="s">
        <v>484</v>
      </c>
      <c r="B919" t="s">
        <v>389</v>
      </c>
      <c r="C919">
        <v>2016</v>
      </c>
      <c r="D919" t="s">
        <v>390</v>
      </c>
      <c r="E919" t="s">
        <v>485</v>
      </c>
      <c r="F919" t="s">
        <v>485</v>
      </c>
      <c r="G919" t="s">
        <v>432</v>
      </c>
      <c r="H919" t="s">
        <v>179</v>
      </c>
      <c r="I919" t="s">
        <v>283</v>
      </c>
      <c r="J919">
        <v>0</v>
      </c>
      <c r="K919">
        <v>687453.93</v>
      </c>
      <c r="L919">
        <v>53</v>
      </c>
    </row>
    <row r="920" spans="1:12" x14ac:dyDescent="0.25">
      <c r="A920" t="s">
        <v>484</v>
      </c>
      <c r="B920" t="s">
        <v>389</v>
      </c>
      <c r="C920">
        <v>2016</v>
      </c>
      <c r="D920" t="s">
        <v>390</v>
      </c>
      <c r="E920" t="s">
        <v>485</v>
      </c>
      <c r="F920" t="s">
        <v>485</v>
      </c>
      <c r="G920" t="s">
        <v>432</v>
      </c>
      <c r="H920" t="s">
        <v>159</v>
      </c>
      <c r="I920" t="s">
        <v>263</v>
      </c>
      <c r="J920">
        <v>0</v>
      </c>
      <c r="K920">
        <v>646045.82999999996</v>
      </c>
      <c r="L920">
        <v>8</v>
      </c>
    </row>
    <row r="921" spans="1:12" x14ac:dyDescent="0.25">
      <c r="A921" t="s">
        <v>494</v>
      </c>
      <c r="B921" t="s">
        <v>420</v>
      </c>
      <c r="C921">
        <v>2016</v>
      </c>
      <c r="D921" t="s">
        <v>422</v>
      </c>
      <c r="E921" t="s">
        <v>495</v>
      </c>
      <c r="F921" t="s">
        <v>496</v>
      </c>
      <c r="G921" t="s">
        <v>432</v>
      </c>
      <c r="H921" t="s">
        <v>161</v>
      </c>
      <c r="I921" t="s">
        <v>265</v>
      </c>
      <c r="J921">
        <v>0</v>
      </c>
      <c r="K921">
        <v>1931422</v>
      </c>
      <c r="L921">
        <v>11</v>
      </c>
    </row>
    <row r="922" spans="1:12" x14ac:dyDescent="0.25">
      <c r="A922" t="s">
        <v>494</v>
      </c>
      <c r="B922" t="s">
        <v>420</v>
      </c>
      <c r="C922">
        <v>2016</v>
      </c>
      <c r="D922" t="s">
        <v>422</v>
      </c>
      <c r="E922" t="s">
        <v>495</v>
      </c>
      <c r="F922" t="s">
        <v>496</v>
      </c>
      <c r="G922" t="s">
        <v>432</v>
      </c>
      <c r="H922" t="s">
        <v>164</v>
      </c>
      <c r="I922" t="s">
        <v>268</v>
      </c>
      <c r="J922">
        <v>0</v>
      </c>
      <c r="K922">
        <v>27180</v>
      </c>
      <c r="L922">
        <v>29</v>
      </c>
    </row>
    <row r="923" spans="1:12" x14ac:dyDescent="0.25">
      <c r="A923" t="s">
        <v>494</v>
      </c>
      <c r="B923" t="s">
        <v>420</v>
      </c>
      <c r="C923">
        <v>2016</v>
      </c>
      <c r="D923" t="s">
        <v>422</v>
      </c>
      <c r="E923" t="s">
        <v>495</v>
      </c>
      <c r="F923" t="s">
        <v>496</v>
      </c>
      <c r="G923" t="s">
        <v>432</v>
      </c>
      <c r="H923" t="s">
        <v>167</v>
      </c>
      <c r="I923" t="s">
        <v>271</v>
      </c>
      <c r="J923">
        <v>0</v>
      </c>
      <c r="K923">
        <v>1095</v>
      </c>
      <c r="L923">
        <v>34</v>
      </c>
    </row>
    <row r="924" spans="1:12" x14ac:dyDescent="0.25">
      <c r="A924" t="s">
        <v>494</v>
      </c>
      <c r="B924" t="s">
        <v>420</v>
      </c>
      <c r="C924">
        <v>2016</v>
      </c>
      <c r="D924" t="s">
        <v>422</v>
      </c>
      <c r="E924" t="s">
        <v>495</v>
      </c>
      <c r="F924" t="s">
        <v>496</v>
      </c>
      <c r="G924" t="s">
        <v>432</v>
      </c>
      <c r="H924" t="s">
        <v>168</v>
      </c>
      <c r="I924" t="s">
        <v>272</v>
      </c>
      <c r="J924">
        <v>0</v>
      </c>
      <c r="K924">
        <v>640952</v>
      </c>
      <c r="L924">
        <v>35</v>
      </c>
    </row>
    <row r="925" spans="1:12" x14ac:dyDescent="0.25">
      <c r="A925" t="s">
        <v>494</v>
      </c>
      <c r="B925" t="s">
        <v>420</v>
      </c>
      <c r="C925">
        <v>2016</v>
      </c>
      <c r="D925" t="s">
        <v>422</v>
      </c>
      <c r="E925" t="s">
        <v>495</v>
      </c>
      <c r="F925" t="s">
        <v>496</v>
      </c>
      <c r="G925" t="s">
        <v>432</v>
      </c>
      <c r="H925" t="s">
        <v>154</v>
      </c>
      <c r="I925" t="s">
        <v>258</v>
      </c>
      <c r="J925">
        <v>0</v>
      </c>
      <c r="K925">
        <v>9504</v>
      </c>
      <c r="L925">
        <v>3</v>
      </c>
    </row>
    <row r="926" spans="1:12" x14ac:dyDescent="0.25">
      <c r="A926" t="s">
        <v>494</v>
      </c>
      <c r="B926" t="s">
        <v>420</v>
      </c>
      <c r="C926">
        <v>2016</v>
      </c>
      <c r="D926" t="s">
        <v>422</v>
      </c>
      <c r="E926" t="s">
        <v>495</v>
      </c>
      <c r="F926" t="s">
        <v>496</v>
      </c>
      <c r="G926" t="s">
        <v>432</v>
      </c>
      <c r="H926" t="s">
        <v>173</v>
      </c>
      <c r="I926" t="s">
        <v>277</v>
      </c>
      <c r="J926">
        <v>0</v>
      </c>
      <c r="K926">
        <v>347697</v>
      </c>
      <c r="L926">
        <v>42</v>
      </c>
    </row>
    <row r="927" spans="1:12" x14ac:dyDescent="0.25">
      <c r="A927" t="s">
        <v>494</v>
      </c>
      <c r="B927" t="s">
        <v>420</v>
      </c>
      <c r="C927">
        <v>2016</v>
      </c>
      <c r="D927" t="s">
        <v>422</v>
      </c>
      <c r="E927" t="s">
        <v>495</v>
      </c>
      <c r="F927" t="s">
        <v>496</v>
      </c>
      <c r="G927" t="s">
        <v>432</v>
      </c>
      <c r="H927" t="s">
        <v>174</v>
      </c>
      <c r="I927" t="s">
        <v>278</v>
      </c>
      <c r="J927">
        <v>0</v>
      </c>
      <c r="K927">
        <v>3348623</v>
      </c>
      <c r="L927">
        <v>43</v>
      </c>
    </row>
    <row r="928" spans="1:12" x14ac:dyDescent="0.25">
      <c r="A928" t="s">
        <v>494</v>
      </c>
      <c r="B928" t="s">
        <v>420</v>
      </c>
      <c r="C928">
        <v>2016</v>
      </c>
      <c r="D928" t="s">
        <v>422</v>
      </c>
      <c r="E928" t="s">
        <v>495</v>
      </c>
      <c r="F928" t="s">
        <v>496</v>
      </c>
      <c r="G928" t="s">
        <v>432</v>
      </c>
      <c r="H928" t="s">
        <v>177</v>
      </c>
      <c r="I928" t="s">
        <v>281</v>
      </c>
      <c r="J928">
        <v>0</v>
      </c>
      <c r="K928">
        <v>22548</v>
      </c>
      <c r="L928">
        <v>49</v>
      </c>
    </row>
    <row r="929" spans="1:12" x14ac:dyDescent="0.25">
      <c r="A929" t="s">
        <v>494</v>
      </c>
      <c r="B929" t="s">
        <v>420</v>
      </c>
      <c r="C929">
        <v>2016</v>
      </c>
      <c r="D929" t="s">
        <v>422</v>
      </c>
      <c r="E929" t="s">
        <v>495</v>
      </c>
      <c r="F929" t="s">
        <v>496</v>
      </c>
      <c r="G929" t="s">
        <v>432</v>
      </c>
      <c r="H929" t="s">
        <v>155</v>
      </c>
      <c r="I929" t="s">
        <v>259</v>
      </c>
      <c r="J929">
        <v>0</v>
      </c>
      <c r="K929">
        <v>9504</v>
      </c>
      <c r="L929">
        <v>4</v>
      </c>
    </row>
    <row r="930" spans="1:12" x14ac:dyDescent="0.25">
      <c r="A930" t="s">
        <v>494</v>
      </c>
      <c r="B930" t="s">
        <v>420</v>
      </c>
      <c r="C930">
        <v>2016</v>
      </c>
      <c r="D930" t="s">
        <v>422</v>
      </c>
      <c r="E930" t="s">
        <v>495</v>
      </c>
      <c r="F930" t="s">
        <v>496</v>
      </c>
      <c r="G930" t="s">
        <v>432</v>
      </c>
      <c r="H930" t="s">
        <v>179</v>
      </c>
      <c r="I930" t="s">
        <v>283</v>
      </c>
      <c r="J930">
        <v>0</v>
      </c>
      <c r="K930">
        <v>3380778</v>
      </c>
      <c r="L930">
        <v>53</v>
      </c>
    </row>
    <row r="931" spans="1:12" x14ac:dyDescent="0.25">
      <c r="A931" t="s">
        <v>494</v>
      </c>
      <c r="B931" t="s">
        <v>420</v>
      </c>
      <c r="C931">
        <v>2016</v>
      </c>
      <c r="D931" t="s">
        <v>422</v>
      </c>
      <c r="E931" t="s">
        <v>495</v>
      </c>
      <c r="F931" t="s">
        <v>496</v>
      </c>
      <c r="G931" t="s">
        <v>432</v>
      </c>
      <c r="H931" t="s">
        <v>156</v>
      </c>
      <c r="I931" t="s">
        <v>260</v>
      </c>
      <c r="J931">
        <v>0</v>
      </c>
      <c r="K931">
        <v>103</v>
      </c>
      <c r="L931">
        <v>5</v>
      </c>
    </row>
    <row r="932" spans="1:12" x14ac:dyDescent="0.25">
      <c r="A932" t="s">
        <v>494</v>
      </c>
      <c r="B932" t="s">
        <v>420</v>
      </c>
      <c r="C932">
        <v>2016</v>
      </c>
      <c r="D932" t="s">
        <v>422</v>
      </c>
      <c r="E932" t="s">
        <v>495</v>
      </c>
      <c r="F932" t="s">
        <v>496</v>
      </c>
      <c r="G932" t="s">
        <v>432</v>
      </c>
      <c r="H932" t="s">
        <v>158</v>
      </c>
      <c r="I932" t="s">
        <v>262</v>
      </c>
      <c r="J932">
        <v>0</v>
      </c>
      <c r="K932">
        <v>103</v>
      </c>
      <c r="L932">
        <v>7</v>
      </c>
    </row>
    <row r="933" spans="1:12" x14ac:dyDescent="0.25">
      <c r="A933" t="s">
        <v>494</v>
      </c>
      <c r="B933" t="s">
        <v>420</v>
      </c>
      <c r="C933">
        <v>2016</v>
      </c>
      <c r="D933" t="s">
        <v>422</v>
      </c>
      <c r="E933" t="s">
        <v>495</v>
      </c>
      <c r="F933" t="s">
        <v>496</v>
      </c>
      <c r="G933" t="s">
        <v>432</v>
      </c>
      <c r="H933" t="s">
        <v>159</v>
      </c>
      <c r="I933" t="s">
        <v>263</v>
      </c>
      <c r="J933">
        <v>0</v>
      </c>
      <c r="K933">
        <v>400277</v>
      </c>
      <c r="L933">
        <v>8</v>
      </c>
    </row>
    <row r="934" spans="1:12" x14ac:dyDescent="0.25">
      <c r="A934" t="s">
        <v>486</v>
      </c>
      <c r="B934" t="s">
        <v>371</v>
      </c>
      <c r="C934">
        <v>2016</v>
      </c>
      <c r="D934" t="s">
        <v>372</v>
      </c>
      <c r="E934" t="s">
        <v>487</v>
      </c>
      <c r="F934" t="s">
        <v>488</v>
      </c>
      <c r="G934" t="s">
        <v>432</v>
      </c>
      <c r="H934" t="s">
        <v>164</v>
      </c>
      <c r="I934" t="s">
        <v>268</v>
      </c>
      <c r="J934">
        <v>0</v>
      </c>
      <c r="K934">
        <v>6466</v>
      </c>
      <c r="L934">
        <v>29</v>
      </c>
    </row>
    <row r="935" spans="1:12" x14ac:dyDescent="0.25">
      <c r="A935" t="s">
        <v>486</v>
      </c>
      <c r="B935" t="s">
        <v>371</v>
      </c>
      <c r="C935">
        <v>2016</v>
      </c>
      <c r="D935" t="s">
        <v>372</v>
      </c>
      <c r="E935" t="s">
        <v>487</v>
      </c>
      <c r="F935" t="s">
        <v>488</v>
      </c>
      <c r="G935" t="s">
        <v>432</v>
      </c>
      <c r="H935" t="s">
        <v>174</v>
      </c>
      <c r="I935" t="s">
        <v>278</v>
      </c>
      <c r="J935">
        <v>0</v>
      </c>
      <c r="K935">
        <v>391238.99</v>
      </c>
      <c r="L935">
        <v>43</v>
      </c>
    </row>
    <row r="936" spans="1:12" x14ac:dyDescent="0.25">
      <c r="A936" t="s">
        <v>486</v>
      </c>
      <c r="B936" t="s">
        <v>371</v>
      </c>
      <c r="C936">
        <v>2016</v>
      </c>
      <c r="D936" t="s">
        <v>372</v>
      </c>
      <c r="E936" t="s">
        <v>487</v>
      </c>
      <c r="F936" t="s">
        <v>488</v>
      </c>
      <c r="G936" t="s">
        <v>432</v>
      </c>
      <c r="H936" t="s">
        <v>177</v>
      </c>
      <c r="I936" t="s">
        <v>281</v>
      </c>
      <c r="J936">
        <v>0</v>
      </c>
      <c r="K936">
        <v>998.58</v>
      </c>
      <c r="L936">
        <v>49</v>
      </c>
    </row>
    <row r="937" spans="1:12" x14ac:dyDescent="0.25">
      <c r="A937" t="s">
        <v>486</v>
      </c>
      <c r="B937" t="s">
        <v>371</v>
      </c>
      <c r="C937">
        <v>2016</v>
      </c>
      <c r="D937" t="s">
        <v>372</v>
      </c>
      <c r="E937" t="s">
        <v>487</v>
      </c>
      <c r="F937" t="s">
        <v>488</v>
      </c>
      <c r="G937" t="s">
        <v>432</v>
      </c>
      <c r="H937" t="s">
        <v>179</v>
      </c>
      <c r="I937" t="s">
        <v>283</v>
      </c>
      <c r="J937">
        <v>0</v>
      </c>
      <c r="K937">
        <v>392237.57</v>
      </c>
      <c r="L937">
        <v>53</v>
      </c>
    </row>
    <row r="938" spans="1:12" x14ac:dyDescent="0.25">
      <c r="A938" t="s">
        <v>486</v>
      </c>
      <c r="B938" t="s">
        <v>371</v>
      </c>
      <c r="C938">
        <v>2016</v>
      </c>
      <c r="D938" t="s">
        <v>372</v>
      </c>
      <c r="E938" t="s">
        <v>487</v>
      </c>
      <c r="F938" t="s">
        <v>488</v>
      </c>
      <c r="G938" t="s">
        <v>432</v>
      </c>
      <c r="H938" t="s">
        <v>159</v>
      </c>
      <c r="I938" t="s">
        <v>263</v>
      </c>
      <c r="J938">
        <v>0</v>
      </c>
      <c r="K938">
        <v>384772.99</v>
      </c>
      <c r="L938">
        <v>8</v>
      </c>
    </row>
    <row r="939" spans="1:12" x14ac:dyDescent="0.25">
      <c r="A939" t="s">
        <v>489</v>
      </c>
      <c r="B939" t="s">
        <v>382</v>
      </c>
      <c r="C939">
        <v>2016</v>
      </c>
      <c r="D939" t="s">
        <v>384</v>
      </c>
      <c r="E939" t="s">
        <v>490</v>
      </c>
      <c r="F939" t="s">
        <v>491</v>
      </c>
      <c r="G939" t="s">
        <v>432</v>
      </c>
      <c r="H939" t="s">
        <v>166</v>
      </c>
      <c r="I939" t="s">
        <v>270</v>
      </c>
      <c r="J939">
        <v>0</v>
      </c>
      <c r="K939">
        <v>167633</v>
      </c>
      <c r="L939">
        <v>31</v>
      </c>
    </row>
    <row r="940" spans="1:12" x14ac:dyDescent="0.25">
      <c r="A940" t="s">
        <v>489</v>
      </c>
      <c r="B940" t="s">
        <v>382</v>
      </c>
      <c r="C940">
        <v>2016</v>
      </c>
      <c r="D940" t="s">
        <v>384</v>
      </c>
      <c r="E940" t="s">
        <v>490</v>
      </c>
      <c r="F940" t="s">
        <v>491</v>
      </c>
      <c r="G940" t="s">
        <v>432</v>
      </c>
      <c r="H940" t="s">
        <v>174</v>
      </c>
      <c r="I940" t="s">
        <v>278</v>
      </c>
      <c r="J940">
        <v>0</v>
      </c>
      <c r="K940">
        <v>433680</v>
      </c>
      <c r="L940">
        <v>43</v>
      </c>
    </row>
    <row r="941" spans="1:12" x14ac:dyDescent="0.25">
      <c r="A941" t="s">
        <v>489</v>
      </c>
      <c r="B941" t="s">
        <v>382</v>
      </c>
      <c r="C941">
        <v>2016</v>
      </c>
      <c r="D941" t="s">
        <v>384</v>
      </c>
      <c r="E941" t="s">
        <v>490</v>
      </c>
      <c r="F941" t="s">
        <v>491</v>
      </c>
      <c r="G941" t="s">
        <v>432</v>
      </c>
      <c r="H941" t="s">
        <v>179</v>
      </c>
      <c r="I941" t="s">
        <v>283</v>
      </c>
      <c r="J941">
        <v>0</v>
      </c>
      <c r="K941">
        <v>481856</v>
      </c>
      <c r="L941">
        <v>53</v>
      </c>
    </row>
    <row r="942" spans="1:12" x14ac:dyDescent="0.25">
      <c r="A942" t="s">
        <v>489</v>
      </c>
      <c r="B942" t="s">
        <v>382</v>
      </c>
      <c r="C942">
        <v>2016</v>
      </c>
      <c r="D942" t="s">
        <v>384</v>
      </c>
      <c r="E942" t="s">
        <v>490</v>
      </c>
      <c r="F942" t="s">
        <v>491</v>
      </c>
      <c r="G942" t="s">
        <v>432</v>
      </c>
      <c r="H942" t="s">
        <v>157</v>
      </c>
      <c r="I942" t="s">
        <v>261</v>
      </c>
      <c r="J942">
        <v>0</v>
      </c>
      <c r="K942">
        <v>48176</v>
      </c>
      <c r="L942">
        <v>6</v>
      </c>
    </row>
    <row r="943" spans="1:12" x14ac:dyDescent="0.25">
      <c r="A943" t="s">
        <v>489</v>
      </c>
      <c r="B943" t="s">
        <v>382</v>
      </c>
      <c r="C943">
        <v>2016</v>
      </c>
      <c r="D943" t="s">
        <v>384</v>
      </c>
      <c r="E943" t="s">
        <v>490</v>
      </c>
      <c r="F943" t="s">
        <v>491</v>
      </c>
      <c r="G943" t="s">
        <v>432</v>
      </c>
      <c r="H943" t="s">
        <v>158</v>
      </c>
      <c r="I943" t="s">
        <v>262</v>
      </c>
      <c r="J943">
        <v>0</v>
      </c>
      <c r="K943">
        <v>48176</v>
      </c>
      <c r="L943">
        <v>7</v>
      </c>
    </row>
    <row r="944" spans="1:12" x14ac:dyDescent="0.25">
      <c r="A944" t="s">
        <v>489</v>
      </c>
      <c r="B944" t="s">
        <v>382</v>
      </c>
      <c r="C944">
        <v>2016</v>
      </c>
      <c r="D944" t="s">
        <v>384</v>
      </c>
      <c r="E944" t="s">
        <v>490</v>
      </c>
      <c r="F944" t="s">
        <v>491</v>
      </c>
      <c r="G944" t="s">
        <v>432</v>
      </c>
      <c r="H944" t="s">
        <v>159</v>
      </c>
      <c r="I944" t="s">
        <v>263</v>
      </c>
      <c r="J944">
        <v>0</v>
      </c>
      <c r="K944">
        <v>266047</v>
      </c>
      <c r="L944">
        <v>8</v>
      </c>
    </row>
    <row r="945" spans="1:12" x14ac:dyDescent="0.25">
      <c r="A945" t="s">
        <v>489</v>
      </c>
      <c r="B945" t="s">
        <v>382</v>
      </c>
      <c r="C945">
        <v>2016</v>
      </c>
      <c r="D945" t="s">
        <v>383</v>
      </c>
      <c r="E945" t="s">
        <v>492</v>
      </c>
      <c r="F945" t="s">
        <v>493</v>
      </c>
      <c r="G945" t="s">
        <v>432</v>
      </c>
      <c r="H945" t="s">
        <v>161</v>
      </c>
      <c r="I945" t="s">
        <v>265</v>
      </c>
      <c r="J945">
        <v>0</v>
      </c>
      <c r="K945">
        <v>762240</v>
      </c>
      <c r="L945">
        <v>11</v>
      </c>
    </row>
    <row r="946" spans="1:12" x14ac:dyDescent="0.25">
      <c r="A946" t="s">
        <v>489</v>
      </c>
      <c r="B946" t="s">
        <v>382</v>
      </c>
      <c r="C946">
        <v>2016</v>
      </c>
      <c r="D946" t="s">
        <v>383</v>
      </c>
      <c r="E946" t="s">
        <v>492</v>
      </c>
      <c r="F946" t="s">
        <v>493</v>
      </c>
      <c r="G946" t="s">
        <v>432</v>
      </c>
      <c r="H946" t="s">
        <v>174</v>
      </c>
      <c r="I946" t="s">
        <v>278</v>
      </c>
      <c r="J946">
        <v>0</v>
      </c>
      <c r="K946">
        <v>768776</v>
      </c>
      <c r="L946">
        <v>43</v>
      </c>
    </row>
    <row r="947" spans="1:12" x14ac:dyDescent="0.25">
      <c r="A947" t="s">
        <v>489</v>
      </c>
      <c r="B947" t="s">
        <v>382</v>
      </c>
      <c r="C947">
        <v>2016</v>
      </c>
      <c r="D947" t="s">
        <v>383</v>
      </c>
      <c r="E947" t="s">
        <v>492</v>
      </c>
      <c r="F947" t="s">
        <v>493</v>
      </c>
      <c r="G947" t="s">
        <v>432</v>
      </c>
      <c r="H947" t="s">
        <v>179</v>
      </c>
      <c r="I947" t="s">
        <v>283</v>
      </c>
      <c r="J947">
        <v>0</v>
      </c>
      <c r="K947">
        <v>768776</v>
      </c>
      <c r="L947">
        <v>53</v>
      </c>
    </row>
    <row r="948" spans="1:12" x14ac:dyDescent="0.25">
      <c r="A948" t="s">
        <v>489</v>
      </c>
      <c r="B948" t="s">
        <v>382</v>
      </c>
      <c r="C948">
        <v>2016</v>
      </c>
      <c r="D948" t="s">
        <v>383</v>
      </c>
      <c r="E948" t="s">
        <v>492</v>
      </c>
      <c r="F948" t="s">
        <v>493</v>
      </c>
      <c r="G948" t="s">
        <v>432</v>
      </c>
      <c r="H948" t="s">
        <v>159</v>
      </c>
      <c r="I948" t="s">
        <v>263</v>
      </c>
      <c r="J948">
        <v>0</v>
      </c>
      <c r="K948">
        <v>6536</v>
      </c>
      <c r="L948">
        <v>8</v>
      </c>
    </row>
    <row r="949" spans="1:12" x14ac:dyDescent="0.25">
      <c r="A949" t="s">
        <v>494</v>
      </c>
      <c r="B949" t="s">
        <v>420</v>
      </c>
      <c r="C949">
        <v>2016</v>
      </c>
      <c r="D949" t="s">
        <v>423</v>
      </c>
      <c r="E949" t="s">
        <v>497</v>
      </c>
      <c r="F949" t="s">
        <v>498</v>
      </c>
      <c r="G949" t="s">
        <v>432</v>
      </c>
      <c r="H949" t="s">
        <v>174</v>
      </c>
      <c r="I949" t="s">
        <v>278</v>
      </c>
      <c r="J949">
        <v>0</v>
      </c>
      <c r="K949">
        <v>13473</v>
      </c>
      <c r="L949">
        <v>43</v>
      </c>
    </row>
    <row r="950" spans="1:12" x14ac:dyDescent="0.25">
      <c r="A950" t="s">
        <v>494</v>
      </c>
      <c r="B950" t="s">
        <v>420</v>
      </c>
      <c r="C950">
        <v>2016</v>
      </c>
      <c r="D950" t="s">
        <v>423</v>
      </c>
      <c r="E950" t="s">
        <v>497</v>
      </c>
      <c r="F950" t="s">
        <v>498</v>
      </c>
      <c r="G950" t="s">
        <v>432</v>
      </c>
      <c r="H950" t="s">
        <v>177</v>
      </c>
      <c r="I950" t="s">
        <v>281</v>
      </c>
      <c r="J950">
        <v>0</v>
      </c>
      <c r="K950">
        <v>34</v>
      </c>
      <c r="L950">
        <v>49</v>
      </c>
    </row>
    <row r="951" spans="1:12" x14ac:dyDescent="0.25">
      <c r="A951" t="s">
        <v>494</v>
      </c>
      <c r="B951" t="s">
        <v>420</v>
      </c>
      <c r="C951">
        <v>2016</v>
      </c>
      <c r="D951" t="s">
        <v>423</v>
      </c>
      <c r="E951" t="s">
        <v>497</v>
      </c>
      <c r="F951" t="s">
        <v>498</v>
      </c>
      <c r="G951" t="s">
        <v>432</v>
      </c>
      <c r="H951" t="s">
        <v>179</v>
      </c>
      <c r="I951" t="s">
        <v>283</v>
      </c>
      <c r="J951">
        <v>0</v>
      </c>
      <c r="K951">
        <v>13507</v>
      </c>
      <c r="L951">
        <v>53</v>
      </c>
    </row>
    <row r="952" spans="1:12" x14ac:dyDescent="0.25">
      <c r="A952" t="s">
        <v>494</v>
      </c>
      <c r="B952" t="s">
        <v>420</v>
      </c>
      <c r="C952">
        <v>2016</v>
      </c>
      <c r="D952" t="s">
        <v>423</v>
      </c>
      <c r="E952" t="s">
        <v>497</v>
      </c>
      <c r="F952" t="s">
        <v>498</v>
      </c>
      <c r="G952" t="s">
        <v>432</v>
      </c>
      <c r="H952" t="s">
        <v>159</v>
      </c>
      <c r="I952" t="s">
        <v>263</v>
      </c>
      <c r="J952">
        <v>0</v>
      </c>
      <c r="K952">
        <v>13473</v>
      </c>
      <c r="L952">
        <v>8</v>
      </c>
    </row>
    <row r="953" spans="1:12" x14ac:dyDescent="0.25">
      <c r="A953" t="s">
        <v>494</v>
      </c>
      <c r="B953" t="s">
        <v>420</v>
      </c>
      <c r="C953">
        <v>2016</v>
      </c>
      <c r="D953" t="s">
        <v>421</v>
      </c>
      <c r="E953" t="s">
        <v>499</v>
      </c>
      <c r="F953" t="s">
        <v>496</v>
      </c>
      <c r="G953" t="s">
        <v>432</v>
      </c>
      <c r="H953" t="s">
        <v>161</v>
      </c>
      <c r="I953" t="s">
        <v>265</v>
      </c>
      <c r="J953">
        <v>0</v>
      </c>
      <c r="K953">
        <v>911092</v>
      </c>
      <c r="L953">
        <v>11</v>
      </c>
    </row>
    <row r="954" spans="1:12" x14ac:dyDescent="0.25">
      <c r="A954" t="s">
        <v>494</v>
      </c>
      <c r="B954" t="s">
        <v>420</v>
      </c>
      <c r="C954">
        <v>2016</v>
      </c>
      <c r="D954" t="s">
        <v>421</v>
      </c>
      <c r="E954" t="s">
        <v>499</v>
      </c>
      <c r="F954" t="s">
        <v>496</v>
      </c>
      <c r="G954" t="s">
        <v>432</v>
      </c>
      <c r="H954" t="s">
        <v>153</v>
      </c>
      <c r="I954" t="s">
        <v>257</v>
      </c>
      <c r="J954">
        <v>0</v>
      </c>
      <c r="K954">
        <v>250</v>
      </c>
      <c r="L954">
        <v>1</v>
      </c>
    </row>
    <row r="955" spans="1:12" x14ac:dyDescent="0.25">
      <c r="A955" t="s">
        <v>494</v>
      </c>
      <c r="B955" t="s">
        <v>420</v>
      </c>
      <c r="C955">
        <v>2016</v>
      </c>
      <c r="D955" t="s">
        <v>421</v>
      </c>
      <c r="E955" t="s">
        <v>499</v>
      </c>
      <c r="F955" t="s">
        <v>496</v>
      </c>
      <c r="G955" t="s">
        <v>432</v>
      </c>
      <c r="H955" t="s">
        <v>164</v>
      </c>
      <c r="I955" t="s">
        <v>268</v>
      </c>
      <c r="J955">
        <v>0</v>
      </c>
      <c r="K955">
        <v>2795</v>
      </c>
      <c r="L955">
        <v>29</v>
      </c>
    </row>
    <row r="956" spans="1:12" x14ac:dyDescent="0.25">
      <c r="A956" t="s">
        <v>494</v>
      </c>
      <c r="B956" t="s">
        <v>420</v>
      </c>
      <c r="C956">
        <v>2016</v>
      </c>
      <c r="D956" t="s">
        <v>421</v>
      </c>
      <c r="E956" t="s">
        <v>499</v>
      </c>
      <c r="F956" t="s">
        <v>496</v>
      </c>
      <c r="G956" t="s">
        <v>432</v>
      </c>
      <c r="H956" t="s">
        <v>167</v>
      </c>
      <c r="I956" t="s">
        <v>271</v>
      </c>
      <c r="J956">
        <v>0</v>
      </c>
      <c r="K956">
        <v>6844</v>
      </c>
      <c r="L956">
        <v>34</v>
      </c>
    </row>
    <row r="957" spans="1:12" x14ac:dyDescent="0.25">
      <c r="A957" t="s">
        <v>494</v>
      </c>
      <c r="B957" t="s">
        <v>420</v>
      </c>
      <c r="C957">
        <v>2016</v>
      </c>
      <c r="D957" t="s">
        <v>421</v>
      </c>
      <c r="E957" t="s">
        <v>499</v>
      </c>
      <c r="F957" t="s">
        <v>496</v>
      </c>
      <c r="G957" t="s">
        <v>432</v>
      </c>
      <c r="H957" t="s">
        <v>168</v>
      </c>
      <c r="I957" t="s">
        <v>272</v>
      </c>
      <c r="J957">
        <v>0</v>
      </c>
      <c r="K957">
        <v>695745</v>
      </c>
      <c r="L957">
        <v>35</v>
      </c>
    </row>
    <row r="958" spans="1:12" x14ac:dyDescent="0.25">
      <c r="A958" t="s">
        <v>494</v>
      </c>
      <c r="B958" t="s">
        <v>420</v>
      </c>
      <c r="C958">
        <v>2016</v>
      </c>
      <c r="D958" t="s">
        <v>421</v>
      </c>
      <c r="E958" t="s">
        <v>499</v>
      </c>
      <c r="F958" t="s">
        <v>496</v>
      </c>
      <c r="G958" t="s">
        <v>432</v>
      </c>
      <c r="H958" t="s">
        <v>173</v>
      </c>
      <c r="I958" t="s">
        <v>277</v>
      </c>
      <c r="J958">
        <v>0</v>
      </c>
      <c r="K958">
        <v>569354</v>
      </c>
      <c r="L958">
        <v>42</v>
      </c>
    </row>
    <row r="959" spans="1:12" x14ac:dyDescent="0.25">
      <c r="A959" t="s">
        <v>494</v>
      </c>
      <c r="B959" t="s">
        <v>420</v>
      </c>
      <c r="C959">
        <v>2016</v>
      </c>
      <c r="D959" t="s">
        <v>421</v>
      </c>
      <c r="E959" t="s">
        <v>499</v>
      </c>
      <c r="F959" t="s">
        <v>496</v>
      </c>
      <c r="G959" t="s">
        <v>432</v>
      </c>
      <c r="H959" t="s">
        <v>174</v>
      </c>
      <c r="I959" t="s">
        <v>278</v>
      </c>
      <c r="J959">
        <v>0</v>
      </c>
      <c r="K959">
        <v>2835162</v>
      </c>
      <c r="L959">
        <v>43</v>
      </c>
    </row>
    <row r="960" spans="1:12" x14ac:dyDescent="0.25">
      <c r="A960" t="s">
        <v>494</v>
      </c>
      <c r="B960" t="s">
        <v>420</v>
      </c>
      <c r="C960">
        <v>2016</v>
      </c>
      <c r="D960" t="s">
        <v>421</v>
      </c>
      <c r="E960" t="s">
        <v>499</v>
      </c>
      <c r="F960" t="s">
        <v>496</v>
      </c>
      <c r="G960" t="s">
        <v>432</v>
      </c>
      <c r="H960" t="s">
        <v>177</v>
      </c>
      <c r="I960" t="s">
        <v>281</v>
      </c>
      <c r="J960">
        <v>0</v>
      </c>
      <c r="K960">
        <v>22637</v>
      </c>
      <c r="L960">
        <v>49</v>
      </c>
    </row>
    <row r="961" spans="1:12" x14ac:dyDescent="0.25">
      <c r="A961" t="s">
        <v>494</v>
      </c>
      <c r="B961" t="s">
        <v>420</v>
      </c>
      <c r="C961">
        <v>2016</v>
      </c>
      <c r="D961" t="s">
        <v>421</v>
      </c>
      <c r="E961" t="s">
        <v>499</v>
      </c>
      <c r="F961" t="s">
        <v>496</v>
      </c>
      <c r="G961" t="s">
        <v>432</v>
      </c>
      <c r="H961" t="s">
        <v>155</v>
      </c>
      <c r="I961" t="s">
        <v>259</v>
      </c>
      <c r="J961">
        <v>0</v>
      </c>
      <c r="K961">
        <v>250</v>
      </c>
      <c r="L961">
        <v>4</v>
      </c>
    </row>
    <row r="962" spans="1:12" x14ac:dyDescent="0.25">
      <c r="A962" t="s">
        <v>494</v>
      </c>
      <c r="B962" t="s">
        <v>420</v>
      </c>
      <c r="C962">
        <v>2016</v>
      </c>
      <c r="D962" t="s">
        <v>421</v>
      </c>
      <c r="E962" t="s">
        <v>499</v>
      </c>
      <c r="F962" t="s">
        <v>496</v>
      </c>
      <c r="G962" t="s">
        <v>432</v>
      </c>
      <c r="H962" t="s">
        <v>179</v>
      </c>
      <c r="I962" t="s">
        <v>283</v>
      </c>
      <c r="J962">
        <v>0</v>
      </c>
      <c r="K962">
        <v>2858049</v>
      </c>
      <c r="L962">
        <v>53</v>
      </c>
    </row>
    <row r="963" spans="1:12" x14ac:dyDescent="0.25">
      <c r="A963" t="s">
        <v>494</v>
      </c>
      <c r="B963" t="s">
        <v>420</v>
      </c>
      <c r="C963">
        <v>2016</v>
      </c>
      <c r="D963" t="s">
        <v>421</v>
      </c>
      <c r="E963" t="s">
        <v>499</v>
      </c>
      <c r="F963" t="s">
        <v>496</v>
      </c>
      <c r="G963" t="s">
        <v>432</v>
      </c>
      <c r="H963" t="s">
        <v>159</v>
      </c>
      <c r="I963" t="s">
        <v>263</v>
      </c>
      <c r="J963">
        <v>0</v>
      </c>
      <c r="K963">
        <v>649332</v>
      </c>
      <c r="L963">
        <v>8</v>
      </c>
    </row>
    <row r="964" spans="1:12" x14ac:dyDescent="0.25">
      <c r="A964" t="s">
        <v>500</v>
      </c>
      <c r="B964" t="s">
        <v>414</v>
      </c>
      <c r="C964">
        <v>2016</v>
      </c>
      <c r="D964" t="s">
        <v>415</v>
      </c>
      <c r="E964" t="s">
        <v>438</v>
      </c>
      <c r="F964" t="s">
        <v>501</v>
      </c>
      <c r="G964" t="s">
        <v>432</v>
      </c>
      <c r="H964" t="s">
        <v>164</v>
      </c>
      <c r="I964" t="s">
        <v>268</v>
      </c>
      <c r="J964">
        <v>0</v>
      </c>
      <c r="K964">
        <v>3376</v>
      </c>
      <c r="L964">
        <v>29</v>
      </c>
    </row>
    <row r="965" spans="1:12" x14ac:dyDescent="0.25">
      <c r="A965" t="s">
        <v>500</v>
      </c>
      <c r="B965" t="s">
        <v>414</v>
      </c>
      <c r="C965">
        <v>2016</v>
      </c>
      <c r="D965" t="s">
        <v>415</v>
      </c>
      <c r="E965" t="s">
        <v>438</v>
      </c>
      <c r="F965" t="s">
        <v>501</v>
      </c>
      <c r="G965" t="s">
        <v>432</v>
      </c>
      <c r="H965" t="s">
        <v>174</v>
      </c>
      <c r="I965" t="s">
        <v>278</v>
      </c>
      <c r="J965">
        <v>0</v>
      </c>
      <c r="K965">
        <v>208337</v>
      </c>
      <c r="L965">
        <v>43</v>
      </c>
    </row>
    <row r="966" spans="1:12" x14ac:dyDescent="0.25">
      <c r="A966" t="s">
        <v>500</v>
      </c>
      <c r="B966" t="s">
        <v>414</v>
      </c>
      <c r="C966">
        <v>2016</v>
      </c>
      <c r="D966" t="s">
        <v>415</v>
      </c>
      <c r="E966" t="s">
        <v>438</v>
      </c>
      <c r="F966" t="s">
        <v>501</v>
      </c>
      <c r="G966" t="s">
        <v>432</v>
      </c>
      <c r="H966" t="s">
        <v>179</v>
      </c>
      <c r="I966" t="s">
        <v>283</v>
      </c>
      <c r="J966">
        <v>0</v>
      </c>
      <c r="K966">
        <v>208337</v>
      </c>
      <c r="L966">
        <v>53</v>
      </c>
    </row>
    <row r="967" spans="1:12" x14ac:dyDescent="0.25">
      <c r="A967" t="s">
        <v>500</v>
      </c>
      <c r="B967" t="s">
        <v>414</v>
      </c>
      <c r="C967">
        <v>2016</v>
      </c>
      <c r="D967" t="s">
        <v>415</v>
      </c>
      <c r="E967" t="s">
        <v>438</v>
      </c>
      <c r="F967" t="s">
        <v>501</v>
      </c>
      <c r="G967" t="s">
        <v>432</v>
      </c>
      <c r="H967" t="s">
        <v>159</v>
      </c>
      <c r="I967" t="s">
        <v>263</v>
      </c>
      <c r="J967">
        <v>0</v>
      </c>
      <c r="K967">
        <v>204961</v>
      </c>
      <c r="L967">
        <v>8</v>
      </c>
    </row>
    <row r="968" spans="1:12" x14ac:dyDescent="0.25">
      <c r="A968" t="s">
        <v>502</v>
      </c>
      <c r="B968" t="s">
        <v>402</v>
      </c>
      <c r="C968">
        <v>2016</v>
      </c>
      <c r="D968" t="s">
        <v>403</v>
      </c>
      <c r="E968" t="s">
        <v>473</v>
      </c>
      <c r="F968" t="s">
        <v>503</v>
      </c>
      <c r="G968" t="s">
        <v>432</v>
      </c>
      <c r="H968" t="s">
        <v>174</v>
      </c>
      <c r="I968" t="s">
        <v>278</v>
      </c>
      <c r="J968">
        <v>0</v>
      </c>
      <c r="K968">
        <v>1088011.92</v>
      </c>
      <c r="L968">
        <v>43</v>
      </c>
    </row>
    <row r="969" spans="1:12" x14ac:dyDescent="0.25">
      <c r="A969" t="s">
        <v>502</v>
      </c>
      <c r="B969" t="s">
        <v>402</v>
      </c>
      <c r="C969">
        <v>2016</v>
      </c>
      <c r="D969" t="s">
        <v>403</v>
      </c>
      <c r="E969" t="s">
        <v>473</v>
      </c>
      <c r="F969" t="s">
        <v>503</v>
      </c>
      <c r="G969" t="s">
        <v>432</v>
      </c>
      <c r="H969" t="s">
        <v>179</v>
      </c>
      <c r="I969" t="s">
        <v>283</v>
      </c>
      <c r="J969">
        <v>0</v>
      </c>
      <c r="K969">
        <v>1088011.92</v>
      </c>
      <c r="L969">
        <v>53</v>
      </c>
    </row>
    <row r="970" spans="1:12" x14ac:dyDescent="0.25">
      <c r="A970" t="s">
        <v>502</v>
      </c>
      <c r="B970" t="s">
        <v>402</v>
      </c>
      <c r="C970">
        <v>2016</v>
      </c>
      <c r="D970" t="s">
        <v>403</v>
      </c>
      <c r="E970" t="s">
        <v>473</v>
      </c>
      <c r="F970" t="s">
        <v>503</v>
      </c>
      <c r="G970" t="s">
        <v>432</v>
      </c>
      <c r="H970" t="s">
        <v>159</v>
      </c>
      <c r="I970" t="s">
        <v>263</v>
      </c>
      <c r="J970">
        <v>0</v>
      </c>
      <c r="K970">
        <v>1088011.92</v>
      </c>
      <c r="L970">
        <v>8</v>
      </c>
    </row>
    <row r="971" spans="1:12" x14ac:dyDescent="0.25">
      <c r="A971" t="s">
        <v>504</v>
      </c>
      <c r="B971" t="s">
        <v>379</v>
      </c>
      <c r="C971">
        <v>2016</v>
      </c>
      <c r="D971" t="s">
        <v>378</v>
      </c>
      <c r="E971" t="s">
        <v>505</v>
      </c>
      <c r="F971" t="s">
        <v>505</v>
      </c>
      <c r="G971" t="s">
        <v>432</v>
      </c>
      <c r="H971" t="s">
        <v>172</v>
      </c>
      <c r="I971" t="s">
        <v>276</v>
      </c>
      <c r="J971">
        <v>0</v>
      </c>
      <c r="K971">
        <v>10101</v>
      </c>
      <c r="L971">
        <v>41</v>
      </c>
    </row>
    <row r="972" spans="1:12" x14ac:dyDescent="0.25">
      <c r="A972" t="s">
        <v>504</v>
      </c>
      <c r="B972" t="s">
        <v>379</v>
      </c>
      <c r="C972">
        <v>2016</v>
      </c>
      <c r="D972" t="s">
        <v>378</v>
      </c>
      <c r="E972" t="s">
        <v>505</v>
      </c>
      <c r="F972" t="s">
        <v>505</v>
      </c>
      <c r="G972" t="s">
        <v>432</v>
      </c>
      <c r="H972" t="s">
        <v>174</v>
      </c>
      <c r="I972" t="s">
        <v>278</v>
      </c>
      <c r="J972">
        <v>0</v>
      </c>
      <c r="K972">
        <v>78231.03</v>
      </c>
      <c r="L972">
        <v>43</v>
      </c>
    </row>
    <row r="973" spans="1:12" x14ac:dyDescent="0.25">
      <c r="A973" t="s">
        <v>504</v>
      </c>
      <c r="B973" t="s">
        <v>379</v>
      </c>
      <c r="C973">
        <v>2016</v>
      </c>
      <c r="D973" t="s">
        <v>378</v>
      </c>
      <c r="E973" t="s">
        <v>505</v>
      </c>
      <c r="F973" t="s">
        <v>505</v>
      </c>
      <c r="G973" t="s">
        <v>432</v>
      </c>
      <c r="H973" t="s">
        <v>179</v>
      </c>
      <c r="I973" t="s">
        <v>283</v>
      </c>
      <c r="J973">
        <v>0</v>
      </c>
      <c r="K973">
        <v>78231.03</v>
      </c>
      <c r="L973">
        <v>53</v>
      </c>
    </row>
    <row r="974" spans="1:12" x14ac:dyDescent="0.25">
      <c r="A974" t="s">
        <v>504</v>
      </c>
      <c r="B974" t="s">
        <v>379</v>
      </c>
      <c r="C974">
        <v>2016</v>
      </c>
      <c r="D974" t="s">
        <v>378</v>
      </c>
      <c r="E974" t="s">
        <v>505</v>
      </c>
      <c r="F974" t="s">
        <v>505</v>
      </c>
      <c r="G974" t="s">
        <v>432</v>
      </c>
      <c r="H974" t="s">
        <v>159</v>
      </c>
      <c r="I974" t="s">
        <v>263</v>
      </c>
      <c r="J974">
        <v>0</v>
      </c>
      <c r="K974">
        <v>68130.03</v>
      </c>
      <c r="L974">
        <v>8</v>
      </c>
    </row>
    <row r="975" spans="1:12" x14ac:dyDescent="0.25">
      <c r="A975" t="s">
        <v>504</v>
      </c>
      <c r="B975" t="s">
        <v>379</v>
      </c>
      <c r="C975">
        <v>2016</v>
      </c>
      <c r="D975" t="s">
        <v>380</v>
      </c>
      <c r="E975" t="s">
        <v>506</v>
      </c>
      <c r="F975" t="s">
        <v>506</v>
      </c>
      <c r="G975" t="s">
        <v>432</v>
      </c>
      <c r="H975" t="s">
        <v>172</v>
      </c>
      <c r="I975" t="s">
        <v>276</v>
      </c>
      <c r="J975">
        <v>0</v>
      </c>
      <c r="K975">
        <v>3515</v>
      </c>
      <c r="L975">
        <v>41</v>
      </c>
    </row>
    <row r="976" spans="1:12" x14ac:dyDescent="0.25">
      <c r="A976" t="s">
        <v>504</v>
      </c>
      <c r="B976" t="s">
        <v>379</v>
      </c>
      <c r="C976">
        <v>2016</v>
      </c>
      <c r="D976" t="s">
        <v>380</v>
      </c>
      <c r="E976" t="s">
        <v>506</v>
      </c>
      <c r="F976" t="s">
        <v>506</v>
      </c>
      <c r="G976" t="s">
        <v>432</v>
      </c>
      <c r="H976" t="s">
        <v>174</v>
      </c>
      <c r="I976" t="s">
        <v>278</v>
      </c>
      <c r="J976">
        <v>0</v>
      </c>
      <c r="K976">
        <v>25218</v>
      </c>
      <c r="L976">
        <v>43</v>
      </c>
    </row>
    <row r="977" spans="1:12" x14ac:dyDescent="0.25">
      <c r="A977" t="s">
        <v>504</v>
      </c>
      <c r="B977" t="s">
        <v>379</v>
      </c>
      <c r="C977">
        <v>2016</v>
      </c>
      <c r="D977" t="s">
        <v>380</v>
      </c>
      <c r="E977" t="s">
        <v>506</v>
      </c>
      <c r="F977" t="s">
        <v>506</v>
      </c>
      <c r="G977" t="s">
        <v>432</v>
      </c>
      <c r="H977" t="s">
        <v>179</v>
      </c>
      <c r="I977" t="s">
        <v>283</v>
      </c>
      <c r="J977">
        <v>0</v>
      </c>
      <c r="K977">
        <v>25218</v>
      </c>
      <c r="L977">
        <v>53</v>
      </c>
    </row>
    <row r="978" spans="1:12" x14ac:dyDescent="0.25">
      <c r="A978" t="s">
        <v>504</v>
      </c>
      <c r="B978" t="s">
        <v>379</v>
      </c>
      <c r="C978">
        <v>2016</v>
      </c>
      <c r="D978" t="s">
        <v>380</v>
      </c>
      <c r="E978" t="s">
        <v>506</v>
      </c>
      <c r="F978" t="s">
        <v>506</v>
      </c>
      <c r="G978" t="s">
        <v>432</v>
      </c>
      <c r="H978" t="s">
        <v>159</v>
      </c>
      <c r="I978" t="s">
        <v>263</v>
      </c>
      <c r="J978">
        <v>0</v>
      </c>
      <c r="K978">
        <v>21703</v>
      </c>
      <c r="L978">
        <v>8</v>
      </c>
    </row>
    <row r="979" spans="1:12" x14ac:dyDescent="0.25">
      <c r="A979" t="s">
        <v>504</v>
      </c>
      <c r="B979" t="s">
        <v>379</v>
      </c>
      <c r="C979">
        <v>2016</v>
      </c>
      <c r="D979" t="s">
        <v>381</v>
      </c>
      <c r="E979" t="s">
        <v>507</v>
      </c>
      <c r="F979" t="s">
        <v>507</v>
      </c>
      <c r="G979" t="s">
        <v>432</v>
      </c>
      <c r="H979" t="s">
        <v>171</v>
      </c>
      <c r="I979" t="s">
        <v>275</v>
      </c>
      <c r="J979">
        <v>0</v>
      </c>
      <c r="K979">
        <v>31010</v>
      </c>
      <c r="L979">
        <v>39</v>
      </c>
    </row>
    <row r="980" spans="1:12" x14ac:dyDescent="0.25">
      <c r="A980" t="s">
        <v>504</v>
      </c>
      <c r="B980" t="s">
        <v>379</v>
      </c>
      <c r="C980">
        <v>2016</v>
      </c>
      <c r="D980" t="s">
        <v>381</v>
      </c>
      <c r="E980" t="s">
        <v>507</v>
      </c>
      <c r="F980" t="s">
        <v>507</v>
      </c>
      <c r="G980" t="s">
        <v>432</v>
      </c>
      <c r="H980" t="s">
        <v>174</v>
      </c>
      <c r="I980" t="s">
        <v>278</v>
      </c>
      <c r="J980">
        <v>0</v>
      </c>
      <c r="K980">
        <v>224394</v>
      </c>
      <c r="L980">
        <v>43</v>
      </c>
    </row>
    <row r="981" spans="1:12" x14ac:dyDescent="0.25">
      <c r="A981" t="s">
        <v>504</v>
      </c>
      <c r="B981" t="s">
        <v>379</v>
      </c>
      <c r="C981">
        <v>2016</v>
      </c>
      <c r="D981" t="s">
        <v>381</v>
      </c>
      <c r="E981" t="s">
        <v>507</v>
      </c>
      <c r="F981" t="s">
        <v>507</v>
      </c>
      <c r="G981" t="s">
        <v>432</v>
      </c>
      <c r="H981" t="s">
        <v>179</v>
      </c>
      <c r="I981" t="s">
        <v>283</v>
      </c>
      <c r="J981">
        <v>0</v>
      </c>
      <c r="K981">
        <v>224394</v>
      </c>
      <c r="L981">
        <v>53</v>
      </c>
    </row>
    <row r="982" spans="1:12" x14ac:dyDescent="0.25">
      <c r="A982" t="s">
        <v>504</v>
      </c>
      <c r="B982" t="s">
        <v>379</v>
      </c>
      <c r="C982">
        <v>2016</v>
      </c>
      <c r="D982" t="s">
        <v>381</v>
      </c>
      <c r="E982" t="s">
        <v>507</v>
      </c>
      <c r="F982" t="s">
        <v>507</v>
      </c>
      <c r="G982" t="s">
        <v>432</v>
      </c>
      <c r="H982" t="s">
        <v>160</v>
      </c>
      <c r="I982" t="s">
        <v>264</v>
      </c>
      <c r="J982">
        <v>0</v>
      </c>
      <c r="K982">
        <v>193384</v>
      </c>
      <c r="L982">
        <v>9</v>
      </c>
    </row>
    <row r="983" spans="1:12" x14ac:dyDescent="0.25">
      <c r="A983" t="s">
        <v>511</v>
      </c>
      <c r="B983" t="s">
        <v>407</v>
      </c>
      <c r="C983">
        <v>2016</v>
      </c>
      <c r="D983" t="s">
        <v>372</v>
      </c>
      <c r="E983" t="s">
        <v>512</v>
      </c>
      <c r="F983" t="s">
        <v>513</v>
      </c>
      <c r="G983" t="s">
        <v>432</v>
      </c>
      <c r="H983" t="s">
        <v>153</v>
      </c>
      <c r="I983" t="s">
        <v>257</v>
      </c>
      <c r="J983">
        <v>0</v>
      </c>
      <c r="K983">
        <v>48635</v>
      </c>
      <c r="L983">
        <v>1</v>
      </c>
    </row>
    <row r="984" spans="1:12" x14ac:dyDescent="0.25">
      <c r="A984" t="s">
        <v>511</v>
      </c>
      <c r="B984" t="s">
        <v>407</v>
      </c>
      <c r="C984">
        <v>2016</v>
      </c>
      <c r="D984" t="s">
        <v>372</v>
      </c>
      <c r="E984" t="s">
        <v>512</v>
      </c>
      <c r="F984" t="s">
        <v>513</v>
      </c>
      <c r="G984" t="s">
        <v>432</v>
      </c>
      <c r="H984" t="s">
        <v>164</v>
      </c>
      <c r="I984" t="s">
        <v>268</v>
      </c>
      <c r="J984">
        <v>0</v>
      </c>
      <c r="K984">
        <v>21455</v>
      </c>
      <c r="L984">
        <v>29</v>
      </c>
    </row>
    <row r="985" spans="1:12" x14ac:dyDescent="0.25">
      <c r="A985" t="s">
        <v>511</v>
      </c>
      <c r="B985" t="s">
        <v>407</v>
      </c>
      <c r="C985">
        <v>2016</v>
      </c>
      <c r="D985" t="s">
        <v>372</v>
      </c>
      <c r="E985" t="s">
        <v>512</v>
      </c>
      <c r="F985" t="s">
        <v>513</v>
      </c>
      <c r="G985" t="s">
        <v>432</v>
      </c>
      <c r="H985" t="s">
        <v>166</v>
      </c>
      <c r="I985" t="s">
        <v>270</v>
      </c>
      <c r="J985">
        <v>0</v>
      </c>
      <c r="K985">
        <v>243373.75</v>
      </c>
      <c r="L985">
        <v>31</v>
      </c>
    </row>
    <row r="986" spans="1:12" x14ac:dyDescent="0.25">
      <c r="A986" t="s">
        <v>511</v>
      </c>
      <c r="B986" t="s">
        <v>407</v>
      </c>
      <c r="C986">
        <v>2016</v>
      </c>
      <c r="D986" t="s">
        <v>372</v>
      </c>
      <c r="E986" t="s">
        <v>512</v>
      </c>
      <c r="F986" t="s">
        <v>513</v>
      </c>
      <c r="G986" t="s">
        <v>432</v>
      </c>
      <c r="H986" t="s">
        <v>168</v>
      </c>
      <c r="I986" t="s">
        <v>272</v>
      </c>
      <c r="J986">
        <v>0</v>
      </c>
      <c r="K986">
        <v>4043259.74</v>
      </c>
      <c r="L986">
        <v>35</v>
      </c>
    </row>
    <row r="987" spans="1:12" x14ac:dyDescent="0.25">
      <c r="A987" t="s">
        <v>511</v>
      </c>
      <c r="B987" t="s">
        <v>407</v>
      </c>
      <c r="C987">
        <v>2016</v>
      </c>
      <c r="D987" t="s">
        <v>372</v>
      </c>
      <c r="E987" t="s">
        <v>512</v>
      </c>
      <c r="F987" t="s">
        <v>513</v>
      </c>
      <c r="G987" t="s">
        <v>432</v>
      </c>
      <c r="H987" t="s">
        <v>172</v>
      </c>
      <c r="I987" t="s">
        <v>276</v>
      </c>
      <c r="J987">
        <v>0</v>
      </c>
      <c r="K987">
        <v>2498.12</v>
      </c>
      <c r="L987">
        <v>41</v>
      </c>
    </row>
    <row r="988" spans="1:12" x14ac:dyDescent="0.25">
      <c r="A988" t="s">
        <v>511</v>
      </c>
      <c r="B988" t="s">
        <v>407</v>
      </c>
      <c r="C988">
        <v>2016</v>
      </c>
      <c r="D988" t="s">
        <v>372</v>
      </c>
      <c r="E988" t="s">
        <v>512</v>
      </c>
      <c r="F988" t="s">
        <v>513</v>
      </c>
      <c r="G988" t="s">
        <v>432</v>
      </c>
      <c r="H988" t="s">
        <v>173</v>
      </c>
      <c r="I988" t="s">
        <v>277</v>
      </c>
      <c r="J988">
        <v>0</v>
      </c>
      <c r="K988">
        <v>538887.93999999994</v>
      </c>
      <c r="L988">
        <v>42</v>
      </c>
    </row>
    <row r="989" spans="1:12" x14ac:dyDescent="0.25">
      <c r="A989" t="s">
        <v>511</v>
      </c>
      <c r="B989" t="s">
        <v>407</v>
      </c>
      <c r="C989">
        <v>2016</v>
      </c>
      <c r="D989" t="s">
        <v>372</v>
      </c>
      <c r="E989" t="s">
        <v>512</v>
      </c>
      <c r="F989" t="s">
        <v>513</v>
      </c>
      <c r="G989" t="s">
        <v>432</v>
      </c>
      <c r="H989" t="s">
        <v>174</v>
      </c>
      <c r="I989" t="s">
        <v>278</v>
      </c>
      <c r="J989">
        <v>0</v>
      </c>
      <c r="K989">
        <v>5984872.0599999996</v>
      </c>
      <c r="L989">
        <v>43</v>
      </c>
    </row>
    <row r="990" spans="1:12" x14ac:dyDescent="0.25">
      <c r="A990" t="s">
        <v>511</v>
      </c>
      <c r="B990" t="s">
        <v>407</v>
      </c>
      <c r="C990">
        <v>2016</v>
      </c>
      <c r="D990" t="s">
        <v>372</v>
      </c>
      <c r="E990" t="s">
        <v>512</v>
      </c>
      <c r="F990" t="s">
        <v>513</v>
      </c>
      <c r="G990" t="s">
        <v>432</v>
      </c>
      <c r="H990" t="s">
        <v>175</v>
      </c>
      <c r="I990" t="s">
        <v>279</v>
      </c>
      <c r="J990">
        <v>0</v>
      </c>
      <c r="K990">
        <v>90404.800000000003</v>
      </c>
      <c r="L990">
        <v>44</v>
      </c>
    </row>
    <row r="991" spans="1:12" x14ac:dyDescent="0.25">
      <c r="A991" t="s">
        <v>511</v>
      </c>
      <c r="B991" t="s">
        <v>407</v>
      </c>
      <c r="C991">
        <v>2016</v>
      </c>
      <c r="D991" t="s">
        <v>372</v>
      </c>
      <c r="E991" t="s">
        <v>512</v>
      </c>
      <c r="F991" t="s">
        <v>513</v>
      </c>
      <c r="G991" t="s">
        <v>432</v>
      </c>
      <c r="H991" t="s">
        <v>176</v>
      </c>
      <c r="I991" t="s">
        <v>280</v>
      </c>
      <c r="J991">
        <v>0</v>
      </c>
      <c r="K991">
        <v>3160.3</v>
      </c>
      <c r="L991">
        <v>48</v>
      </c>
    </row>
    <row r="992" spans="1:12" x14ac:dyDescent="0.25">
      <c r="A992" t="s">
        <v>511</v>
      </c>
      <c r="B992" t="s">
        <v>407</v>
      </c>
      <c r="C992">
        <v>2016</v>
      </c>
      <c r="D992" t="s">
        <v>372</v>
      </c>
      <c r="E992" t="s">
        <v>512</v>
      </c>
      <c r="F992" t="s">
        <v>513</v>
      </c>
      <c r="G992" t="s">
        <v>432</v>
      </c>
      <c r="H992" t="s">
        <v>155</v>
      </c>
      <c r="I992" t="s">
        <v>259</v>
      </c>
      <c r="J992">
        <v>0</v>
      </c>
      <c r="K992">
        <v>48635</v>
      </c>
      <c r="L992">
        <v>4</v>
      </c>
    </row>
    <row r="993" spans="1:12" x14ac:dyDescent="0.25">
      <c r="A993" t="s">
        <v>511</v>
      </c>
      <c r="B993" t="s">
        <v>407</v>
      </c>
      <c r="C993">
        <v>2016</v>
      </c>
      <c r="D993" t="s">
        <v>372</v>
      </c>
      <c r="E993" t="s">
        <v>512</v>
      </c>
      <c r="F993" t="s">
        <v>513</v>
      </c>
      <c r="G993" t="s">
        <v>432</v>
      </c>
      <c r="H993" t="s">
        <v>178</v>
      </c>
      <c r="I993" t="s">
        <v>282</v>
      </c>
      <c r="J993">
        <v>0</v>
      </c>
      <c r="K993">
        <v>31824.18</v>
      </c>
      <c r="L993">
        <v>50</v>
      </c>
    </row>
    <row r="994" spans="1:12" x14ac:dyDescent="0.25">
      <c r="A994" t="s">
        <v>508</v>
      </c>
      <c r="B994" t="s">
        <v>377</v>
      </c>
      <c r="C994">
        <v>2016</v>
      </c>
      <c r="D994" t="s">
        <v>378</v>
      </c>
      <c r="E994" t="s">
        <v>509</v>
      </c>
      <c r="F994" t="s">
        <v>510</v>
      </c>
      <c r="G994" t="s">
        <v>432</v>
      </c>
      <c r="H994" t="s">
        <v>164</v>
      </c>
      <c r="I994" t="s">
        <v>268</v>
      </c>
      <c r="J994">
        <v>0</v>
      </c>
      <c r="K994">
        <v>5939</v>
      </c>
      <c r="L994">
        <v>29</v>
      </c>
    </row>
    <row r="995" spans="1:12" x14ac:dyDescent="0.25">
      <c r="A995" t="s">
        <v>508</v>
      </c>
      <c r="B995" t="s">
        <v>377</v>
      </c>
      <c r="C995">
        <v>2016</v>
      </c>
      <c r="D995" t="s">
        <v>378</v>
      </c>
      <c r="E995" t="s">
        <v>509</v>
      </c>
      <c r="F995" t="s">
        <v>510</v>
      </c>
      <c r="G995" t="s">
        <v>432</v>
      </c>
      <c r="H995" t="s">
        <v>174</v>
      </c>
      <c r="I995" t="s">
        <v>278</v>
      </c>
      <c r="J995">
        <v>0</v>
      </c>
      <c r="K995">
        <v>407617</v>
      </c>
      <c r="L995">
        <v>43</v>
      </c>
    </row>
    <row r="996" spans="1:12" x14ac:dyDescent="0.25">
      <c r="A996" t="s">
        <v>508</v>
      </c>
      <c r="B996" t="s">
        <v>377</v>
      </c>
      <c r="C996">
        <v>2016</v>
      </c>
      <c r="D996" t="s">
        <v>378</v>
      </c>
      <c r="E996" t="s">
        <v>509</v>
      </c>
      <c r="F996" t="s">
        <v>510</v>
      </c>
      <c r="G996" t="s">
        <v>432</v>
      </c>
      <c r="H996" t="s">
        <v>179</v>
      </c>
      <c r="I996" t="s">
        <v>283</v>
      </c>
      <c r="J996">
        <v>0</v>
      </c>
      <c r="K996">
        <v>407617</v>
      </c>
      <c r="L996">
        <v>53</v>
      </c>
    </row>
    <row r="997" spans="1:12" x14ac:dyDescent="0.25">
      <c r="A997" t="s">
        <v>508</v>
      </c>
      <c r="B997" t="s">
        <v>377</v>
      </c>
      <c r="C997">
        <v>2016</v>
      </c>
      <c r="D997" t="s">
        <v>378</v>
      </c>
      <c r="E997" t="s">
        <v>509</v>
      </c>
      <c r="F997" t="s">
        <v>510</v>
      </c>
      <c r="G997" t="s">
        <v>432</v>
      </c>
      <c r="H997" t="s">
        <v>159</v>
      </c>
      <c r="I997" t="s">
        <v>263</v>
      </c>
      <c r="J997">
        <v>0</v>
      </c>
      <c r="K997">
        <v>401678</v>
      </c>
      <c r="L997">
        <v>8</v>
      </c>
    </row>
    <row r="998" spans="1:12" x14ac:dyDescent="0.25">
      <c r="A998" t="s">
        <v>511</v>
      </c>
      <c r="B998" t="s">
        <v>407</v>
      </c>
      <c r="C998">
        <v>2016</v>
      </c>
      <c r="D998" t="s">
        <v>372</v>
      </c>
      <c r="E998" t="s">
        <v>512</v>
      </c>
      <c r="F998" t="s">
        <v>513</v>
      </c>
      <c r="G998" t="s">
        <v>432</v>
      </c>
      <c r="H998" t="s">
        <v>179</v>
      </c>
      <c r="I998" t="s">
        <v>283</v>
      </c>
      <c r="J998">
        <v>0</v>
      </c>
      <c r="K998">
        <v>6158896.3399999999</v>
      </c>
      <c r="L998">
        <v>53</v>
      </c>
    </row>
    <row r="999" spans="1:12" x14ac:dyDescent="0.25">
      <c r="A999" t="s">
        <v>511</v>
      </c>
      <c r="B999" t="s">
        <v>407</v>
      </c>
      <c r="C999">
        <v>2016</v>
      </c>
      <c r="D999" t="s">
        <v>372</v>
      </c>
      <c r="E999" t="s">
        <v>512</v>
      </c>
      <c r="F999" t="s">
        <v>513</v>
      </c>
      <c r="G999" t="s">
        <v>432</v>
      </c>
      <c r="H999" t="s">
        <v>159</v>
      </c>
      <c r="I999" t="s">
        <v>263</v>
      </c>
      <c r="J999">
        <v>0</v>
      </c>
      <c r="K999">
        <v>1135397.51</v>
      </c>
      <c r="L999">
        <v>8</v>
      </c>
    </row>
    <row r="1000" spans="1:12" x14ac:dyDescent="0.25">
      <c r="A1000" t="s">
        <v>514</v>
      </c>
      <c r="B1000" t="s">
        <v>397</v>
      </c>
      <c r="C1000">
        <v>2016</v>
      </c>
      <c r="D1000" t="s">
        <v>398</v>
      </c>
      <c r="E1000" t="s">
        <v>515</v>
      </c>
      <c r="F1000" t="s">
        <v>516</v>
      </c>
      <c r="G1000" t="s">
        <v>432</v>
      </c>
      <c r="H1000" t="s">
        <v>164</v>
      </c>
      <c r="I1000" t="s">
        <v>268</v>
      </c>
      <c r="J1000">
        <v>0</v>
      </c>
      <c r="K1000">
        <v>7987</v>
      </c>
      <c r="L1000">
        <v>29</v>
      </c>
    </row>
    <row r="1001" spans="1:12" x14ac:dyDescent="0.25">
      <c r="A1001" t="s">
        <v>514</v>
      </c>
      <c r="B1001" t="s">
        <v>397</v>
      </c>
      <c r="C1001">
        <v>2016</v>
      </c>
      <c r="D1001" t="s">
        <v>398</v>
      </c>
      <c r="E1001" t="s">
        <v>515</v>
      </c>
      <c r="F1001" t="s">
        <v>516</v>
      </c>
      <c r="G1001" t="s">
        <v>432</v>
      </c>
      <c r="H1001" t="s">
        <v>174</v>
      </c>
      <c r="I1001" t="s">
        <v>278</v>
      </c>
      <c r="J1001">
        <v>0</v>
      </c>
      <c r="K1001">
        <v>468563</v>
      </c>
      <c r="L1001">
        <v>43</v>
      </c>
    </row>
    <row r="1002" spans="1:12" x14ac:dyDescent="0.25">
      <c r="A1002" t="s">
        <v>514</v>
      </c>
      <c r="B1002" t="s">
        <v>397</v>
      </c>
      <c r="C1002">
        <v>2016</v>
      </c>
      <c r="D1002" t="s">
        <v>398</v>
      </c>
      <c r="E1002" t="s">
        <v>515</v>
      </c>
      <c r="F1002" t="s">
        <v>516</v>
      </c>
      <c r="G1002" t="s">
        <v>432</v>
      </c>
      <c r="H1002" t="s">
        <v>179</v>
      </c>
      <c r="I1002" t="s">
        <v>283</v>
      </c>
      <c r="J1002">
        <v>0</v>
      </c>
      <c r="K1002">
        <v>468563</v>
      </c>
      <c r="L1002">
        <v>53</v>
      </c>
    </row>
    <row r="1003" spans="1:12" x14ac:dyDescent="0.25">
      <c r="A1003" t="s">
        <v>514</v>
      </c>
      <c r="B1003" t="s">
        <v>397</v>
      </c>
      <c r="C1003">
        <v>2016</v>
      </c>
      <c r="D1003" t="s">
        <v>398</v>
      </c>
      <c r="E1003" t="s">
        <v>515</v>
      </c>
      <c r="F1003" t="s">
        <v>516</v>
      </c>
      <c r="G1003" t="s">
        <v>432</v>
      </c>
      <c r="H1003" t="s">
        <v>159</v>
      </c>
      <c r="I1003" t="s">
        <v>263</v>
      </c>
      <c r="J1003">
        <v>0</v>
      </c>
      <c r="K1003">
        <v>460576</v>
      </c>
      <c r="L1003">
        <v>8</v>
      </c>
    </row>
    <row r="1004" spans="1:12" x14ac:dyDescent="0.25">
      <c r="A1004" t="s">
        <v>429</v>
      </c>
      <c r="B1004" t="s">
        <v>406</v>
      </c>
      <c r="C1004">
        <v>2016</v>
      </c>
      <c r="D1004" t="s">
        <v>374</v>
      </c>
      <c r="E1004" t="s">
        <v>430</v>
      </c>
      <c r="F1004" t="s">
        <v>431</v>
      </c>
      <c r="G1004" t="s">
        <v>432</v>
      </c>
      <c r="H1004" t="s">
        <v>227</v>
      </c>
      <c r="I1004" t="s">
        <v>332</v>
      </c>
      <c r="J1004">
        <v>0</v>
      </c>
      <c r="K1004">
        <v>74</v>
      </c>
      <c r="L1004">
        <v>206</v>
      </c>
    </row>
    <row r="1005" spans="1:12" x14ac:dyDescent="0.25">
      <c r="A1005" t="s">
        <v>429</v>
      </c>
      <c r="B1005" t="s">
        <v>406</v>
      </c>
      <c r="C1005">
        <v>2016</v>
      </c>
      <c r="D1005" t="s">
        <v>374</v>
      </c>
      <c r="E1005" t="s">
        <v>430</v>
      </c>
      <c r="F1005" t="s">
        <v>431</v>
      </c>
      <c r="G1005" t="s">
        <v>432</v>
      </c>
      <c r="H1005" t="s">
        <v>228</v>
      </c>
      <c r="I1005" t="s">
        <v>333</v>
      </c>
      <c r="J1005">
        <v>0</v>
      </c>
      <c r="K1005">
        <v>74</v>
      </c>
      <c r="L1005">
        <v>208</v>
      </c>
    </row>
    <row r="1006" spans="1:12" x14ac:dyDescent="0.25">
      <c r="A1006" t="s">
        <v>429</v>
      </c>
      <c r="B1006" t="s">
        <v>406</v>
      </c>
      <c r="C1006">
        <v>2016</v>
      </c>
      <c r="D1006" t="s">
        <v>374</v>
      </c>
      <c r="E1006" t="s">
        <v>430</v>
      </c>
      <c r="F1006" t="s">
        <v>431</v>
      </c>
      <c r="G1006" t="s">
        <v>432</v>
      </c>
      <c r="H1006" t="s">
        <v>229</v>
      </c>
      <c r="I1006" t="s">
        <v>334</v>
      </c>
      <c r="J1006">
        <v>0</v>
      </c>
      <c r="K1006">
        <v>74</v>
      </c>
      <c r="L1006">
        <v>209</v>
      </c>
    </row>
    <row r="1007" spans="1:12" x14ac:dyDescent="0.25">
      <c r="A1007" t="s">
        <v>429</v>
      </c>
      <c r="B1007" t="s">
        <v>406</v>
      </c>
      <c r="C1007">
        <v>2016</v>
      </c>
      <c r="D1007" t="s">
        <v>374</v>
      </c>
      <c r="E1007" t="s">
        <v>430</v>
      </c>
      <c r="F1007" t="s">
        <v>431</v>
      </c>
      <c r="G1007" t="s">
        <v>432</v>
      </c>
      <c r="H1007" t="s">
        <v>231</v>
      </c>
      <c r="I1007" t="s">
        <v>336</v>
      </c>
      <c r="J1007">
        <v>0</v>
      </c>
      <c r="K1007">
        <v>74</v>
      </c>
      <c r="L1007">
        <v>212</v>
      </c>
    </row>
    <row r="1008" spans="1:12" x14ac:dyDescent="0.25">
      <c r="A1008" t="s">
        <v>433</v>
      </c>
      <c r="B1008" t="s">
        <v>416</v>
      </c>
      <c r="C1008">
        <v>2016</v>
      </c>
      <c r="D1008" t="s">
        <v>411</v>
      </c>
      <c r="E1008" t="s">
        <v>439</v>
      </c>
      <c r="F1008" t="s">
        <v>440</v>
      </c>
      <c r="G1008" t="s">
        <v>432</v>
      </c>
      <c r="H1008" t="s">
        <v>225</v>
      </c>
      <c r="I1008" t="s">
        <v>330</v>
      </c>
      <c r="J1008">
        <v>0</v>
      </c>
      <c r="K1008">
        <v>5056</v>
      </c>
      <c r="L1008">
        <v>203</v>
      </c>
    </row>
    <row r="1009" spans="1:12" x14ac:dyDescent="0.25">
      <c r="A1009" t="s">
        <v>433</v>
      </c>
      <c r="B1009" t="s">
        <v>416</v>
      </c>
      <c r="C1009">
        <v>2016</v>
      </c>
      <c r="D1009" t="s">
        <v>411</v>
      </c>
      <c r="E1009" t="s">
        <v>439</v>
      </c>
      <c r="F1009" t="s">
        <v>440</v>
      </c>
      <c r="G1009" t="s">
        <v>432</v>
      </c>
      <c r="H1009" t="s">
        <v>227</v>
      </c>
      <c r="I1009" t="s">
        <v>332</v>
      </c>
      <c r="J1009">
        <v>0</v>
      </c>
      <c r="K1009">
        <v>114057</v>
      </c>
      <c r="L1009">
        <v>206</v>
      </c>
    </row>
    <row r="1010" spans="1:12" x14ac:dyDescent="0.25">
      <c r="A1010" t="s">
        <v>433</v>
      </c>
      <c r="B1010" t="s">
        <v>416</v>
      </c>
      <c r="C1010">
        <v>2016</v>
      </c>
      <c r="D1010" t="s">
        <v>411</v>
      </c>
      <c r="E1010" t="s">
        <v>439</v>
      </c>
      <c r="F1010" t="s">
        <v>440</v>
      </c>
      <c r="G1010" t="s">
        <v>432</v>
      </c>
      <c r="H1010" t="s">
        <v>228</v>
      </c>
      <c r="I1010" t="s">
        <v>333</v>
      </c>
      <c r="J1010">
        <v>0</v>
      </c>
      <c r="K1010">
        <v>119113</v>
      </c>
      <c r="L1010">
        <v>208</v>
      </c>
    </row>
    <row r="1011" spans="1:12" x14ac:dyDescent="0.25">
      <c r="A1011" t="s">
        <v>433</v>
      </c>
      <c r="B1011" t="s">
        <v>416</v>
      </c>
      <c r="C1011">
        <v>2016</v>
      </c>
      <c r="D1011" t="s">
        <v>411</v>
      </c>
      <c r="E1011" t="s">
        <v>439</v>
      </c>
      <c r="F1011" t="s">
        <v>440</v>
      </c>
      <c r="G1011" t="s">
        <v>432</v>
      </c>
      <c r="H1011" t="s">
        <v>229</v>
      </c>
      <c r="I1011" t="s">
        <v>334</v>
      </c>
      <c r="J1011">
        <v>0</v>
      </c>
      <c r="K1011">
        <v>119113</v>
      </c>
      <c r="L1011">
        <v>209</v>
      </c>
    </row>
    <row r="1012" spans="1:12" x14ac:dyDescent="0.25">
      <c r="A1012" t="s">
        <v>433</v>
      </c>
      <c r="B1012" t="s">
        <v>416</v>
      </c>
      <c r="C1012">
        <v>2016</v>
      </c>
      <c r="D1012" t="s">
        <v>411</v>
      </c>
      <c r="E1012" t="s">
        <v>439</v>
      </c>
      <c r="F1012" t="s">
        <v>440</v>
      </c>
      <c r="G1012" t="s">
        <v>432</v>
      </c>
      <c r="H1012" t="s">
        <v>230</v>
      </c>
      <c r="I1012" t="s">
        <v>335</v>
      </c>
      <c r="J1012">
        <v>0</v>
      </c>
      <c r="K1012">
        <v>5056</v>
      </c>
      <c r="L1012">
        <v>210</v>
      </c>
    </row>
    <row r="1013" spans="1:12" x14ac:dyDescent="0.25">
      <c r="A1013" t="s">
        <v>433</v>
      </c>
      <c r="B1013" t="s">
        <v>416</v>
      </c>
      <c r="C1013">
        <v>2016</v>
      </c>
      <c r="D1013" t="s">
        <v>411</v>
      </c>
      <c r="E1013" t="s">
        <v>439</v>
      </c>
      <c r="F1013" t="s">
        <v>440</v>
      </c>
      <c r="G1013" t="s">
        <v>432</v>
      </c>
      <c r="H1013" t="s">
        <v>231</v>
      </c>
      <c r="I1013" t="s">
        <v>336</v>
      </c>
      <c r="J1013">
        <v>0</v>
      </c>
      <c r="K1013">
        <v>114057</v>
      </c>
      <c r="L1013">
        <v>212</v>
      </c>
    </row>
    <row r="1014" spans="1:12" x14ac:dyDescent="0.25">
      <c r="A1014" t="s">
        <v>441</v>
      </c>
      <c r="B1014" t="s">
        <v>369</v>
      </c>
      <c r="C1014">
        <v>2016</v>
      </c>
      <c r="D1014" t="s">
        <v>370</v>
      </c>
      <c r="E1014" t="s">
        <v>442</v>
      </c>
      <c r="F1014" t="s">
        <v>443</v>
      </c>
      <c r="G1014" t="s">
        <v>432</v>
      </c>
      <c r="H1014" t="s">
        <v>225</v>
      </c>
      <c r="I1014" t="s">
        <v>330</v>
      </c>
      <c r="J1014">
        <v>0</v>
      </c>
      <c r="K1014">
        <v>99</v>
      </c>
      <c r="L1014">
        <v>203</v>
      </c>
    </row>
    <row r="1015" spans="1:12" x14ac:dyDescent="0.25">
      <c r="A1015" t="s">
        <v>441</v>
      </c>
      <c r="B1015" t="s">
        <v>369</v>
      </c>
      <c r="C1015">
        <v>2016</v>
      </c>
      <c r="D1015" t="s">
        <v>370</v>
      </c>
      <c r="E1015" t="s">
        <v>442</v>
      </c>
      <c r="F1015" t="s">
        <v>443</v>
      </c>
      <c r="G1015" t="s">
        <v>432</v>
      </c>
      <c r="H1015" t="s">
        <v>228</v>
      </c>
      <c r="I1015" t="s">
        <v>333</v>
      </c>
      <c r="J1015">
        <v>0</v>
      </c>
      <c r="K1015">
        <v>99</v>
      </c>
      <c r="L1015">
        <v>208</v>
      </c>
    </row>
    <row r="1016" spans="1:12" x14ac:dyDescent="0.25">
      <c r="A1016" t="s">
        <v>441</v>
      </c>
      <c r="B1016" t="s">
        <v>369</v>
      </c>
      <c r="C1016">
        <v>2016</v>
      </c>
      <c r="D1016" t="s">
        <v>370</v>
      </c>
      <c r="E1016" t="s">
        <v>442</v>
      </c>
      <c r="F1016" t="s">
        <v>443</v>
      </c>
      <c r="G1016" t="s">
        <v>432</v>
      </c>
      <c r="H1016" t="s">
        <v>229</v>
      </c>
      <c r="I1016" t="s">
        <v>334</v>
      </c>
      <c r="J1016">
        <v>0</v>
      </c>
      <c r="K1016">
        <v>99</v>
      </c>
      <c r="L1016">
        <v>209</v>
      </c>
    </row>
    <row r="1017" spans="1:12" x14ac:dyDescent="0.25">
      <c r="A1017" t="s">
        <v>441</v>
      </c>
      <c r="B1017" t="s">
        <v>369</v>
      </c>
      <c r="C1017">
        <v>2016</v>
      </c>
      <c r="D1017" t="s">
        <v>370</v>
      </c>
      <c r="E1017" t="s">
        <v>442</v>
      </c>
      <c r="F1017" t="s">
        <v>443</v>
      </c>
      <c r="G1017" t="s">
        <v>432</v>
      </c>
      <c r="H1017" t="s">
        <v>230</v>
      </c>
      <c r="I1017" t="s">
        <v>335</v>
      </c>
      <c r="J1017">
        <v>0</v>
      </c>
      <c r="K1017">
        <v>99</v>
      </c>
      <c r="L1017">
        <v>210</v>
      </c>
    </row>
    <row r="1018" spans="1:12" x14ac:dyDescent="0.25">
      <c r="A1018" t="s">
        <v>444</v>
      </c>
      <c r="B1018" t="s">
        <v>386</v>
      </c>
      <c r="C1018">
        <v>2016</v>
      </c>
      <c r="D1018" t="s">
        <v>387</v>
      </c>
      <c r="E1018" t="s">
        <v>445</v>
      </c>
      <c r="F1018" t="s">
        <v>446</v>
      </c>
      <c r="G1018" t="s">
        <v>432</v>
      </c>
      <c r="H1018" t="s">
        <v>229</v>
      </c>
      <c r="I1018" t="s">
        <v>334</v>
      </c>
      <c r="J1018">
        <v>0</v>
      </c>
      <c r="K1018">
        <v>147</v>
      </c>
      <c r="L1018">
        <v>209</v>
      </c>
    </row>
    <row r="1019" spans="1:12" x14ac:dyDescent="0.25">
      <c r="A1019" t="s">
        <v>444</v>
      </c>
      <c r="B1019" t="s">
        <v>386</v>
      </c>
      <c r="C1019">
        <v>2016</v>
      </c>
      <c r="D1019" t="s">
        <v>387</v>
      </c>
      <c r="E1019" t="s">
        <v>445</v>
      </c>
      <c r="F1019" t="s">
        <v>446</v>
      </c>
      <c r="G1019" t="s">
        <v>432</v>
      </c>
      <c r="H1019" t="s">
        <v>231</v>
      </c>
      <c r="I1019" t="s">
        <v>336</v>
      </c>
      <c r="J1019">
        <v>0</v>
      </c>
      <c r="K1019">
        <v>147</v>
      </c>
      <c r="L1019">
        <v>212</v>
      </c>
    </row>
    <row r="1020" spans="1:12" x14ac:dyDescent="0.25">
      <c r="A1020" t="s">
        <v>444</v>
      </c>
      <c r="B1020" t="s">
        <v>386</v>
      </c>
      <c r="C1020">
        <v>2016</v>
      </c>
      <c r="D1020" t="s">
        <v>388</v>
      </c>
      <c r="E1020" t="s">
        <v>447</v>
      </c>
      <c r="F1020" t="s">
        <v>447</v>
      </c>
      <c r="G1020" t="s">
        <v>432</v>
      </c>
      <c r="H1020" t="s">
        <v>225</v>
      </c>
      <c r="I1020" t="s">
        <v>330</v>
      </c>
      <c r="J1020">
        <v>0</v>
      </c>
      <c r="K1020">
        <v>175</v>
      </c>
      <c r="L1020">
        <v>203</v>
      </c>
    </row>
    <row r="1021" spans="1:12" x14ac:dyDescent="0.25">
      <c r="A1021" t="s">
        <v>444</v>
      </c>
      <c r="B1021" t="s">
        <v>386</v>
      </c>
      <c r="C1021">
        <v>2016</v>
      </c>
      <c r="D1021" t="s">
        <v>388</v>
      </c>
      <c r="E1021" t="s">
        <v>447</v>
      </c>
      <c r="F1021" t="s">
        <v>447</v>
      </c>
      <c r="G1021" t="s">
        <v>432</v>
      </c>
      <c r="H1021" t="s">
        <v>228</v>
      </c>
      <c r="I1021" t="s">
        <v>333</v>
      </c>
      <c r="J1021">
        <v>0</v>
      </c>
      <c r="K1021">
        <v>175</v>
      </c>
      <c r="L1021">
        <v>208</v>
      </c>
    </row>
    <row r="1022" spans="1:12" x14ac:dyDescent="0.25">
      <c r="A1022" t="s">
        <v>444</v>
      </c>
      <c r="B1022" t="s">
        <v>386</v>
      </c>
      <c r="C1022">
        <v>2016</v>
      </c>
      <c r="D1022" t="s">
        <v>388</v>
      </c>
      <c r="E1022" t="s">
        <v>447</v>
      </c>
      <c r="F1022" t="s">
        <v>447</v>
      </c>
      <c r="G1022" t="s">
        <v>432</v>
      </c>
      <c r="H1022" t="s">
        <v>229</v>
      </c>
      <c r="I1022" t="s">
        <v>334</v>
      </c>
      <c r="J1022">
        <v>0</v>
      </c>
      <c r="K1022">
        <v>526</v>
      </c>
      <c r="L1022">
        <v>209</v>
      </c>
    </row>
    <row r="1023" spans="1:12" x14ac:dyDescent="0.25">
      <c r="A1023" t="s">
        <v>444</v>
      </c>
      <c r="B1023" t="s">
        <v>386</v>
      </c>
      <c r="C1023">
        <v>2016</v>
      </c>
      <c r="D1023" t="s">
        <v>388</v>
      </c>
      <c r="E1023" t="s">
        <v>447</v>
      </c>
      <c r="F1023" t="s">
        <v>447</v>
      </c>
      <c r="G1023" t="s">
        <v>432</v>
      </c>
      <c r="H1023" t="s">
        <v>230</v>
      </c>
      <c r="I1023" t="s">
        <v>335</v>
      </c>
      <c r="J1023">
        <v>0</v>
      </c>
      <c r="K1023">
        <v>176909</v>
      </c>
      <c r="L1023">
        <v>210</v>
      </c>
    </row>
    <row r="1024" spans="1:12" x14ac:dyDescent="0.25">
      <c r="A1024" t="s">
        <v>444</v>
      </c>
      <c r="B1024" t="s">
        <v>386</v>
      </c>
      <c r="C1024">
        <v>2016</v>
      </c>
      <c r="D1024" t="s">
        <v>388</v>
      </c>
      <c r="E1024" t="s">
        <v>447</v>
      </c>
      <c r="F1024" t="s">
        <v>447</v>
      </c>
      <c r="G1024" t="s">
        <v>432</v>
      </c>
      <c r="H1024" t="s">
        <v>231</v>
      </c>
      <c r="I1024" t="s">
        <v>336</v>
      </c>
      <c r="J1024">
        <v>0</v>
      </c>
      <c r="K1024">
        <v>-176383</v>
      </c>
      <c r="L1024">
        <v>212</v>
      </c>
    </row>
    <row r="1025" spans="1:12" x14ac:dyDescent="0.25">
      <c r="A1025" t="s">
        <v>451</v>
      </c>
      <c r="B1025" t="s">
        <v>418</v>
      </c>
      <c r="C1025">
        <v>2016</v>
      </c>
      <c r="D1025" t="s">
        <v>419</v>
      </c>
      <c r="E1025" t="s">
        <v>452</v>
      </c>
      <c r="F1025" t="s">
        <v>453</v>
      </c>
      <c r="G1025" t="s">
        <v>432</v>
      </c>
      <c r="H1025" t="s">
        <v>229</v>
      </c>
      <c r="I1025" t="s">
        <v>334</v>
      </c>
      <c r="J1025">
        <v>0</v>
      </c>
      <c r="K1025">
        <v>15</v>
      </c>
      <c r="L1025">
        <v>209</v>
      </c>
    </row>
    <row r="1026" spans="1:12" x14ac:dyDescent="0.25">
      <c r="A1026" t="s">
        <v>451</v>
      </c>
      <c r="B1026" t="s">
        <v>418</v>
      </c>
      <c r="C1026">
        <v>2016</v>
      </c>
      <c r="D1026" t="s">
        <v>419</v>
      </c>
      <c r="E1026" t="s">
        <v>452</v>
      </c>
      <c r="F1026" t="s">
        <v>453</v>
      </c>
      <c r="G1026" t="s">
        <v>432</v>
      </c>
      <c r="H1026" t="s">
        <v>230</v>
      </c>
      <c r="I1026" t="s">
        <v>335</v>
      </c>
      <c r="J1026">
        <v>0</v>
      </c>
      <c r="K1026">
        <v>15</v>
      </c>
      <c r="L1026">
        <v>210</v>
      </c>
    </row>
    <row r="1027" spans="1:12" x14ac:dyDescent="0.25">
      <c r="A1027" t="s">
        <v>459</v>
      </c>
      <c r="B1027" t="s">
        <v>373</v>
      </c>
      <c r="C1027">
        <v>2016</v>
      </c>
      <c r="D1027" t="s">
        <v>374</v>
      </c>
      <c r="E1027" t="s">
        <v>460</v>
      </c>
      <c r="F1027" t="s">
        <v>461</v>
      </c>
      <c r="G1027" t="s">
        <v>432</v>
      </c>
      <c r="H1027" t="s">
        <v>228</v>
      </c>
      <c r="I1027" t="s">
        <v>333</v>
      </c>
      <c r="J1027">
        <v>0</v>
      </c>
      <c r="K1027">
        <v>159129</v>
      </c>
      <c r="L1027">
        <v>208</v>
      </c>
    </row>
    <row r="1028" spans="1:12" x14ac:dyDescent="0.25">
      <c r="A1028" t="s">
        <v>459</v>
      </c>
      <c r="B1028" t="s">
        <v>373</v>
      </c>
      <c r="C1028">
        <v>2016</v>
      </c>
      <c r="D1028" t="s">
        <v>374</v>
      </c>
      <c r="E1028" t="s">
        <v>460</v>
      </c>
      <c r="F1028" t="s">
        <v>461</v>
      </c>
      <c r="G1028" t="s">
        <v>432</v>
      </c>
      <c r="H1028" t="s">
        <v>229</v>
      </c>
      <c r="I1028" t="s">
        <v>334</v>
      </c>
      <c r="J1028">
        <v>0</v>
      </c>
      <c r="K1028">
        <v>159129</v>
      </c>
      <c r="L1028">
        <v>209</v>
      </c>
    </row>
    <row r="1029" spans="1:12" x14ac:dyDescent="0.25">
      <c r="A1029" t="s">
        <v>459</v>
      </c>
      <c r="B1029" t="s">
        <v>373</v>
      </c>
      <c r="C1029">
        <v>2016</v>
      </c>
      <c r="D1029" t="s">
        <v>374</v>
      </c>
      <c r="E1029" t="s">
        <v>460</v>
      </c>
      <c r="F1029" t="s">
        <v>461</v>
      </c>
      <c r="G1029" t="s">
        <v>432</v>
      </c>
      <c r="H1029" t="s">
        <v>230</v>
      </c>
      <c r="I1029" t="s">
        <v>335</v>
      </c>
      <c r="J1029">
        <v>0</v>
      </c>
      <c r="K1029">
        <v>964348</v>
      </c>
      <c r="L1029">
        <v>210</v>
      </c>
    </row>
    <row r="1030" spans="1:12" x14ac:dyDescent="0.25">
      <c r="A1030" t="s">
        <v>459</v>
      </c>
      <c r="B1030" t="s">
        <v>373</v>
      </c>
      <c r="C1030">
        <v>2016</v>
      </c>
      <c r="D1030" t="s">
        <v>374</v>
      </c>
      <c r="E1030" t="s">
        <v>460</v>
      </c>
      <c r="F1030" t="s">
        <v>461</v>
      </c>
      <c r="G1030" t="s">
        <v>432</v>
      </c>
      <c r="H1030" t="s">
        <v>231</v>
      </c>
      <c r="I1030" t="s">
        <v>336</v>
      </c>
      <c r="J1030">
        <v>0</v>
      </c>
      <c r="K1030">
        <v>-805219</v>
      </c>
      <c r="L1030">
        <v>212</v>
      </c>
    </row>
    <row r="1031" spans="1:12" x14ac:dyDescent="0.25">
      <c r="A1031" t="s">
        <v>459</v>
      </c>
      <c r="B1031" t="s">
        <v>373</v>
      </c>
      <c r="C1031">
        <v>2016</v>
      </c>
      <c r="D1031" t="s">
        <v>374</v>
      </c>
      <c r="E1031" t="s">
        <v>460</v>
      </c>
      <c r="F1031" t="s">
        <v>461</v>
      </c>
      <c r="G1031" t="s">
        <v>432</v>
      </c>
      <c r="H1031" t="s">
        <v>223</v>
      </c>
      <c r="I1031" t="s">
        <v>328</v>
      </c>
      <c r="J1031">
        <v>0</v>
      </c>
      <c r="K1031">
        <v>145880</v>
      </c>
      <c r="L1031">
        <v>201</v>
      </c>
    </row>
    <row r="1032" spans="1:12" x14ac:dyDescent="0.25">
      <c r="A1032" t="s">
        <v>459</v>
      </c>
      <c r="B1032" t="s">
        <v>373</v>
      </c>
      <c r="C1032">
        <v>2016</v>
      </c>
      <c r="D1032" t="s">
        <v>374</v>
      </c>
      <c r="E1032" t="s">
        <v>460</v>
      </c>
      <c r="F1032" t="s">
        <v>461</v>
      </c>
      <c r="G1032" t="s">
        <v>432</v>
      </c>
      <c r="H1032" t="s">
        <v>224</v>
      </c>
      <c r="I1032" t="s">
        <v>329</v>
      </c>
      <c r="J1032">
        <v>0</v>
      </c>
      <c r="K1032">
        <v>7913</v>
      </c>
      <c r="L1032">
        <v>202</v>
      </c>
    </row>
    <row r="1033" spans="1:12" x14ac:dyDescent="0.25">
      <c r="A1033" t="s">
        <v>459</v>
      </c>
      <c r="B1033" t="s">
        <v>373</v>
      </c>
      <c r="C1033">
        <v>2016</v>
      </c>
      <c r="D1033" t="s">
        <v>374</v>
      </c>
      <c r="E1033" t="s">
        <v>460</v>
      </c>
      <c r="F1033" t="s">
        <v>461</v>
      </c>
      <c r="G1033" t="s">
        <v>432</v>
      </c>
      <c r="H1033" t="s">
        <v>225</v>
      </c>
      <c r="I1033" t="s">
        <v>330</v>
      </c>
      <c r="J1033">
        <v>0</v>
      </c>
      <c r="K1033">
        <v>5336</v>
      </c>
      <c r="L1033">
        <v>203</v>
      </c>
    </row>
    <row r="1034" spans="1:12" x14ac:dyDescent="0.25">
      <c r="A1034" t="s">
        <v>456</v>
      </c>
      <c r="B1034" t="s">
        <v>404</v>
      </c>
      <c r="C1034">
        <v>2016</v>
      </c>
      <c r="D1034" t="s">
        <v>405</v>
      </c>
      <c r="E1034" t="s">
        <v>457</v>
      </c>
      <c r="F1034" t="s">
        <v>458</v>
      </c>
      <c r="G1034" t="s">
        <v>432</v>
      </c>
      <c r="H1034" t="s">
        <v>227</v>
      </c>
      <c r="I1034" t="s">
        <v>332</v>
      </c>
      <c r="J1034">
        <v>0</v>
      </c>
      <c r="K1034">
        <v>50</v>
      </c>
      <c r="L1034">
        <v>206</v>
      </c>
    </row>
    <row r="1035" spans="1:12" x14ac:dyDescent="0.25">
      <c r="A1035" t="s">
        <v>456</v>
      </c>
      <c r="B1035" t="s">
        <v>404</v>
      </c>
      <c r="C1035">
        <v>2016</v>
      </c>
      <c r="D1035" t="s">
        <v>405</v>
      </c>
      <c r="E1035" t="s">
        <v>457</v>
      </c>
      <c r="F1035" t="s">
        <v>458</v>
      </c>
      <c r="G1035" t="s">
        <v>432</v>
      </c>
      <c r="H1035" t="s">
        <v>228</v>
      </c>
      <c r="I1035" t="s">
        <v>333</v>
      </c>
      <c r="J1035">
        <v>0</v>
      </c>
      <c r="K1035">
        <v>50</v>
      </c>
      <c r="L1035">
        <v>208</v>
      </c>
    </row>
    <row r="1036" spans="1:12" x14ac:dyDescent="0.25">
      <c r="A1036" t="s">
        <v>456</v>
      </c>
      <c r="B1036" t="s">
        <v>404</v>
      </c>
      <c r="C1036">
        <v>2016</v>
      </c>
      <c r="D1036" t="s">
        <v>405</v>
      </c>
      <c r="E1036" t="s">
        <v>457</v>
      </c>
      <c r="F1036" t="s">
        <v>458</v>
      </c>
      <c r="G1036" t="s">
        <v>432</v>
      </c>
      <c r="H1036" t="s">
        <v>229</v>
      </c>
      <c r="I1036" t="s">
        <v>334</v>
      </c>
      <c r="J1036">
        <v>0</v>
      </c>
      <c r="K1036">
        <v>6204</v>
      </c>
      <c r="L1036">
        <v>209</v>
      </c>
    </row>
    <row r="1037" spans="1:12" x14ac:dyDescent="0.25">
      <c r="A1037" t="s">
        <v>456</v>
      </c>
      <c r="B1037" t="s">
        <v>404</v>
      </c>
      <c r="C1037">
        <v>2016</v>
      </c>
      <c r="D1037" t="s">
        <v>405</v>
      </c>
      <c r="E1037" t="s">
        <v>457</v>
      </c>
      <c r="F1037" t="s">
        <v>458</v>
      </c>
      <c r="G1037" t="s">
        <v>432</v>
      </c>
      <c r="H1037" t="s">
        <v>230</v>
      </c>
      <c r="I1037" t="s">
        <v>335</v>
      </c>
      <c r="J1037">
        <v>0</v>
      </c>
      <c r="K1037">
        <v>6204</v>
      </c>
      <c r="L1037">
        <v>210</v>
      </c>
    </row>
    <row r="1038" spans="1:12" x14ac:dyDescent="0.25">
      <c r="A1038" t="s">
        <v>465</v>
      </c>
      <c r="B1038" t="s">
        <v>399</v>
      </c>
      <c r="C1038">
        <v>2016</v>
      </c>
      <c r="D1038" t="s">
        <v>401</v>
      </c>
      <c r="E1038" t="s">
        <v>466</v>
      </c>
      <c r="F1038" t="s">
        <v>467</v>
      </c>
      <c r="G1038" t="s">
        <v>432</v>
      </c>
      <c r="H1038" t="s">
        <v>229</v>
      </c>
      <c r="I1038" t="s">
        <v>334</v>
      </c>
      <c r="J1038">
        <v>0</v>
      </c>
      <c r="K1038">
        <v>538</v>
      </c>
      <c r="L1038">
        <v>209</v>
      </c>
    </row>
    <row r="1039" spans="1:12" x14ac:dyDescent="0.25">
      <c r="A1039" t="s">
        <v>465</v>
      </c>
      <c r="B1039" t="s">
        <v>399</v>
      </c>
      <c r="C1039">
        <v>2016</v>
      </c>
      <c r="D1039" t="s">
        <v>401</v>
      </c>
      <c r="E1039" t="s">
        <v>466</v>
      </c>
      <c r="F1039" t="s">
        <v>467</v>
      </c>
      <c r="G1039" t="s">
        <v>432</v>
      </c>
      <c r="H1039" t="s">
        <v>230</v>
      </c>
      <c r="I1039" t="s">
        <v>335</v>
      </c>
      <c r="J1039">
        <v>0</v>
      </c>
      <c r="K1039">
        <v>538</v>
      </c>
      <c r="L1039">
        <v>210</v>
      </c>
    </row>
    <row r="1040" spans="1:12" x14ac:dyDescent="0.25">
      <c r="A1040" t="s">
        <v>465</v>
      </c>
      <c r="B1040" t="s">
        <v>399</v>
      </c>
      <c r="C1040">
        <v>2016</v>
      </c>
      <c r="D1040" t="s">
        <v>400</v>
      </c>
      <c r="E1040" t="s">
        <v>468</v>
      </c>
      <c r="F1040" t="s">
        <v>468</v>
      </c>
      <c r="G1040" t="s">
        <v>432</v>
      </c>
      <c r="H1040" t="s">
        <v>229</v>
      </c>
      <c r="I1040" t="s">
        <v>334</v>
      </c>
      <c r="J1040">
        <v>0</v>
      </c>
      <c r="K1040">
        <v>272</v>
      </c>
      <c r="L1040">
        <v>209</v>
      </c>
    </row>
    <row r="1041" spans="1:12" x14ac:dyDescent="0.25">
      <c r="A1041" t="s">
        <v>465</v>
      </c>
      <c r="B1041" t="s">
        <v>399</v>
      </c>
      <c r="C1041">
        <v>2016</v>
      </c>
      <c r="D1041" t="s">
        <v>400</v>
      </c>
      <c r="E1041" t="s">
        <v>468</v>
      </c>
      <c r="F1041" t="s">
        <v>468</v>
      </c>
      <c r="G1041" t="s">
        <v>432</v>
      </c>
      <c r="H1041" t="s">
        <v>230</v>
      </c>
      <c r="I1041" t="s">
        <v>335</v>
      </c>
      <c r="J1041">
        <v>0</v>
      </c>
      <c r="K1041">
        <v>272</v>
      </c>
      <c r="L1041">
        <v>210</v>
      </c>
    </row>
    <row r="1042" spans="1:12" x14ac:dyDescent="0.25">
      <c r="A1042" t="s">
        <v>484</v>
      </c>
      <c r="B1042" t="s">
        <v>389</v>
      </c>
      <c r="C1042">
        <v>2016</v>
      </c>
      <c r="D1042" t="s">
        <v>390</v>
      </c>
      <c r="E1042" t="s">
        <v>485</v>
      </c>
      <c r="F1042" t="s">
        <v>485</v>
      </c>
      <c r="G1042" t="s">
        <v>432</v>
      </c>
      <c r="H1042" t="s">
        <v>230</v>
      </c>
      <c r="I1042" t="s">
        <v>335</v>
      </c>
      <c r="J1042">
        <v>0</v>
      </c>
      <c r="K1042">
        <v>20940.099999999999</v>
      </c>
      <c r="L1042">
        <v>210</v>
      </c>
    </row>
    <row r="1043" spans="1:12" x14ac:dyDescent="0.25">
      <c r="A1043" t="s">
        <v>484</v>
      </c>
      <c r="B1043" t="s">
        <v>389</v>
      </c>
      <c r="C1043">
        <v>2016</v>
      </c>
      <c r="D1043" t="s">
        <v>390</v>
      </c>
      <c r="E1043" t="s">
        <v>485</v>
      </c>
      <c r="F1043" t="s">
        <v>485</v>
      </c>
      <c r="G1043" t="s">
        <v>432</v>
      </c>
      <c r="H1043" t="s">
        <v>231</v>
      </c>
      <c r="I1043" t="s">
        <v>336</v>
      </c>
      <c r="J1043">
        <v>0</v>
      </c>
      <c r="K1043">
        <v>-20940.099999999999</v>
      </c>
      <c r="L1043">
        <v>212</v>
      </c>
    </row>
    <row r="1044" spans="1:12" x14ac:dyDescent="0.25">
      <c r="A1044" t="s">
        <v>486</v>
      </c>
      <c r="B1044" t="s">
        <v>371</v>
      </c>
      <c r="C1044">
        <v>2016</v>
      </c>
      <c r="D1044" t="s">
        <v>372</v>
      </c>
      <c r="E1044" t="s">
        <v>487</v>
      </c>
      <c r="F1044" t="s">
        <v>488</v>
      </c>
      <c r="G1044" t="s">
        <v>432</v>
      </c>
      <c r="H1044" t="s">
        <v>227</v>
      </c>
      <c r="I1044" t="s">
        <v>332</v>
      </c>
      <c r="J1044">
        <v>0</v>
      </c>
      <c r="K1044">
        <v>8.58</v>
      </c>
      <c r="L1044">
        <v>206</v>
      </c>
    </row>
    <row r="1045" spans="1:12" x14ac:dyDescent="0.25">
      <c r="A1045" t="s">
        <v>486</v>
      </c>
      <c r="B1045" t="s">
        <v>371</v>
      </c>
      <c r="C1045">
        <v>2016</v>
      </c>
      <c r="D1045" t="s">
        <v>372</v>
      </c>
      <c r="E1045" t="s">
        <v>487</v>
      </c>
      <c r="F1045" t="s">
        <v>488</v>
      </c>
      <c r="G1045" t="s">
        <v>432</v>
      </c>
      <c r="H1045" t="s">
        <v>228</v>
      </c>
      <c r="I1045" t="s">
        <v>333</v>
      </c>
      <c r="J1045">
        <v>0</v>
      </c>
      <c r="K1045">
        <v>8.58</v>
      </c>
      <c r="L1045">
        <v>208</v>
      </c>
    </row>
    <row r="1046" spans="1:12" x14ac:dyDescent="0.25">
      <c r="A1046" t="s">
        <v>486</v>
      </c>
      <c r="B1046" t="s">
        <v>371</v>
      </c>
      <c r="C1046">
        <v>2016</v>
      </c>
      <c r="D1046" t="s">
        <v>372</v>
      </c>
      <c r="E1046" t="s">
        <v>487</v>
      </c>
      <c r="F1046" t="s">
        <v>488</v>
      </c>
      <c r="G1046" t="s">
        <v>432</v>
      </c>
      <c r="H1046" t="s">
        <v>229</v>
      </c>
      <c r="I1046" t="s">
        <v>334</v>
      </c>
      <c r="J1046">
        <v>0</v>
      </c>
      <c r="K1046">
        <v>998.58</v>
      </c>
      <c r="L1046">
        <v>209</v>
      </c>
    </row>
    <row r="1047" spans="1:12" x14ac:dyDescent="0.25">
      <c r="A1047" t="s">
        <v>486</v>
      </c>
      <c r="B1047" t="s">
        <v>371</v>
      </c>
      <c r="C1047">
        <v>2016</v>
      </c>
      <c r="D1047" t="s">
        <v>372</v>
      </c>
      <c r="E1047" t="s">
        <v>487</v>
      </c>
      <c r="F1047" t="s">
        <v>488</v>
      </c>
      <c r="G1047" t="s">
        <v>432</v>
      </c>
      <c r="H1047" t="s">
        <v>230</v>
      </c>
      <c r="I1047" t="s">
        <v>335</v>
      </c>
      <c r="J1047">
        <v>0</v>
      </c>
      <c r="K1047">
        <v>998.58</v>
      </c>
      <c r="L1047">
        <v>210</v>
      </c>
    </row>
    <row r="1048" spans="1:12" x14ac:dyDescent="0.25">
      <c r="A1048" t="s">
        <v>489</v>
      </c>
      <c r="B1048" t="s">
        <v>382</v>
      </c>
      <c r="C1048">
        <v>2016</v>
      </c>
      <c r="D1048" t="s">
        <v>384</v>
      </c>
      <c r="E1048" t="s">
        <v>490</v>
      </c>
      <c r="F1048" t="s">
        <v>491</v>
      </c>
      <c r="G1048" t="s">
        <v>432</v>
      </c>
      <c r="H1048" t="s">
        <v>230</v>
      </c>
      <c r="I1048" t="s">
        <v>335</v>
      </c>
      <c r="J1048">
        <v>0</v>
      </c>
      <c r="K1048">
        <v>48176</v>
      </c>
      <c r="L1048">
        <v>210</v>
      </c>
    </row>
    <row r="1049" spans="1:12" x14ac:dyDescent="0.25">
      <c r="A1049" t="s">
        <v>489</v>
      </c>
      <c r="B1049" t="s">
        <v>382</v>
      </c>
      <c r="C1049">
        <v>2016</v>
      </c>
      <c r="D1049" t="s">
        <v>384</v>
      </c>
      <c r="E1049" t="s">
        <v>490</v>
      </c>
      <c r="F1049" t="s">
        <v>491</v>
      </c>
      <c r="G1049" t="s">
        <v>432</v>
      </c>
      <c r="H1049" t="s">
        <v>231</v>
      </c>
      <c r="I1049" t="s">
        <v>336</v>
      </c>
      <c r="J1049">
        <v>0</v>
      </c>
      <c r="K1049">
        <v>-48176</v>
      </c>
      <c r="L1049">
        <v>212</v>
      </c>
    </row>
    <row r="1050" spans="1:12" x14ac:dyDescent="0.25">
      <c r="A1050" t="s">
        <v>494</v>
      </c>
      <c r="B1050" t="s">
        <v>420</v>
      </c>
      <c r="C1050">
        <v>2016</v>
      </c>
      <c r="D1050" t="s">
        <v>422</v>
      </c>
      <c r="E1050" t="s">
        <v>495</v>
      </c>
      <c r="F1050" t="s">
        <v>496</v>
      </c>
      <c r="G1050" t="s">
        <v>432</v>
      </c>
      <c r="H1050" t="s">
        <v>226</v>
      </c>
      <c r="I1050" t="s">
        <v>331</v>
      </c>
      <c r="J1050">
        <v>0</v>
      </c>
      <c r="K1050">
        <v>21751</v>
      </c>
      <c r="L1050">
        <v>205</v>
      </c>
    </row>
    <row r="1051" spans="1:12" x14ac:dyDescent="0.25">
      <c r="A1051" t="s">
        <v>469</v>
      </c>
      <c r="B1051" t="s">
        <v>410</v>
      </c>
      <c r="C1051">
        <v>2016</v>
      </c>
      <c r="D1051" t="s">
        <v>411</v>
      </c>
      <c r="E1051" t="s">
        <v>470</v>
      </c>
      <c r="F1051" t="s">
        <v>471</v>
      </c>
      <c r="G1051" t="s">
        <v>432</v>
      </c>
      <c r="H1051" t="s">
        <v>229</v>
      </c>
      <c r="I1051" t="s">
        <v>334</v>
      </c>
      <c r="J1051">
        <v>0</v>
      </c>
      <c r="K1051">
        <v>334</v>
      </c>
      <c r="L1051">
        <v>209</v>
      </c>
    </row>
    <row r="1052" spans="1:12" x14ac:dyDescent="0.25">
      <c r="A1052" t="s">
        <v>469</v>
      </c>
      <c r="B1052" t="s">
        <v>410</v>
      </c>
      <c r="C1052">
        <v>2016</v>
      </c>
      <c r="D1052" t="s">
        <v>411</v>
      </c>
      <c r="E1052" t="s">
        <v>470</v>
      </c>
      <c r="F1052" t="s">
        <v>471</v>
      </c>
      <c r="G1052" t="s">
        <v>432</v>
      </c>
      <c r="H1052" t="s">
        <v>230</v>
      </c>
      <c r="I1052" t="s">
        <v>335</v>
      </c>
      <c r="J1052">
        <v>0</v>
      </c>
      <c r="K1052">
        <v>334</v>
      </c>
      <c r="L1052">
        <v>210</v>
      </c>
    </row>
    <row r="1053" spans="1:12" x14ac:dyDescent="0.25">
      <c r="A1053" t="s">
        <v>472</v>
      </c>
      <c r="B1053" t="s">
        <v>367</v>
      </c>
      <c r="C1053">
        <v>2016</v>
      </c>
      <c r="D1053" t="s">
        <v>368</v>
      </c>
      <c r="E1053" t="s">
        <v>473</v>
      </c>
      <c r="F1053" t="s">
        <v>463</v>
      </c>
      <c r="G1053" t="s">
        <v>432</v>
      </c>
      <c r="H1053" t="s">
        <v>224</v>
      </c>
      <c r="I1053" t="s">
        <v>329</v>
      </c>
      <c r="J1053">
        <v>0</v>
      </c>
      <c r="K1053">
        <v>6162</v>
      </c>
      <c r="L1053">
        <v>202</v>
      </c>
    </row>
    <row r="1054" spans="1:12" x14ac:dyDescent="0.25">
      <c r="A1054" t="s">
        <v>472</v>
      </c>
      <c r="B1054" t="s">
        <v>367</v>
      </c>
      <c r="C1054">
        <v>2016</v>
      </c>
      <c r="D1054" t="s">
        <v>368</v>
      </c>
      <c r="E1054" t="s">
        <v>473</v>
      </c>
      <c r="F1054" t="s">
        <v>463</v>
      </c>
      <c r="G1054" t="s">
        <v>432</v>
      </c>
      <c r="H1054" t="s">
        <v>228</v>
      </c>
      <c r="I1054" t="s">
        <v>333</v>
      </c>
      <c r="J1054">
        <v>0</v>
      </c>
      <c r="K1054">
        <v>6162</v>
      </c>
      <c r="L1054">
        <v>208</v>
      </c>
    </row>
    <row r="1055" spans="1:12" x14ac:dyDescent="0.25">
      <c r="A1055" t="s">
        <v>472</v>
      </c>
      <c r="B1055" t="s">
        <v>367</v>
      </c>
      <c r="C1055">
        <v>2016</v>
      </c>
      <c r="D1055" t="s">
        <v>368</v>
      </c>
      <c r="E1055" t="s">
        <v>473</v>
      </c>
      <c r="F1055" t="s">
        <v>463</v>
      </c>
      <c r="G1055" t="s">
        <v>432</v>
      </c>
      <c r="H1055" t="s">
        <v>229</v>
      </c>
      <c r="I1055" t="s">
        <v>334</v>
      </c>
      <c r="J1055">
        <v>0</v>
      </c>
      <c r="K1055">
        <v>6162</v>
      </c>
      <c r="L1055">
        <v>209</v>
      </c>
    </row>
    <row r="1056" spans="1:12" x14ac:dyDescent="0.25">
      <c r="A1056" t="s">
        <v>472</v>
      </c>
      <c r="B1056" t="s">
        <v>367</v>
      </c>
      <c r="C1056">
        <v>2016</v>
      </c>
      <c r="D1056" t="s">
        <v>368</v>
      </c>
      <c r="E1056" t="s">
        <v>473</v>
      </c>
      <c r="F1056" t="s">
        <v>463</v>
      </c>
      <c r="G1056" t="s">
        <v>432</v>
      </c>
      <c r="H1056" t="s">
        <v>230</v>
      </c>
      <c r="I1056" t="s">
        <v>335</v>
      </c>
      <c r="J1056">
        <v>0</v>
      </c>
      <c r="K1056">
        <v>6162</v>
      </c>
      <c r="L1056">
        <v>210</v>
      </c>
    </row>
    <row r="1057" spans="1:12" x14ac:dyDescent="0.25">
      <c r="A1057" t="s">
        <v>474</v>
      </c>
      <c r="B1057" t="s">
        <v>391</v>
      </c>
      <c r="C1057">
        <v>2016</v>
      </c>
      <c r="D1057" t="s">
        <v>394</v>
      </c>
      <c r="E1057" t="s">
        <v>477</v>
      </c>
      <c r="F1057" t="s">
        <v>478</v>
      </c>
      <c r="G1057" t="s">
        <v>432</v>
      </c>
      <c r="H1057" t="s">
        <v>230</v>
      </c>
      <c r="I1057" t="s">
        <v>335</v>
      </c>
      <c r="J1057">
        <v>0</v>
      </c>
      <c r="K1057">
        <v>203</v>
      </c>
      <c r="L1057">
        <v>210</v>
      </c>
    </row>
    <row r="1058" spans="1:12" x14ac:dyDescent="0.25">
      <c r="A1058" t="s">
        <v>474</v>
      </c>
      <c r="B1058" t="s">
        <v>391</v>
      </c>
      <c r="C1058">
        <v>2016</v>
      </c>
      <c r="D1058" t="s">
        <v>394</v>
      </c>
      <c r="E1058" t="s">
        <v>477</v>
      </c>
      <c r="F1058" t="s">
        <v>478</v>
      </c>
      <c r="G1058" t="s">
        <v>432</v>
      </c>
      <c r="H1058" t="s">
        <v>231</v>
      </c>
      <c r="I1058" t="s">
        <v>336</v>
      </c>
      <c r="J1058">
        <v>0</v>
      </c>
      <c r="K1058">
        <v>-203</v>
      </c>
      <c r="L1058">
        <v>212</v>
      </c>
    </row>
    <row r="1059" spans="1:12" x14ac:dyDescent="0.25">
      <c r="A1059" t="s">
        <v>474</v>
      </c>
      <c r="B1059" t="s">
        <v>391</v>
      </c>
      <c r="C1059">
        <v>2016</v>
      </c>
      <c r="D1059" t="s">
        <v>393</v>
      </c>
      <c r="E1059" t="s">
        <v>479</v>
      </c>
      <c r="F1059" t="s">
        <v>480</v>
      </c>
      <c r="G1059" t="s">
        <v>432</v>
      </c>
      <c r="H1059" t="s">
        <v>230</v>
      </c>
      <c r="I1059" t="s">
        <v>335</v>
      </c>
      <c r="J1059">
        <v>0</v>
      </c>
      <c r="K1059">
        <v>66751</v>
      </c>
      <c r="L1059">
        <v>210</v>
      </c>
    </row>
    <row r="1060" spans="1:12" x14ac:dyDescent="0.25">
      <c r="A1060" t="s">
        <v>474</v>
      </c>
      <c r="B1060" t="s">
        <v>391</v>
      </c>
      <c r="C1060">
        <v>2016</v>
      </c>
      <c r="D1060" t="s">
        <v>393</v>
      </c>
      <c r="E1060" t="s">
        <v>479</v>
      </c>
      <c r="F1060" t="s">
        <v>480</v>
      </c>
      <c r="G1060" t="s">
        <v>432</v>
      </c>
      <c r="H1060" t="s">
        <v>231</v>
      </c>
      <c r="I1060" t="s">
        <v>336</v>
      </c>
      <c r="J1060">
        <v>0</v>
      </c>
      <c r="K1060">
        <v>-66751</v>
      </c>
      <c r="L1060">
        <v>212</v>
      </c>
    </row>
    <row r="1061" spans="1:12" x14ac:dyDescent="0.25">
      <c r="A1061" t="s">
        <v>494</v>
      </c>
      <c r="B1061" t="s">
        <v>420</v>
      </c>
      <c r="C1061">
        <v>2016</v>
      </c>
      <c r="D1061" t="s">
        <v>422</v>
      </c>
      <c r="E1061" t="s">
        <v>495</v>
      </c>
      <c r="F1061" t="s">
        <v>496</v>
      </c>
      <c r="G1061" t="s">
        <v>432</v>
      </c>
      <c r="H1061" t="s">
        <v>228</v>
      </c>
      <c r="I1061" t="s">
        <v>333</v>
      </c>
      <c r="J1061">
        <v>0</v>
      </c>
      <c r="K1061">
        <v>21751</v>
      </c>
      <c r="L1061">
        <v>208</v>
      </c>
    </row>
    <row r="1062" spans="1:12" x14ac:dyDescent="0.25">
      <c r="A1062" t="s">
        <v>494</v>
      </c>
      <c r="B1062" t="s">
        <v>420</v>
      </c>
      <c r="C1062">
        <v>2016</v>
      </c>
      <c r="D1062" t="s">
        <v>422</v>
      </c>
      <c r="E1062" t="s">
        <v>495</v>
      </c>
      <c r="F1062" t="s">
        <v>496</v>
      </c>
      <c r="G1062" t="s">
        <v>432</v>
      </c>
      <c r="H1062" t="s">
        <v>229</v>
      </c>
      <c r="I1062" t="s">
        <v>334</v>
      </c>
      <c r="J1062">
        <v>0</v>
      </c>
      <c r="K1062">
        <v>32052</v>
      </c>
      <c r="L1062">
        <v>209</v>
      </c>
    </row>
    <row r="1063" spans="1:12" x14ac:dyDescent="0.25">
      <c r="A1063" t="s">
        <v>494</v>
      </c>
      <c r="B1063" t="s">
        <v>420</v>
      </c>
      <c r="C1063">
        <v>2016</v>
      </c>
      <c r="D1063" t="s">
        <v>422</v>
      </c>
      <c r="E1063" t="s">
        <v>495</v>
      </c>
      <c r="F1063" t="s">
        <v>496</v>
      </c>
      <c r="G1063" t="s">
        <v>432</v>
      </c>
      <c r="H1063" t="s">
        <v>230</v>
      </c>
      <c r="I1063" t="s">
        <v>335</v>
      </c>
      <c r="J1063">
        <v>0</v>
      </c>
      <c r="K1063">
        <v>32052</v>
      </c>
      <c r="L1063">
        <v>210</v>
      </c>
    </row>
    <row r="1064" spans="1:12" x14ac:dyDescent="0.25">
      <c r="A1064" t="s">
        <v>494</v>
      </c>
      <c r="B1064" t="s">
        <v>420</v>
      </c>
      <c r="C1064">
        <v>2016</v>
      </c>
      <c r="D1064" t="s">
        <v>423</v>
      </c>
      <c r="E1064" t="s">
        <v>497</v>
      </c>
      <c r="F1064" t="s">
        <v>498</v>
      </c>
      <c r="G1064" t="s">
        <v>432</v>
      </c>
      <c r="H1064" t="s">
        <v>229</v>
      </c>
      <c r="I1064" t="s">
        <v>334</v>
      </c>
      <c r="J1064">
        <v>0</v>
      </c>
      <c r="K1064">
        <v>34</v>
      </c>
      <c r="L1064">
        <v>209</v>
      </c>
    </row>
    <row r="1065" spans="1:12" x14ac:dyDescent="0.25">
      <c r="A1065" t="s">
        <v>494</v>
      </c>
      <c r="B1065" t="s">
        <v>420</v>
      </c>
      <c r="C1065">
        <v>2016</v>
      </c>
      <c r="D1065" t="s">
        <v>423</v>
      </c>
      <c r="E1065" t="s">
        <v>497</v>
      </c>
      <c r="F1065" t="s">
        <v>498</v>
      </c>
      <c r="G1065" t="s">
        <v>432</v>
      </c>
      <c r="H1065" t="s">
        <v>230</v>
      </c>
      <c r="I1065" t="s">
        <v>335</v>
      </c>
      <c r="J1065">
        <v>0</v>
      </c>
      <c r="K1065">
        <v>34</v>
      </c>
      <c r="L1065">
        <v>210</v>
      </c>
    </row>
    <row r="1066" spans="1:12" x14ac:dyDescent="0.25">
      <c r="A1066" t="s">
        <v>494</v>
      </c>
      <c r="B1066" t="s">
        <v>420</v>
      </c>
      <c r="C1066">
        <v>2016</v>
      </c>
      <c r="D1066" t="s">
        <v>421</v>
      </c>
      <c r="E1066" t="s">
        <v>499</v>
      </c>
      <c r="F1066" t="s">
        <v>496</v>
      </c>
      <c r="G1066" t="s">
        <v>432</v>
      </c>
      <c r="H1066" t="s">
        <v>226</v>
      </c>
      <c r="I1066" t="s">
        <v>331</v>
      </c>
      <c r="J1066">
        <v>0</v>
      </c>
      <c r="K1066">
        <v>14380</v>
      </c>
      <c r="L1066">
        <v>205</v>
      </c>
    </row>
    <row r="1067" spans="1:12" x14ac:dyDescent="0.25">
      <c r="A1067" t="s">
        <v>494</v>
      </c>
      <c r="B1067" t="s">
        <v>420</v>
      </c>
      <c r="C1067">
        <v>2016</v>
      </c>
      <c r="D1067" t="s">
        <v>421</v>
      </c>
      <c r="E1067" t="s">
        <v>499</v>
      </c>
      <c r="F1067" t="s">
        <v>496</v>
      </c>
      <c r="G1067" t="s">
        <v>432</v>
      </c>
      <c r="H1067" t="s">
        <v>228</v>
      </c>
      <c r="I1067" t="s">
        <v>333</v>
      </c>
      <c r="J1067">
        <v>0</v>
      </c>
      <c r="K1067">
        <v>14380</v>
      </c>
      <c r="L1067">
        <v>208</v>
      </c>
    </row>
    <row r="1068" spans="1:12" x14ac:dyDescent="0.25">
      <c r="A1068" t="s">
        <v>494</v>
      </c>
      <c r="B1068" t="s">
        <v>420</v>
      </c>
      <c r="C1068">
        <v>2016</v>
      </c>
      <c r="D1068" t="s">
        <v>421</v>
      </c>
      <c r="E1068" t="s">
        <v>499</v>
      </c>
      <c r="F1068" t="s">
        <v>496</v>
      </c>
      <c r="G1068" t="s">
        <v>432</v>
      </c>
      <c r="H1068" t="s">
        <v>229</v>
      </c>
      <c r="I1068" t="s">
        <v>334</v>
      </c>
      <c r="J1068">
        <v>0</v>
      </c>
      <c r="K1068">
        <v>22887</v>
      </c>
      <c r="L1068">
        <v>209</v>
      </c>
    </row>
    <row r="1069" spans="1:12" x14ac:dyDescent="0.25">
      <c r="A1069" t="s">
        <v>494</v>
      </c>
      <c r="B1069" t="s">
        <v>420</v>
      </c>
      <c r="C1069">
        <v>2016</v>
      </c>
      <c r="D1069" t="s">
        <v>421</v>
      </c>
      <c r="E1069" t="s">
        <v>499</v>
      </c>
      <c r="F1069" t="s">
        <v>496</v>
      </c>
      <c r="G1069" t="s">
        <v>432</v>
      </c>
      <c r="H1069" t="s">
        <v>230</v>
      </c>
      <c r="I1069" t="s">
        <v>335</v>
      </c>
      <c r="J1069">
        <v>0</v>
      </c>
      <c r="K1069">
        <v>22887</v>
      </c>
      <c r="L1069">
        <v>210</v>
      </c>
    </row>
    <row r="1070" spans="1:12" x14ac:dyDescent="0.25">
      <c r="A1070" t="s">
        <v>500</v>
      </c>
      <c r="B1070" t="s">
        <v>414</v>
      </c>
      <c r="C1070">
        <v>2016</v>
      </c>
      <c r="D1070" t="s">
        <v>415</v>
      </c>
      <c r="E1070" t="s">
        <v>438</v>
      </c>
      <c r="F1070" t="s">
        <v>501</v>
      </c>
      <c r="G1070" t="s">
        <v>432</v>
      </c>
      <c r="H1070" t="s">
        <v>227</v>
      </c>
      <c r="I1070" t="s">
        <v>332</v>
      </c>
      <c r="J1070">
        <v>0</v>
      </c>
      <c r="K1070">
        <v>293</v>
      </c>
      <c r="L1070">
        <v>206</v>
      </c>
    </row>
    <row r="1071" spans="1:12" x14ac:dyDescent="0.25">
      <c r="A1071" t="s">
        <v>500</v>
      </c>
      <c r="B1071" t="s">
        <v>414</v>
      </c>
      <c r="C1071">
        <v>2016</v>
      </c>
      <c r="D1071" t="s">
        <v>415</v>
      </c>
      <c r="E1071" t="s">
        <v>438</v>
      </c>
      <c r="F1071" t="s">
        <v>501</v>
      </c>
      <c r="G1071" t="s">
        <v>432</v>
      </c>
      <c r="H1071" t="s">
        <v>228</v>
      </c>
      <c r="I1071" t="s">
        <v>333</v>
      </c>
      <c r="J1071">
        <v>0</v>
      </c>
      <c r="K1071">
        <v>293</v>
      </c>
      <c r="L1071">
        <v>208</v>
      </c>
    </row>
    <row r="1072" spans="1:12" x14ac:dyDescent="0.25">
      <c r="A1072" t="s">
        <v>500</v>
      </c>
      <c r="B1072" t="s">
        <v>414</v>
      </c>
      <c r="C1072">
        <v>2016</v>
      </c>
      <c r="D1072" t="s">
        <v>415</v>
      </c>
      <c r="E1072" t="s">
        <v>438</v>
      </c>
      <c r="F1072" t="s">
        <v>501</v>
      </c>
      <c r="G1072" t="s">
        <v>432</v>
      </c>
      <c r="H1072" t="s">
        <v>229</v>
      </c>
      <c r="I1072" t="s">
        <v>334</v>
      </c>
      <c r="J1072">
        <v>0</v>
      </c>
      <c r="K1072">
        <v>293</v>
      </c>
      <c r="L1072">
        <v>209</v>
      </c>
    </row>
    <row r="1073" spans="1:12" x14ac:dyDescent="0.25">
      <c r="A1073" t="s">
        <v>500</v>
      </c>
      <c r="B1073" t="s">
        <v>414</v>
      </c>
      <c r="C1073">
        <v>2016</v>
      </c>
      <c r="D1073" t="s">
        <v>415</v>
      </c>
      <c r="E1073" t="s">
        <v>438</v>
      </c>
      <c r="F1073" t="s">
        <v>501</v>
      </c>
      <c r="G1073" t="s">
        <v>432</v>
      </c>
      <c r="H1073" t="s">
        <v>231</v>
      </c>
      <c r="I1073" t="s">
        <v>336</v>
      </c>
      <c r="J1073">
        <v>0</v>
      </c>
      <c r="K1073">
        <v>293</v>
      </c>
      <c r="L1073">
        <v>212</v>
      </c>
    </row>
    <row r="1074" spans="1:12" x14ac:dyDescent="0.25">
      <c r="A1074" t="s">
        <v>511</v>
      </c>
      <c r="B1074" t="s">
        <v>407</v>
      </c>
      <c r="C1074">
        <v>2016</v>
      </c>
      <c r="D1074" t="s">
        <v>372</v>
      </c>
      <c r="E1074" t="s">
        <v>512</v>
      </c>
      <c r="F1074" t="s">
        <v>513</v>
      </c>
      <c r="G1074" t="s">
        <v>432</v>
      </c>
      <c r="H1074" t="s">
        <v>225</v>
      </c>
      <c r="I1074" t="s">
        <v>330</v>
      </c>
      <c r="J1074">
        <v>0</v>
      </c>
      <c r="K1074">
        <v>26324.03</v>
      </c>
      <c r="L1074">
        <v>203</v>
      </c>
    </row>
    <row r="1075" spans="1:12" x14ac:dyDescent="0.25">
      <c r="A1075" t="s">
        <v>511</v>
      </c>
      <c r="B1075" t="s">
        <v>407</v>
      </c>
      <c r="C1075">
        <v>2016</v>
      </c>
      <c r="D1075" t="s">
        <v>372</v>
      </c>
      <c r="E1075" t="s">
        <v>512</v>
      </c>
      <c r="F1075" t="s">
        <v>513</v>
      </c>
      <c r="G1075" t="s">
        <v>432</v>
      </c>
      <c r="H1075" t="s">
        <v>226</v>
      </c>
      <c r="I1075" t="s">
        <v>331</v>
      </c>
      <c r="J1075">
        <v>0</v>
      </c>
      <c r="K1075">
        <v>492.1</v>
      </c>
      <c r="L1075">
        <v>205</v>
      </c>
    </row>
    <row r="1076" spans="1:12" x14ac:dyDescent="0.25">
      <c r="A1076" t="s">
        <v>511</v>
      </c>
      <c r="B1076" t="s">
        <v>407</v>
      </c>
      <c r="C1076">
        <v>2016</v>
      </c>
      <c r="D1076" t="s">
        <v>372</v>
      </c>
      <c r="E1076" t="s">
        <v>512</v>
      </c>
      <c r="F1076" t="s">
        <v>513</v>
      </c>
      <c r="G1076" t="s">
        <v>432</v>
      </c>
      <c r="H1076" t="s">
        <v>230</v>
      </c>
      <c r="I1076" t="s">
        <v>335</v>
      </c>
      <c r="J1076">
        <v>0</v>
      </c>
      <c r="K1076">
        <v>174024.28</v>
      </c>
      <c r="L1076">
        <v>210</v>
      </c>
    </row>
    <row r="1077" spans="1:12" x14ac:dyDescent="0.25">
      <c r="A1077" t="s">
        <v>511</v>
      </c>
      <c r="B1077" t="s">
        <v>407</v>
      </c>
      <c r="C1077">
        <v>2016</v>
      </c>
      <c r="D1077" t="s">
        <v>372</v>
      </c>
      <c r="E1077" t="s">
        <v>512</v>
      </c>
      <c r="F1077" t="s">
        <v>513</v>
      </c>
      <c r="G1077" t="s">
        <v>432</v>
      </c>
      <c r="H1077" t="s">
        <v>231</v>
      </c>
      <c r="I1077" t="s">
        <v>336</v>
      </c>
      <c r="J1077">
        <v>0</v>
      </c>
      <c r="K1077">
        <v>-131100.0215</v>
      </c>
      <c r="L1077">
        <v>212</v>
      </c>
    </row>
    <row r="1078" spans="1:12" x14ac:dyDescent="0.25">
      <c r="A1078" t="s">
        <v>511</v>
      </c>
      <c r="B1078" t="s">
        <v>407</v>
      </c>
      <c r="C1078">
        <v>2016</v>
      </c>
      <c r="D1078" t="s">
        <v>372</v>
      </c>
      <c r="E1078" t="s">
        <v>512</v>
      </c>
      <c r="F1078" t="s">
        <v>513</v>
      </c>
      <c r="G1078" t="s">
        <v>432</v>
      </c>
      <c r="H1078" t="s">
        <v>228</v>
      </c>
      <c r="I1078" t="s">
        <v>333</v>
      </c>
      <c r="J1078">
        <v>0</v>
      </c>
      <c r="K1078">
        <v>26816.13</v>
      </c>
      <c r="L1078">
        <v>208</v>
      </c>
    </row>
    <row r="1079" spans="1:12" x14ac:dyDescent="0.25">
      <c r="A1079" t="s">
        <v>511</v>
      </c>
      <c r="B1079" t="s">
        <v>407</v>
      </c>
      <c r="C1079">
        <v>2016</v>
      </c>
      <c r="D1079" t="s">
        <v>372</v>
      </c>
      <c r="E1079" t="s">
        <v>512</v>
      </c>
      <c r="F1079" t="s">
        <v>513</v>
      </c>
      <c r="G1079" t="s">
        <v>432</v>
      </c>
      <c r="H1079" t="s">
        <v>229</v>
      </c>
      <c r="I1079" t="s">
        <v>334</v>
      </c>
      <c r="J1079">
        <v>0</v>
      </c>
      <c r="K1079">
        <v>42924.258500000004</v>
      </c>
      <c r="L1079">
        <v>209</v>
      </c>
    </row>
    <row r="1080" spans="1:12" x14ac:dyDescent="0.25">
      <c r="A1080" t="s">
        <v>514</v>
      </c>
      <c r="B1080" t="s">
        <v>397</v>
      </c>
      <c r="C1080">
        <v>2016</v>
      </c>
      <c r="D1080" t="s">
        <v>398</v>
      </c>
      <c r="E1080" t="s">
        <v>515</v>
      </c>
      <c r="F1080" t="s">
        <v>516</v>
      </c>
      <c r="G1080" t="s">
        <v>432</v>
      </c>
      <c r="H1080" t="s">
        <v>227</v>
      </c>
      <c r="I1080" t="s">
        <v>332</v>
      </c>
      <c r="J1080">
        <v>0</v>
      </c>
      <c r="K1080">
        <v>74</v>
      </c>
      <c r="L1080">
        <v>206</v>
      </c>
    </row>
    <row r="1081" spans="1:12" x14ac:dyDescent="0.25">
      <c r="A1081" t="s">
        <v>514</v>
      </c>
      <c r="B1081" t="s">
        <v>397</v>
      </c>
      <c r="C1081">
        <v>2016</v>
      </c>
      <c r="D1081" t="s">
        <v>398</v>
      </c>
      <c r="E1081" t="s">
        <v>515</v>
      </c>
      <c r="F1081" t="s">
        <v>516</v>
      </c>
      <c r="G1081" t="s">
        <v>432</v>
      </c>
      <c r="H1081" t="s">
        <v>228</v>
      </c>
      <c r="I1081" t="s">
        <v>333</v>
      </c>
      <c r="J1081">
        <v>0</v>
      </c>
      <c r="K1081">
        <v>74</v>
      </c>
      <c r="L1081">
        <v>208</v>
      </c>
    </row>
    <row r="1082" spans="1:12" x14ac:dyDescent="0.25">
      <c r="A1082" t="s">
        <v>514</v>
      </c>
      <c r="B1082" t="s">
        <v>397</v>
      </c>
      <c r="C1082">
        <v>2016</v>
      </c>
      <c r="D1082" t="s">
        <v>398</v>
      </c>
      <c r="E1082" t="s">
        <v>515</v>
      </c>
      <c r="F1082" t="s">
        <v>516</v>
      </c>
      <c r="G1082" t="s">
        <v>432</v>
      </c>
      <c r="H1082" t="s">
        <v>229</v>
      </c>
      <c r="I1082" t="s">
        <v>334</v>
      </c>
      <c r="J1082">
        <v>0</v>
      </c>
      <c r="K1082">
        <v>74</v>
      </c>
      <c r="L1082">
        <v>209</v>
      </c>
    </row>
    <row r="1083" spans="1:12" x14ac:dyDescent="0.25">
      <c r="A1083" t="s">
        <v>514</v>
      </c>
      <c r="B1083" t="s">
        <v>397</v>
      </c>
      <c r="C1083">
        <v>2016</v>
      </c>
      <c r="D1083" t="s">
        <v>398</v>
      </c>
      <c r="E1083" t="s">
        <v>515</v>
      </c>
      <c r="F1083" t="s">
        <v>516</v>
      </c>
      <c r="G1083" t="s">
        <v>432</v>
      </c>
      <c r="H1083" t="s">
        <v>231</v>
      </c>
      <c r="I1083" t="s">
        <v>336</v>
      </c>
      <c r="J1083">
        <v>0</v>
      </c>
      <c r="K1083">
        <v>74</v>
      </c>
      <c r="L1083">
        <v>212</v>
      </c>
    </row>
    <row r="1084" spans="1:12" x14ac:dyDescent="0.25">
      <c r="A1084" t="s">
        <v>429</v>
      </c>
      <c r="B1084" t="s">
        <v>406</v>
      </c>
      <c r="C1084">
        <v>2016</v>
      </c>
      <c r="D1084" t="s">
        <v>374</v>
      </c>
      <c r="E1084" t="s">
        <v>430</v>
      </c>
      <c r="F1084" t="s">
        <v>431</v>
      </c>
      <c r="G1084" t="s">
        <v>432</v>
      </c>
      <c r="H1084" t="s">
        <v>232</v>
      </c>
      <c r="I1084" t="s">
        <v>337</v>
      </c>
      <c r="J1084">
        <v>0.43</v>
      </c>
      <c r="K1084">
        <v>28805</v>
      </c>
      <c r="L1084">
        <v>215</v>
      </c>
    </row>
    <row r="1085" spans="1:12" x14ac:dyDescent="0.25">
      <c r="A1085" t="s">
        <v>429</v>
      </c>
      <c r="B1085" t="s">
        <v>406</v>
      </c>
      <c r="C1085">
        <v>2016</v>
      </c>
      <c r="D1085" t="s">
        <v>374</v>
      </c>
      <c r="E1085" t="s">
        <v>430</v>
      </c>
      <c r="F1085" t="s">
        <v>431</v>
      </c>
      <c r="G1085" t="s">
        <v>432</v>
      </c>
      <c r="H1085" t="s">
        <v>233</v>
      </c>
      <c r="I1085" t="s">
        <v>338</v>
      </c>
      <c r="J1085">
        <v>0.36</v>
      </c>
      <c r="K1085">
        <v>15833</v>
      </c>
      <c r="L1085">
        <v>216</v>
      </c>
    </row>
    <row r="1086" spans="1:12" x14ac:dyDescent="0.25">
      <c r="A1086" t="s">
        <v>429</v>
      </c>
      <c r="B1086" t="s">
        <v>406</v>
      </c>
      <c r="C1086">
        <v>2016</v>
      </c>
      <c r="D1086" t="s">
        <v>374</v>
      </c>
      <c r="E1086" t="s">
        <v>430</v>
      </c>
      <c r="F1086" t="s">
        <v>431</v>
      </c>
      <c r="G1086" t="s">
        <v>432</v>
      </c>
      <c r="H1086" t="s">
        <v>234</v>
      </c>
      <c r="I1086" t="s">
        <v>339</v>
      </c>
      <c r="J1086">
        <v>3.3</v>
      </c>
      <c r="K1086">
        <v>194033</v>
      </c>
      <c r="L1086">
        <v>217</v>
      </c>
    </row>
    <row r="1087" spans="1:12" x14ac:dyDescent="0.25">
      <c r="A1087" t="s">
        <v>429</v>
      </c>
      <c r="B1087" t="s">
        <v>406</v>
      </c>
      <c r="C1087">
        <v>2016</v>
      </c>
      <c r="D1087" t="s">
        <v>374</v>
      </c>
      <c r="E1087" t="s">
        <v>430</v>
      </c>
      <c r="F1087" t="s">
        <v>431</v>
      </c>
      <c r="G1087" t="s">
        <v>432</v>
      </c>
      <c r="H1087" t="s">
        <v>235</v>
      </c>
      <c r="I1087" t="s">
        <v>340</v>
      </c>
      <c r="J1087">
        <v>0.15</v>
      </c>
      <c r="K1087">
        <v>8590</v>
      </c>
      <c r="L1087">
        <v>218</v>
      </c>
    </row>
    <row r="1088" spans="1:12" x14ac:dyDescent="0.25">
      <c r="A1088" t="s">
        <v>429</v>
      </c>
      <c r="B1088" t="s">
        <v>406</v>
      </c>
      <c r="C1088">
        <v>2016</v>
      </c>
      <c r="D1088" t="s">
        <v>374</v>
      </c>
      <c r="E1088" t="s">
        <v>430</v>
      </c>
      <c r="F1088" t="s">
        <v>431</v>
      </c>
      <c r="G1088" t="s">
        <v>432</v>
      </c>
      <c r="H1088" t="s">
        <v>238</v>
      </c>
      <c r="I1088" t="s">
        <v>343</v>
      </c>
      <c r="J1088">
        <v>0.94</v>
      </c>
      <c r="K1088">
        <v>59132</v>
      </c>
      <c r="L1088">
        <v>222</v>
      </c>
    </row>
    <row r="1089" spans="1:12" x14ac:dyDescent="0.25">
      <c r="A1089" t="s">
        <v>429</v>
      </c>
      <c r="B1089" t="s">
        <v>406</v>
      </c>
      <c r="C1089">
        <v>2016</v>
      </c>
      <c r="D1089" t="s">
        <v>374</v>
      </c>
      <c r="E1089" t="s">
        <v>430</v>
      </c>
      <c r="F1089" t="s">
        <v>431</v>
      </c>
      <c r="G1089" t="s">
        <v>432</v>
      </c>
      <c r="H1089" t="s">
        <v>239</v>
      </c>
      <c r="I1089" t="s">
        <v>344</v>
      </c>
      <c r="J1089">
        <v>0.47</v>
      </c>
      <c r="K1089">
        <v>26224</v>
      </c>
      <c r="L1089">
        <v>223</v>
      </c>
    </row>
    <row r="1090" spans="1:12" x14ac:dyDescent="0.25">
      <c r="A1090" t="s">
        <v>429</v>
      </c>
      <c r="B1090" t="s">
        <v>406</v>
      </c>
      <c r="C1090">
        <v>2016</v>
      </c>
      <c r="D1090" t="s">
        <v>374</v>
      </c>
      <c r="E1090" t="s">
        <v>430</v>
      </c>
      <c r="F1090" t="s">
        <v>431</v>
      </c>
      <c r="G1090" t="s">
        <v>432</v>
      </c>
      <c r="H1090" t="s">
        <v>244</v>
      </c>
      <c r="I1090" t="s">
        <v>350</v>
      </c>
      <c r="J1090">
        <v>1.63</v>
      </c>
      <c r="K1090">
        <v>68052</v>
      </c>
      <c r="L1090">
        <v>238</v>
      </c>
    </row>
    <row r="1091" spans="1:12" x14ac:dyDescent="0.25">
      <c r="A1091" t="s">
        <v>429</v>
      </c>
      <c r="B1091" t="s">
        <v>406</v>
      </c>
      <c r="C1091">
        <v>2016</v>
      </c>
      <c r="D1091" t="s">
        <v>374</v>
      </c>
      <c r="E1091" t="s">
        <v>430</v>
      </c>
      <c r="F1091" t="s">
        <v>431</v>
      </c>
      <c r="G1091" t="s">
        <v>432</v>
      </c>
      <c r="H1091" t="s">
        <v>245</v>
      </c>
      <c r="I1091" t="s">
        <v>351</v>
      </c>
      <c r="J1091">
        <v>0.96</v>
      </c>
      <c r="K1091">
        <v>78000</v>
      </c>
      <c r="L1091">
        <v>239</v>
      </c>
    </row>
    <row r="1092" spans="1:12" x14ac:dyDescent="0.25">
      <c r="A1092" t="s">
        <v>429</v>
      </c>
      <c r="B1092" t="s">
        <v>406</v>
      </c>
      <c r="C1092">
        <v>2016</v>
      </c>
      <c r="D1092" t="s">
        <v>374</v>
      </c>
      <c r="E1092" t="s">
        <v>430</v>
      </c>
      <c r="F1092" t="s">
        <v>431</v>
      </c>
      <c r="G1092" t="s">
        <v>432</v>
      </c>
      <c r="H1092" t="s">
        <v>246</v>
      </c>
      <c r="I1092" t="s">
        <v>352</v>
      </c>
      <c r="J1092">
        <v>15.3</v>
      </c>
      <c r="K1092">
        <v>439508</v>
      </c>
      <c r="L1092">
        <v>242</v>
      </c>
    </row>
    <row r="1093" spans="1:12" x14ac:dyDescent="0.25">
      <c r="A1093" t="s">
        <v>429</v>
      </c>
      <c r="B1093" t="s">
        <v>406</v>
      </c>
      <c r="C1093">
        <v>2016</v>
      </c>
      <c r="D1093" t="s">
        <v>374</v>
      </c>
      <c r="E1093" t="s">
        <v>430</v>
      </c>
      <c r="F1093" t="s">
        <v>431</v>
      </c>
      <c r="G1093" t="s">
        <v>432</v>
      </c>
      <c r="H1093" t="s">
        <v>249</v>
      </c>
      <c r="I1093" t="s">
        <v>355</v>
      </c>
      <c r="J1093">
        <v>6.24</v>
      </c>
      <c r="K1093">
        <v>281273</v>
      </c>
      <c r="L1093">
        <v>245</v>
      </c>
    </row>
    <row r="1094" spans="1:12" x14ac:dyDescent="0.25">
      <c r="A1094" t="s">
        <v>429</v>
      </c>
      <c r="B1094" t="s">
        <v>406</v>
      </c>
      <c r="C1094">
        <v>2016</v>
      </c>
      <c r="D1094" t="s">
        <v>374</v>
      </c>
      <c r="E1094" t="s">
        <v>430</v>
      </c>
      <c r="F1094" t="s">
        <v>431</v>
      </c>
      <c r="G1094" t="s">
        <v>432</v>
      </c>
      <c r="H1094" t="s">
        <v>251</v>
      </c>
      <c r="I1094" t="s">
        <v>357</v>
      </c>
      <c r="J1094">
        <v>17.059999999999999</v>
      </c>
      <c r="K1094">
        <v>563668</v>
      </c>
      <c r="L1094">
        <v>247</v>
      </c>
    </row>
    <row r="1095" spans="1:12" x14ac:dyDescent="0.25">
      <c r="A1095" t="s">
        <v>429</v>
      </c>
      <c r="B1095" t="s">
        <v>406</v>
      </c>
      <c r="C1095">
        <v>2016</v>
      </c>
      <c r="D1095" t="s">
        <v>374</v>
      </c>
      <c r="E1095" t="s">
        <v>430</v>
      </c>
      <c r="F1095" t="s">
        <v>431</v>
      </c>
      <c r="G1095" t="s">
        <v>432</v>
      </c>
      <c r="H1095" t="s">
        <v>252</v>
      </c>
      <c r="I1095" t="s">
        <v>358</v>
      </c>
      <c r="J1095">
        <v>83.9</v>
      </c>
      <c r="K1095">
        <v>2544867</v>
      </c>
      <c r="L1095">
        <v>248</v>
      </c>
    </row>
    <row r="1096" spans="1:12" x14ac:dyDescent="0.25">
      <c r="A1096" t="s">
        <v>429</v>
      </c>
      <c r="B1096" t="s">
        <v>406</v>
      </c>
      <c r="C1096">
        <v>2016</v>
      </c>
      <c r="D1096" t="s">
        <v>374</v>
      </c>
      <c r="E1096" t="s">
        <v>430</v>
      </c>
      <c r="F1096" t="s">
        <v>431</v>
      </c>
      <c r="G1096" t="s">
        <v>432</v>
      </c>
      <c r="H1096" t="s">
        <v>254</v>
      </c>
      <c r="I1096" t="s">
        <v>360</v>
      </c>
      <c r="J1096">
        <v>0.03</v>
      </c>
      <c r="K1096">
        <v>585</v>
      </c>
      <c r="L1096">
        <v>250</v>
      </c>
    </row>
    <row r="1097" spans="1:12" x14ac:dyDescent="0.25">
      <c r="A1097" t="s">
        <v>429</v>
      </c>
      <c r="B1097" t="s">
        <v>406</v>
      </c>
      <c r="C1097">
        <v>2016</v>
      </c>
      <c r="D1097" t="s">
        <v>374</v>
      </c>
      <c r="E1097" t="s">
        <v>430</v>
      </c>
      <c r="F1097" t="s">
        <v>431</v>
      </c>
      <c r="G1097" t="s">
        <v>432</v>
      </c>
      <c r="H1097" t="s">
        <v>256</v>
      </c>
      <c r="I1097" t="s">
        <v>362</v>
      </c>
      <c r="J1097">
        <v>130.77000000000001</v>
      </c>
      <c r="K1097">
        <v>4308570</v>
      </c>
      <c r="L1097">
        <v>253</v>
      </c>
    </row>
    <row r="1098" spans="1:12" x14ac:dyDescent="0.25">
      <c r="A1098" t="s">
        <v>433</v>
      </c>
      <c r="B1098" t="s">
        <v>416</v>
      </c>
      <c r="C1098">
        <v>2016</v>
      </c>
      <c r="D1098" t="s">
        <v>411</v>
      </c>
      <c r="E1098" t="s">
        <v>439</v>
      </c>
      <c r="F1098" t="s">
        <v>440</v>
      </c>
      <c r="G1098" t="s">
        <v>432</v>
      </c>
      <c r="H1098" t="s">
        <v>252</v>
      </c>
      <c r="I1098" t="s">
        <v>358</v>
      </c>
      <c r="J1098">
        <v>6.6369999999999996</v>
      </c>
      <c r="K1098">
        <v>136245</v>
      </c>
      <c r="L1098">
        <v>248</v>
      </c>
    </row>
    <row r="1099" spans="1:12" x14ac:dyDescent="0.25">
      <c r="A1099" t="s">
        <v>433</v>
      </c>
      <c r="B1099" t="s">
        <v>416</v>
      </c>
      <c r="C1099">
        <v>2016</v>
      </c>
      <c r="D1099" t="s">
        <v>411</v>
      </c>
      <c r="E1099" t="s">
        <v>439</v>
      </c>
      <c r="F1099" t="s">
        <v>440</v>
      </c>
      <c r="G1099" t="s">
        <v>432</v>
      </c>
      <c r="H1099" t="s">
        <v>253</v>
      </c>
      <c r="I1099" t="s">
        <v>359</v>
      </c>
      <c r="J1099">
        <v>4.5999999999999999E-2</v>
      </c>
      <c r="K1099">
        <v>923</v>
      </c>
      <c r="L1099">
        <v>249</v>
      </c>
    </row>
    <row r="1100" spans="1:12" x14ac:dyDescent="0.25">
      <c r="A1100" t="s">
        <v>433</v>
      </c>
      <c r="B1100" t="s">
        <v>416</v>
      </c>
      <c r="C1100">
        <v>2016</v>
      </c>
      <c r="D1100" t="s">
        <v>411</v>
      </c>
      <c r="E1100" t="s">
        <v>439</v>
      </c>
      <c r="F1100" t="s">
        <v>440</v>
      </c>
      <c r="G1100" t="s">
        <v>432</v>
      </c>
      <c r="H1100" t="s">
        <v>249</v>
      </c>
      <c r="I1100" t="s">
        <v>355</v>
      </c>
      <c r="J1100">
        <v>1.8919999999999999</v>
      </c>
      <c r="K1100">
        <v>53639</v>
      </c>
      <c r="L1100">
        <v>245</v>
      </c>
    </row>
    <row r="1101" spans="1:12" x14ac:dyDescent="0.25">
      <c r="A1101" t="s">
        <v>433</v>
      </c>
      <c r="B1101" t="s">
        <v>416</v>
      </c>
      <c r="C1101">
        <v>2016</v>
      </c>
      <c r="D1101" t="s">
        <v>411</v>
      </c>
      <c r="E1101" t="s">
        <v>439</v>
      </c>
      <c r="F1101" t="s">
        <v>440</v>
      </c>
      <c r="G1101" t="s">
        <v>432</v>
      </c>
      <c r="H1101" t="s">
        <v>232</v>
      </c>
      <c r="I1101" t="s">
        <v>337</v>
      </c>
      <c r="J1101">
        <v>0.16200000000000001</v>
      </c>
      <c r="K1101">
        <v>8378</v>
      </c>
      <c r="L1101">
        <v>215</v>
      </c>
    </row>
    <row r="1102" spans="1:12" x14ac:dyDescent="0.25">
      <c r="A1102" t="s">
        <v>433</v>
      </c>
      <c r="B1102" t="s">
        <v>416</v>
      </c>
      <c r="C1102">
        <v>2016</v>
      </c>
      <c r="D1102" t="s">
        <v>411</v>
      </c>
      <c r="E1102" t="s">
        <v>439</v>
      </c>
      <c r="F1102" t="s">
        <v>440</v>
      </c>
      <c r="G1102" t="s">
        <v>432</v>
      </c>
      <c r="H1102" t="s">
        <v>233</v>
      </c>
      <c r="I1102" t="s">
        <v>338</v>
      </c>
      <c r="J1102">
        <v>0.12759999999999999</v>
      </c>
      <c r="K1102">
        <v>8386</v>
      </c>
      <c r="L1102">
        <v>216</v>
      </c>
    </row>
    <row r="1103" spans="1:12" x14ac:dyDescent="0.25">
      <c r="A1103" t="s">
        <v>433</v>
      </c>
      <c r="B1103" t="s">
        <v>416</v>
      </c>
      <c r="C1103">
        <v>2016</v>
      </c>
      <c r="D1103" t="s">
        <v>411</v>
      </c>
      <c r="E1103" t="s">
        <v>439</v>
      </c>
      <c r="F1103" t="s">
        <v>440</v>
      </c>
      <c r="G1103" t="s">
        <v>432</v>
      </c>
      <c r="H1103" t="s">
        <v>235</v>
      </c>
      <c r="I1103" t="s">
        <v>340</v>
      </c>
      <c r="J1103">
        <v>0.15279999999999999</v>
      </c>
      <c r="K1103">
        <v>9890</v>
      </c>
      <c r="L1103">
        <v>218</v>
      </c>
    </row>
    <row r="1104" spans="1:12" x14ac:dyDescent="0.25">
      <c r="A1104" t="s">
        <v>433</v>
      </c>
      <c r="B1104" t="s">
        <v>416</v>
      </c>
      <c r="C1104">
        <v>2016</v>
      </c>
      <c r="D1104" t="s">
        <v>411</v>
      </c>
      <c r="E1104" t="s">
        <v>439</v>
      </c>
      <c r="F1104" t="s">
        <v>440</v>
      </c>
      <c r="G1104" t="s">
        <v>432</v>
      </c>
      <c r="H1104" t="s">
        <v>238</v>
      </c>
      <c r="I1104" t="s">
        <v>343</v>
      </c>
      <c r="J1104">
        <v>1.6479999999999999</v>
      </c>
      <c r="K1104">
        <v>64513</v>
      </c>
      <c r="L1104">
        <v>222</v>
      </c>
    </row>
    <row r="1105" spans="1:12" x14ac:dyDescent="0.25">
      <c r="A1105" t="s">
        <v>433</v>
      </c>
      <c r="B1105" t="s">
        <v>416</v>
      </c>
      <c r="C1105">
        <v>2016</v>
      </c>
      <c r="D1105" t="s">
        <v>411</v>
      </c>
      <c r="E1105" t="s">
        <v>439</v>
      </c>
      <c r="F1105" t="s">
        <v>440</v>
      </c>
      <c r="G1105" t="s">
        <v>432</v>
      </c>
      <c r="H1105" t="s">
        <v>239</v>
      </c>
      <c r="I1105" t="s">
        <v>344</v>
      </c>
      <c r="J1105">
        <v>0.9758</v>
      </c>
      <c r="K1105">
        <v>28467</v>
      </c>
      <c r="L1105">
        <v>223</v>
      </c>
    </row>
    <row r="1106" spans="1:12" x14ac:dyDescent="0.25">
      <c r="A1106" t="s">
        <v>433</v>
      </c>
      <c r="B1106" t="s">
        <v>416</v>
      </c>
      <c r="C1106">
        <v>2016</v>
      </c>
      <c r="D1106" t="s">
        <v>411</v>
      </c>
      <c r="E1106" t="s">
        <v>439</v>
      </c>
      <c r="F1106" t="s">
        <v>440</v>
      </c>
      <c r="G1106" t="s">
        <v>432</v>
      </c>
      <c r="H1106" t="s">
        <v>244</v>
      </c>
      <c r="I1106" t="s">
        <v>350</v>
      </c>
      <c r="J1106">
        <v>0.50609999999999999</v>
      </c>
      <c r="K1106">
        <v>16675</v>
      </c>
      <c r="L1106">
        <v>238</v>
      </c>
    </row>
    <row r="1107" spans="1:12" x14ac:dyDescent="0.25">
      <c r="A1107" t="s">
        <v>433</v>
      </c>
      <c r="B1107" t="s">
        <v>416</v>
      </c>
      <c r="C1107">
        <v>2016</v>
      </c>
      <c r="D1107" t="s">
        <v>411</v>
      </c>
      <c r="E1107" t="s">
        <v>439</v>
      </c>
      <c r="F1107" t="s">
        <v>440</v>
      </c>
      <c r="G1107" t="s">
        <v>432</v>
      </c>
      <c r="H1107" t="s">
        <v>246</v>
      </c>
      <c r="I1107" t="s">
        <v>352</v>
      </c>
      <c r="J1107">
        <v>1.256</v>
      </c>
      <c r="K1107">
        <v>42557</v>
      </c>
      <c r="L1107">
        <v>242</v>
      </c>
    </row>
    <row r="1108" spans="1:12" x14ac:dyDescent="0.25">
      <c r="A1108" t="s">
        <v>433</v>
      </c>
      <c r="B1108" t="s">
        <v>416</v>
      </c>
      <c r="C1108">
        <v>2016</v>
      </c>
      <c r="D1108" t="s">
        <v>411</v>
      </c>
      <c r="E1108" t="s">
        <v>439</v>
      </c>
      <c r="F1108" t="s">
        <v>440</v>
      </c>
      <c r="G1108" t="s">
        <v>432</v>
      </c>
      <c r="H1108" t="s">
        <v>251</v>
      </c>
      <c r="I1108" t="s">
        <v>357</v>
      </c>
      <c r="J1108">
        <v>7.391</v>
      </c>
      <c r="K1108">
        <v>158438</v>
      </c>
      <c r="L1108">
        <v>247</v>
      </c>
    </row>
    <row r="1109" spans="1:12" x14ac:dyDescent="0.25">
      <c r="A1109" t="s">
        <v>433</v>
      </c>
      <c r="B1109" t="s">
        <v>416</v>
      </c>
      <c r="C1109">
        <v>2016</v>
      </c>
      <c r="D1109" t="s">
        <v>411</v>
      </c>
      <c r="E1109" t="s">
        <v>439</v>
      </c>
      <c r="F1109" t="s">
        <v>440</v>
      </c>
      <c r="G1109" t="s">
        <v>432</v>
      </c>
      <c r="H1109" t="s">
        <v>255</v>
      </c>
      <c r="I1109" t="s">
        <v>361</v>
      </c>
      <c r="J1109">
        <v>0</v>
      </c>
      <c r="K1109">
        <v>49423</v>
      </c>
      <c r="L1109">
        <v>252</v>
      </c>
    </row>
    <row r="1110" spans="1:12" x14ac:dyDescent="0.25">
      <c r="A1110" t="s">
        <v>433</v>
      </c>
      <c r="B1110" t="s">
        <v>416</v>
      </c>
      <c r="C1110">
        <v>2016</v>
      </c>
      <c r="D1110" t="s">
        <v>411</v>
      </c>
      <c r="E1110" t="s">
        <v>439</v>
      </c>
      <c r="F1110" t="s">
        <v>440</v>
      </c>
      <c r="G1110" t="s">
        <v>432</v>
      </c>
      <c r="H1110" t="s">
        <v>256</v>
      </c>
      <c r="I1110" t="s">
        <v>362</v>
      </c>
      <c r="J1110">
        <v>20.7943</v>
      </c>
      <c r="K1110">
        <v>577534</v>
      </c>
      <c r="L1110">
        <v>253</v>
      </c>
    </row>
    <row r="1111" spans="1:12" x14ac:dyDescent="0.25">
      <c r="A1111" t="s">
        <v>433</v>
      </c>
      <c r="B1111" t="s">
        <v>416</v>
      </c>
      <c r="C1111">
        <v>2016</v>
      </c>
      <c r="D1111" t="s">
        <v>417</v>
      </c>
      <c r="E1111" t="s">
        <v>434</v>
      </c>
      <c r="F1111" t="s">
        <v>435</v>
      </c>
      <c r="G1111" t="s">
        <v>432</v>
      </c>
      <c r="H1111" t="s">
        <v>232</v>
      </c>
      <c r="I1111" t="s">
        <v>337</v>
      </c>
      <c r="J1111">
        <v>0.05</v>
      </c>
      <c r="K1111">
        <v>2394</v>
      </c>
      <c r="L1111">
        <v>215</v>
      </c>
    </row>
    <row r="1112" spans="1:12" x14ac:dyDescent="0.25">
      <c r="A1112" t="s">
        <v>433</v>
      </c>
      <c r="B1112" t="s">
        <v>416</v>
      </c>
      <c r="C1112">
        <v>2016</v>
      </c>
      <c r="D1112" t="s">
        <v>417</v>
      </c>
      <c r="E1112" t="s">
        <v>434</v>
      </c>
      <c r="F1112" t="s">
        <v>435</v>
      </c>
      <c r="G1112" t="s">
        <v>432</v>
      </c>
      <c r="H1112" t="s">
        <v>233</v>
      </c>
      <c r="I1112" t="s">
        <v>338</v>
      </c>
      <c r="J1112">
        <v>0.13</v>
      </c>
      <c r="K1112">
        <v>8386</v>
      </c>
      <c r="L1112">
        <v>216</v>
      </c>
    </row>
    <row r="1113" spans="1:12" x14ac:dyDescent="0.25">
      <c r="A1113" t="s">
        <v>433</v>
      </c>
      <c r="B1113" t="s">
        <v>416</v>
      </c>
      <c r="C1113">
        <v>2016</v>
      </c>
      <c r="D1113" t="s">
        <v>417</v>
      </c>
      <c r="E1113" t="s">
        <v>434</v>
      </c>
      <c r="F1113" t="s">
        <v>435</v>
      </c>
      <c r="G1113" t="s">
        <v>432</v>
      </c>
      <c r="H1113" t="s">
        <v>249</v>
      </c>
      <c r="I1113" t="s">
        <v>355</v>
      </c>
      <c r="J1113">
        <v>0.27</v>
      </c>
      <c r="K1113">
        <v>6824</v>
      </c>
      <c r="L1113">
        <v>245</v>
      </c>
    </row>
    <row r="1114" spans="1:12" x14ac:dyDescent="0.25">
      <c r="A1114" t="s">
        <v>433</v>
      </c>
      <c r="B1114" t="s">
        <v>416</v>
      </c>
      <c r="C1114">
        <v>2016</v>
      </c>
      <c r="D1114" t="s">
        <v>417</v>
      </c>
      <c r="E1114" t="s">
        <v>434</v>
      </c>
      <c r="F1114" t="s">
        <v>435</v>
      </c>
      <c r="G1114" t="s">
        <v>432</v>
      </c>
      <c r="H1114" t="s">
        <v>251</v>
      </c>
      <c r="I1114" t="s">
        <v>357</v>
      </c>
      <c r="J1114">
        <v>0.62</v>
      </c>
      <c r="K1114">
        <v>13133</v>
      </c>
      <c r="L1114">
        <v>247</v>
      </c>
    </row>
    <row r="1115" spans="1:12" x14ac:dyDescent="0.25">
      <c r="A1115" t="s">
        <v>433</v>
      </c>
      <c r="B1115" t="s">
        <v>416</v>
      </c>
      <c r="C1115">
        <v>2016</v>
      </c>
      <c r="D1115" t="s">
        <v>417</v>
      </c>
      <c r="E1115" t="s">
        <v>434</v>
      </c>
      <c r="F1115" t="s">
        <v>435</v>
      </c>
      <c r="G1115" t="s">
        <v>432</v>
      </c>
      <c r="H1115" t="s">
        <v>252</v>
      </c>
      <c r="I1115" t="s">
        <v>358</v>
      </c>
      <c r="J1115">
        <v>0.23</v>
      </c>
      <c r="K1115">
        <v>4966</v>
      </c>
      <c r="L1115">
        <v>248</v>
      </c>
    </row>
    <row r="1116" spans="1:12" x14ac:dyDescent="0.25">
      <c r="A1116" t="s">
        <v>433</v>
      </c>
      <c r="B1116" t="s">
        <v>416</v>
      </c>
      <c r="C1116">
        <v>2016</v>
      </c>
      <c r="D1116" t="s">
        <v>417</v>
      </c>
      <c r="E1116" t="s">
        <v>434</v>
      </c>
      <c r="F1116" t="s">
        <v>435</v>
      </c>
      <c r="G1116" t="s">
        <v>432</v>
      </c>
      <c r="H1116" t="s">
        <v>253</v>
      </c>
      <c r="I1116" t="s">
        <v>359</v>
      </c>
      <c r="J1116">
        <v>7.0000000000000007E-2</v>
      </c>
      <c r="K1116">
        <v>1515</v>
      </c>
      <c r="L1116">
        <v>249</v>
      </c>
    </row>
    <row r="1117" spans="1:12" x14ac:dyDescent="0.25">
      <c r="A1117" t="s">
        <v>433</v>
      </c>
      <c r="B1117" t="s">
        <v>416</v>
      </c>
      <c r="C1117">
        <v>2016</v>
      </c>
      <c r="D1117" t="s">
        <v>417</v>
      </c>
      <c r="E1117" t="s">
        <v>434</v>
      </c>
      <c r="F1117" t="s">
        <v>435</v>
      </c>
      <c r="G1117" t="s">
        <v>432</v>
      </c>
      <c r="H1117" t="s">
        <v>255</v>
      </c>
      <c r="I1117" t="s">
        <v>361</v>
      </c>
      <c r="J1117">
        <v>0</v>
      </c>
      <c r="K1117">
        <v>-57</v>
      </c>
      <c r="L1117">
        <v>252</v>
      </c>
    </row>
    <row r="1118" spans="1:12" x14ac:dyDescent="0.25">
      <c r="A1118" t="s">
        <v>433</v>
      </c>
      <c r="B1118" t="s">
        <v>416</v>
      </c>
      <c r="C1118">
        <v>2016</v>
      </c>
      <c r="D1118" t="s">
        <v>417</v>
      </c>
      <c r="E1118" t="s">
        <v>434</v>
      </c>
      <c r="F1118" t="s">
        <v>435</v>
      </c>
      <c r="G1118" t="s">
        <v>432</v>
      </c>
      <c r="H1118" t="s">
        <v>256</v>
      </c>
      <c r="I1118" t="s">
        <v>362</v>
      </c>
      <c r="J1118">
        <v>1.37</v>
      </c>
      <c r="K1118">
        <v>37161</v>
      </c>
      <c r="L1118">
        <v>253</v>
      </c>
    </row>
    <row r="1119" spans="1:12" x14ac:dyDescent="0.25">
      <c r="A1119" t="s">
        <v>436</v>
      </c>
      <c r="B1119" t="s">
        <v>385</v>
      </c>
      <c r="C1119">
        <v>2016</v>
      </c>
      <c r="D1119" t="s">
        <v>374</v>
      </c>
      <c r="E1119" t="s">
        <v>437</v>
      </c>
      <c r="F1119" t="s">
        <v>438</v>
      </c>
      <c r="G1119" t="s">
        <v>432</v>
      </c>
      <c r="H1119" t="s">
        <v>232</v>
      </c>
      <c r="I1119" t="s">
        <v>337</v>
      </c>
      <c r="J1119">
        <v>1</v>
      </c>
      <c r="K1119">
        <v>72029</v>
      </c>
      <c r="L1119">
        <v>215</v>
      </c>
    </row>
    <row r="1120" spans="1:12" x14ac:dyDescent="0.25">
      <c r="A1120" t="s">
        <v>436</v>
      </c>
      <c r="B1120" t="s">
        <v>385</v>
      </c>
      <c r="C1120">
        <v>2016</v>
      </c>
      <c r="D1120" t="s">
        <v>374</v>
      </c>
      <c r="E1120" t="s">
        <v>437</v>
      </c>
      <c r="F1120" t="s">
        <v>438</v>
      </c>
      <c r="G1120" t="s">
        <v>432</v>
      </c>
      <c r="H1120" t="s">
        <v>242</v>
      </c>
      <c r="I1120" t="s">
        <v>348</v>
      </c>
      <c r="J1120">
        <v>2</v>
      </c>
      <c r="K1120">
        <v>109967</v>
      </c>
      <c r="L1120">
        <v>236</v>
      </c>
    </row>
    <row r="1121" spans="1:12" x14ac:dyDescent="0.25">
      <c r="A1121" t="s">
        <v>436</v>
      </c>
      <c r="B1121" t="s">
        <v>385</v>
      </c>
      <c r="C1121">
        <v>2016</v>
      </c>
      <c r="D1121" t="s">
        <v>374</v>
      </c>
      <c r="E1121" t="s">
        <v>437</v>
      </c>
      <c r="F1121" t="s">
        <v>438</v>
      </c>
      <c r="G1121" t="s">
        <v>432</v>
      </c>
      <c r="H1121" t="s">
        <v>252</v>
      </c>
      <c r="I1121" t="s">
        <v>358</v>
      </c>
      <c r="J1121">
        <v>2.4</v>
      </c>
      <c r="K1121">
        <v>88065</v>
      </c>
      <c r="L1121">
        <v>248</v>
      </c>
    </row>
    <row r="1122" spans="1:12" x14ac:dyDescent="0.25">
      <c r="A1122" t="s">
        <v>436</v>
      </c>
      <c r="B1122" t="s">
        <v>385</v>
      </c>
      <c r="C1122">
        <v>2016</v>
      </c>
      <c r="D1122" t="s">
        <v>374</v>
      </c>
      <c r="E1122" t="s">
        <v>437</v>
      </c>
      <c r="F1122" t="s">
        <v>438</v>
      </c>
      <c r="G1122" t="s">
        <v>432</v>
      </c>
      <c r="H1122" t="s">
        <v>256</v>
      </c>
      <c r="I1122" t="s">
        <v>362</v>
      </c>
      <c r="J1122">
        <v>5.4</v>
      </c>
      <c r="K1122">
        <v>270061</v>
      </c>
      <c r="L1122">
        <v>253</v>
      </c>
    </row>
    <row r="1123" spans="1:12" x14ac:dyDescent="0.25">
      <c r="A1123" t="s">
        <v>441</v>
      </c>
      <c r="B1123" t="s">
        <v>369</v>
      </c>
      <c r="C1123">
        <v>2016</v>
      </c>
      <c r="D1123" t="s">
        <v>370</v>
      </c>
      <c r="E1123" t="s">
        <v>442</v>
      </c>
      <c r="F1123" t="s">
        <v>443</v>
      </c>
      <c r="G1123" t="s">
        <v>432</v>
      </c>
      <c r="H1123" t="s">
        <v>232</v>
      </c>
      <c r="I1123" t="s">
        <v>337</v>
      </c>
      <c r="J1123">
        <v>0.13</v>
      </c>
      <c r="K1123">
        <v>8762</v>
      </c>
      <c r="L1123">
        <v>215</v>
      </c>
    </row>
    <row r="1124" spans="1:12" x14ac:dyDescent="0.25">
      <c r="A1124" t="s">
        <v>441</v>
      </c>
      <c r="B1124" t="s">
        <v>369</v>
      </c>
      <c r="C1124">
        <v>2016</v>
      </c>
      <c r="D1124" t="s">
        <v>370</v>
      </c>
      <c r="E1124" t="s">
        <v>442</v>
      </c>
      <c r="F1124" t="s">
        <v>443</v>
      </c>
      <c r="G1124" t="s">
        <v>432</v>
      </c>
      <c r="H1124" t="s">
        <v>235</v>
      </c>
      <c r="I1124" t="s">
        <v>340</v>
      </c>
      <c r="J1124">
        <v>0.23</v>
      </c>
      <c r="K1124">
        <v>14072</v>
      </c>
      <c r="L1124">
        <v>218</v>
      </c>
    </row>
    <row r="1125" spans="1:12" x14ac:dyDescent="0.25">
      <c r="A1125" t="s">
        <v>441</v>
      </c>
      <c r="B1125" t="s">
        <v>369</v>
      </c>
      <c r="C1125">
        <v>2016</v>
      </c>
      <c r="D1125" t="s">
        <v>370</v>
      </c>
      <c r="E1125" t="s">
        <v>442</v>
      </c>
      <c r="F1125" t="s">
        <v>443</v>
      </c>
      <c r="G1125" t="s">
        <v>432</v>
      </c>
      <c r="H1125" t="s">
        <v>248</v>
      </c>
      <c r="I1125" t="s">
        <v>354</v>
      </c>
      <c r="J1125">
        <v>0.11</v>
      </c>
      <c r="K1125">
        <v>3944</v>
      </c>
      <c r="L1125">
        <v>244</v>
      </c>
    </row>
    <row r="1126" spans="1:12" x14ac:dyDescent="0.25">
      <c r="A1126" t="s">
        <v>441</v>
      </c>
      <c r="B1126" t="s">
        <v>369</v>
      </c>
      <c r="C1126">
        <v>2016</v>
      </c>
      <c r="D1126" t="s">
        <v>370</v>
      </c>
      <c r="E1126" t="s">
        <v>442</v>
      </c>
      <c r="F1126" t="s">
        <v>443</v>
      </c>
      <c r="G1126" t="s">
        <v>432</v>
      </c>
      <c r="H1126" t="s">
        <v>249</v>
      </c>
      <c r="I1126" t="s">
        <v>355</v>
      </c>
      <c r="J1126">
        <v>0.01</v>
      </c>
      <c r="K1126">
        <v>511</v>
      </c>
      <c r="L1126">
        <v>245</v>
      </c>
    </row>
    <row r="1127" spans="1:12" x14ac:dyDescent="0.25">
      <c r="A1127" t="s">
        <v>441</v>
      </c>
      <c r="B1127" t="s">
        <v>369</v>
      </c>
      <c r="C1127">
        <v>2016</v>
      </c>
      <c r="D1127" t="s">
        <v>370</v>
      </c>
      <c r="E1127" t="s">
        <v>442</v>
      </c>
      <c r="F1127" t="s">
        <v>443</v>
      </c>
      <c r="G1127" t="s">
        <v>432</v>
      </c>
      <c r="H1127" t="s">
        <v>250</v>
      </c>
      <c r="I1127" t="s">
        <v>356</v>
      </c>
      <c r="J1127">
        <v>0.17</v>
      </c>
      <c r="K1127">
        <v>7297</v>
      </c>
      <c r="L1127">
        <v>246</v>
      </c>
    </row>
    <row r="1128" spans="1:12" x14ac:dyDescent="0.25">
      <c r="A1128" t="s">
        <v>441</v>
      </c>
      <c r="B1128" t="s">
        <v>369</v>
      </c>
      <c r="C1128">
        <v>2016</v>
      </c>
      <c r="D1128" t="s">
        <v>370</v>
      </c>
      <c r="E1128" t="s">
        <v>442</v>
      </c>
      <c r="F1128" t="s">
        <v>443</v>
      </c>
      <c r="G1128" t="s">
        <v>432</v>
      </c>
      <c r="H1128" t="s">
        <v>251</v>
      </c>
      <c r="I1128" t="s">
        <v>357</v>
      </c>
      <c r="J1128">
        <v>0.4</v>
      </c>
      <c r="K1128">
        <v>12120</v>
      </c>
      <c r="L1128">
        <v>247</v>
      </c>
    </row>
    <row r="1129" spans="1:12" x14ac:dyDescent="0.25">
      <c r="A1129" t="s">
        <v>441</v>
      </c>
      <c r="B1129" t="s">
        <v>369</v>
      </c>
      <c r="C1129">
        <v>2016</v>
      </c>
      <c r="D1129" t="s">
        <v>370</v>
      </c>
      <c r="E1129" t="s">
        <v>442</v>
      </c>
      <c r="F1129" t="s">
        <v>443</v>
      </c>
      <c r="G1129" t="s">
        <v>432</v>
      </c>
      <c r="H1129" t="s">
        <v>252</v>
      </c>
      <c r="I1129" t="s">
        <v>358</v>
      </c>
      <c r="J1129">
        <v>0.08</v>
      </c>
      <c r="K1129">
        <v>3694</v>
      </c>
      <c r="L1129">
        <v>248</v>
      </c>
    </row>
    <row r="1130" spans="1:12" x14ac:dyDescent="0.25">
      <c r="A1130" t="s">
        <v>441</v>
      </c>
      <c r="B1130" t="s">
        <v>369</v>
      </c>
      <c r="C1130">
        <v>2016</v>
      </c>
      <c r="D1130" t="s">
        <v>370</v>
      </c>
      <c r="E1130" t="s">
        <v>442</v>
      </c>
      <c r="F1130" t="s">
        <v>443</v>
      </c>
      <c r="G1130" t="s">
        <v>432</v>
      </c>
      <c r="H1130" t="s">
        <v>255</v>
      </c>
      <c r="I1130" t="s">
        <v>361</v>
      </c>
      <c r="J1130">
        <v>0</v>
      </c>
      <c r="K1130">
        <v>231</v>
      </c>
      <c r="L1130">
        <v>252</v>
      </c>
    </row>
    <row r="1131" spans="1:12" x14ac:dyDescent="0.25">
      <c r="A1131" t="s">
        <v>441</v>
      </c>
      <c r="B1131" t="s">
        <v>369</v>
      </c>
      <c r="C1131">
        <v>2016</v>
      </c>
      <c r="D1131" t="s">
        <v>370</v>
      </c>
      <c r="E1131" t="s">
        <v>442</v>
      </c>
      <c r="F1131" t="s">
        <v>443</v>
      </c>
      <c r="G1131" t="s">
        <v>432</v>
      </c>
      <c r="H1131" t="s">
        <v>256</v>
      </c>
      <c r="I1131" t="s">
        <v>362</v>
      </c>
      <c r="J1131">
        <v>1.1299999999999999</v>
      </c>
      <c r="K1131">
        <v>50631</v>
      </c>
      <c r="L1131">
        <v>253</v>
      </c>
    </row>
    <row r="1132" spans="1:12" x14ac:dyDescent="0.25">
      <c r="A1132" t="s">
        <v>444</v>
      </c>
      <c r="B1132" t="s">
        <v>386</v>
      </c>
      <c r="C1132">
        <v>2016</v>
      </c>
      <c r="D1132" t="s">
        <v>387</v>
      </c>
      <c r="E1132" t="s">
        <v>445</v>
      </c>
      <c r="F1132" t="s">
        <v>446</v>
      </c>
      <c r="G1132" t="s">
        <v>432</v>
      </c>
      <c r="H1132" t="s">
        <v>232</v>
      </c>
      <c r="I1132" t="s">
        <v>337</v>
      </c>
      <c r="J1132">
        <v>0.74</v>
      </c>
      <c r="K1132">
        <v>54277.94</v>
      </c>
      <c r="L1132">
        <v>215</v>
      </c>
    </row>
    <row r="1133" spans="1:12" x14ac:dyDescent="0.25">
      <c r="A1133" t="s">
        <v>444</v>
      </c>
      <c r="B1133" t="s">
        <v>386</v>
      </c>
      <c r="C1133">
        <v>2016</v>
      </c>
      <c r="D1133" t="s">
        <v>387</v>
      </c>
      <c r="E1133" t="s">
        <v>445</v>
      </c>
      <c r="F1133" t="s">
        <v>446</v>
      </c>
      <c r="G1133" t="s">
        <v>432</v>
      </c>
      <c r="H1133" t="s">
        <v>233</v>
      </c>
      <c r="I1133" t="s">
        <v>338</v>
      </c>
      <c r="J1133">
        <v>0.11</v>
      </c>
      <c r="K1133">
        <v>15651.65</v>
      </c>
      <c r="L1133">
        <v>216</v>
      </c>
    </row>
    <row r="1134" spans="1:12" x14ac:dyDescent="0.25">
      <c r="A1134" t="s">
        <v>444</v>
      </c>
      <c r="B1134" t="s">
        <v>386</v>
      </c>
      <c r="C1134">
        <v>2016</v>
      </c>
      <c r="D1134" t="s">
        <v>387</v>
      </c>
      <c r="E1134" t="s">
        <v>445</v>
      </c>
      <c r="F1134" t="s">
        <v>446</v>
      </c>
      <c r="G1134" t="s">
        <v>432</v>
      </c>
      <c r="H1134" t="s">
        <v>234</v>
      </c>
      <c r="I1134" t="s">
        <v>339</v>
      </c>
      <c r="J1134">
        <v>0.88</v>
      </c>
      <c r="K1134">
        <v>45527.3</v>
      </c>
      <c r="L1134">
        <v>217</v>
      </c>
    </row>
    <row r="1135" spans="1:12" x14ac:dyDescent="0.25">
      <c r="A1135" t="s">
        <v>444</v>
      </c>
      <c r="B1135" t="s">
        <v>386</v>
      </c>
      <c r="C1135">
        <v>2016</v>
      </c>
      <c r="D1135" t="s">
        <v>387</v>
      </c>
      <c r="E1135" t="s">
        <v>445</v>
      </c>
      <c r="F1135" t="s">
        <v>446</v>
      </c>
      <c r="G1135" t="s">
        <v>432</v>
      </c>
      <c r="H1135" t="s">
        <v>244</v>
      </c>
      <c r="I1135" t="s">
        <v>350</v>
      </c>
      <c r="J1135">
        <v>2.54</v>
      </c>
      <c r="K1135">
        <v>106070</v>
      </c>
      <c r="L1135">
        <v>238</v>
      </c>
    </row>
    <row r="1136" spans="1:12" x14ac:dyDescent="0.25">
      <c r="A1136" t="s">
        <v>444</v>
      </c>
      <c r="B1136" t="s">
        <v>386</v>
      </c>
      <c r="C1136">
        <v>2016</v>
      </c>
      <c r="D1136" t="s">
        <v>387</v>
      </c>
      <c r="E1136" t="s">
        <v>445</v>
      </c>
      <c r="F1136" t="s">
        <v>446</v>
      </c>
      <c r="G1136" t="s">
        <v>432</v>
      </c>
      <c r="H1136" t="s">
        <v>245</v>
      </c>
      <c r="I1136" t="s">
        <v>351</v>
      </c>
      <c r="J1136">
        <v>0.02</v>
      </c>
      <c r="K1136">
        <v>1360</v>
      </c>
      <c r="L1136">
        <v>239</v>
      </c>
    </row>
    <row r="1137" spans="1:12" x14ac:dyDescent="0.25">
      <c r="A1137" t="s">
        <v>444</v>
      </c>
      <c r="B1137" t="s">
        <v>386</v>
      </c>
      <c r="C1137">
        <v>2016</v>
      </c>
      <c r="D1137" t="s">
        <v>387</v>
      </c>
      <c r="E1137" t="s">
        <v>445</v>
      </c>
      <c r="F1137" t="s">
        <v>446</v>
      </c>
      <c r="G1137" t="s">
        <v>432</v>
      </c>
      <c r="H1137" t="s">
        <v>246</v>
      </c>
      <c r="I1137" t="s">
        <v>352</v>
      </c>
      <c r="J1137">
        <v>8.56</v>
      </c>
      <c r="K1137">
        <v>294093.8</v>
      </c>
      <c r="L1137">
        <v>242</v>
      </c>
    </row>
    <row r="1138" spans="1:12" x14ac:dyDescent="0.25">
      <c r="A1138" t="s">
        <v>444</v>
      </c>
      <c r="B1138" t="s">
        <v>386</v>
      </c>
      <c r="C1138">
        <v>2016</v>
      </c>
      <c r="D1138" t="s">
        <v>387</v>
      </c>
      <c r="E1138" t="s">
        <v>445</v>
      </c>
      <c r="F1138" t="s">
        <v>446</v>
      </c>
      <c r="G1138" t="s">
        <v>432</v>
      </c>
      <c r="H1138" t="s">
        <v>253</v>
      </c>
      <c r="I1138" t="s">
        <v>359</v>
      </c>
      <c r="J1138">
        <v>0.64</v>
      </c>
      <c r="K1138">
        <v>26472.81</v>
      </c>
      <c r="L1138">
        <v>249</v>
      </c>
    </row>
    <row r="1139" spans="1:12" x14ac:dyDescent="0.25">
      <c r="A1139" t="s">
        <v>444</v>
      </c>
      <c r="B1139" t="s">
        <v>386</v>
      </c>
      <c r="C1139">
        <v>2016</v>
      </c>
      <c r="D1139" t="s">
        <v>387</v>
      </c>
      <c r="E1139" t="s">
        <v>445</v>
      </c>
      <c r="F1139" t="s">
        <v>446</v>
      </c>
      <c r="G1139" t="s">
        <v>432</v>
      </c>
      <c r="H1139" t="s">
        <v>255</v>
      </c>
      <c r="I1139" t="s">
        <v>361</v>
      </c>
      <c r="J1139">
        <v>0</v>
      </c>
      <c r="K1139">
        <v>64.849999999999994</v>
      </c>
      <c r="L1139">
        <v>252</v>
      </c>
    </row>
    <row r="1140" spans="1:12" x14ac:dyDescent="0.25">
      <c r="A1140" t="s">
        <v>444</v>
      </c>
      <c r="B1140" t="s">
        <v>386</v>
      </c>
      <c r="C1140">
        <v>2016</v>
      </c>
      <c r="D1140" t="s">
        <v>387</v>
      </c>
      <c r="E1140" t="s">
        <v>445</v>
      </c>
      <c r="F1140" t="s">
        <v>446</v>
      </c>
      <c r="G1140" t="s">
        <v>432</v>
      </c>
      <c r="H1140" t="s">
        <v>256</v>
      </c>
      <c r="I1140" t="s">
        <v>362</v>
      </c>
      <c r="J1140">
        <v>13.49</v>
      </c>
      <c r="K1140">
        <v>543518.35</v>
      </c>
      <c r="L1140">
        <v>253</v>
      </c>
    </row>
    <row r="1141" spans="1:12" x14ac:dyDescent="0.25">
      <c r="A1141" t="s">
        <v>444</v>
      </c>
      <c r="B1141" t="s">
        <v>386</v>
      </c>
      <c r="C1141">
        <v>2016</v>
      </c>
      <c r="D1141" t="s">
        <v>388</v>
      </c>
      <c r="E1141" t="s">
        <v>447</v>
      </c>
      <c r="F1141" t="s">
        <v>447</v>
      </c>
      <c r="G1141" t="s">
        <v>432</v>
      </c>
      <c r="H1141" t="s">
        <v>255</v>
      </c>
      <c r="I1141" t="s">
        <v>361</v>
      </c>
      <c r="J1141">
        <v>0</v>
      </c>
      <c r="K1141">
        <v>1396.5</v>
      </c>
      <c r="L1141">
        <v>252</v>
      </c>
    </row>
    <row r="1142" spans="1:12" x14ac:dyDescent="0.25">
      <c r="A1142" t="s">
        <v>444</v>
      </c>
      <c r="B1142" t="s">
        <v>386</v>
      </c>
      <c r="C1142">
        <v>2016</v>
      </c>
      <c r="D1142" t="s">
        <v>388</v>
      </c>
      <c r="E1142" t="s">
        <v>447</v>
      </c>
      <c r="F1142" t="s">
        <v>447</v>
      </c>
      <c r="G1142" t="s">
        <v>432</v>
      </c>
      <c r="H1142" t="s">
        <v>256</v>
      </c>
      <c r="I1142" t="s">
        <v>362</v>
      </c>
      <c r="J1142">
        <v>29.17</v>
      </c>
      <c r="K1142">
        <v>1295728.6499999999</v>
      </c>
      <c r="L1142">
        <v>253</v>
      </c>
    </row>
    <row r="1143" spans="1:12" x14ac:dyDescent="0.25">
      <c r="A1143" t="s">
        <v>444</v>
      </c>
      <c r="B1143" t="s">
        <v>386</v>
      </c>
      <c r="C1143">
        <v>2016</v>
      </c>
      <c r="D1143" t="s">
        <v>388</v>
      </c>
      <c r="E1143" t="s">
        <v>447</v>
      </c>
      <c r="F1143" t="s">
        <v>447</v>
      </c>
      <c r="G1143" t="s">
        <v>432</v>
      </c>
      <c r="H1143" t="s">
        <v>233</v>
      </c>
      <c r="I1143" t="s">
        <v>338</v>
      </c>
      <c r="J1143">
        <v>0.16</v>
      </c>
      <c r="K1143">
        <v>23852.59</v>
      </c>
      <c r="L1143">
        <v>216</v>
      </c>
    </row>
    <row r="1144" spans="1:12" x14ac:dyDescent="0.25">
      <c r="A1144" t="s">
        <v>444</v>
      </c>
      <c r="B1144" t="s">
        <v>386</v>
      </c>
      <c r="C1144">
        <v>2016</v>
      </c>
      <c r="D1144" t="s">
        <v>388</v>
      </c>
      <c r="E1144" t="s">
        <v>447</v>
      </c>
      <c r="F1144" t="s">
        <v>447</v>
      </c>
      <c r="G1144" t="s">
        <v>432</v>
      </c>
      <c r="H1144" t="s">
        <v>234</v>
      </c>
      <c r="I1144" t="s">
        <v>339</v>
      </c>
      <c r="J1144">
        <v>0.08</v>
      </c>
      <c r="K1144">
        <v>5347.19</v>
      </c>
      <c r="L1144">
        <v>217</v>
      </c>
    </row>
    <row r="1145" spans="1:12" x14ac:dyDescent="0.25">
      <c r="A1145" t="s">
        <v>444</v>
      </c>
      <c r="B1145" t="s">
        <v>386</v>
      </c>
      <c r="C1145">
        <v>2016</v>
      </c>
      <c r="D1145" t="s">
        <v>388</v>
      </c>
      <c r="E1145" t="s">
        <v>447</v>
      </c>
      <c r="F1145" t="s">
        <v>447</v>
      </c>
      <c r="G1145" t="s">
        <v>432</v>
      </c>
      <c r="H1145" t="s">
        <v>235</v>
      </c>
      <c r="I1145" t="s">
        <v>340</v>
      </c>
      <c r="J1145">
        <v>1</v>
      </c>
      <c r="K1145">
        <v>66643.199999999997</v>
      </c>
      <c r="L1145">
        <v>218</v>
      </c>
    </row>
    <row r="1146" spans="1:12" x14ac:dyDescent="0.25">
      <c r="A1146" t="s">
        <v>444</v>
      </c>
      <c r="B1146" t="s">
        <v>386</v>
      </c>
      <c r="C1146">
        <v>2016</v>
      </c>
      <c r="D1146" t="s">
        <v>388</v>
      </c>
      <c r="E1146" t="s">
        <v>447</v>
      </c>
      <c r="F1146" t="s">
        <v>447</v>
      </c>
      <c r="G1146" t="s">
        <v>432</v>
      </c>
      <c r="H1146" t="s">
        <v>241</v>
      </c>
      <c r="I1146" t="s">
        <v>346</v>
      </c>
      <c r="J1146">
        <v>0.94</v>
      </c>
      <c r="K1146">
        <v>50569.03</v>
      </c>
      <c r="L1146">
        <v>235</v>
      </c>
    </row>
    <row r="1147" spans="1:12" x14ac:dyDescent="0.25">
      <c r="A1147" t="s">
        <v>444</v>
      </c>
      <c r="B1147" t="s">
        <v>386</v>
      </c>
      <c r="C1147">
        <v>2016</v>
      </c>
      <c r="D1147" t="s">
        <v>388</v>
      </c>
      <c r="E1147" t="s">
        <v>447</v>
      </c>
      <c r="F1147" t="s">
        <v>447</v>
      </c>
      <c r="G1147" t="s">
        <v>432</v>
      </c>
      <c r="H1147" t="s">
        <v>242</v>
      </c>
      <c r="I1147" t="s">
        <v>348</v>
      </c>
      <c r="J1147">
        <v>4.6100000000000003</v>
      </c>
      <c r="K1147">
        <v>201345.54</v>
      </c>
      <c r="L1147">
        <v>236</v>
      </c>
    </row>
    <row r="1148" spans="1:12" x14ac:dyDescent="0.25">
      <c r="A1148" t="s">
        <v>444</v>
      </c>
      <c r="B1148" t="s">
        <v>386</v>
      </c>
      <c r="C1148">
        <v>2016</v>
      </c>
      <c r="D1148" t="s">
        <v>388</v>
      </c>
      <c r="E1148" t="s">
        <v>447</v>
      </c>
      <c r="F1148" t="s">
        <v>447</v>
      </c>
      <c r="G1148" t="s">
        <v>432</v>
      </c>
      <c r="H1148" t="s">
        <v>243</v>
      </c>
      <c r="I1148" t="s">
        <v>349</v>
      </c>
      <c r="J1148">
        <v>7.09</v>
      </c>
      <c r="K1148">
        <v>318650.78000000003</v>
      </c>
      <c r="L1148">
        <v>237</v>
      </c>
    </row>
    <row r="1149" spans="1:12" x14ac:dyDescent="0.25">
      <c r="A1149" t="s">
        <v>444</v>
      </c>
      <c r="B1149" t="s">
        <v>386</v>
      </c>
      <c r="C1149">
        <v>2016</v>
      </c>
      <c r="D1149" t="s">
        <v>388</v>
      </c>
      <c r="E1149" t="s">
        <v>447</v>
      </c>
      <c r="F1149" t="s">
        <v>447</v>
      </c>
      <c r="G1149" t="s">
        <v>432</v>
      </c>
      <c r="H1149" t="s">
        <v>244</v>
      </c>
      <c r="I1149" t="s">
        <v>350</v>
      </c>
      <c r="J1149">
        <v>6.75</v>
      </c>
      <c r="K1149">
        <v>281583.82</v>
      </c>
      <c r="L1149">
        <v>238</v>
      </c>
    </row>
    <row r="1150" spans="1:12" x14ac:dyDescent="0.25">
      <c r="A1150" t="s">
        <v>444</v>
      </c>
      <c r="B1150" t="s">
        <v>386</v>
      </c>
      <c r="C1150">
        <v>2016</v>
      </c>
      <c r="D1150" t="s">
        <v>388</v>
      </c>
      <c r="E1150" t="s">
        <v>447</v>
      </c>
      <c r="F1150" t="s">
        <v>447</v>
      </c>
      <c r="G1150" t="s">
        <v>432</v>
      </c>
      <c r="H1150" t="s">
        <v>245</v>
      </c>
      <c r="I1150" t="s">
        <v>351</v>
      </c>
      <c r="J1150">
        <v>3.42</v>
      </c>
      <c r="K1150">
        <v>151093.14000000001</v>
      </c>
      <c r="L1150">
        <v>239</v>
      </c>
    </row>
    <row r="1151" spans="1:12" x14ac:dyDescent="0.25">
      <c r="A1151" t="s">
        <v>444</v>
      </c>
      <c r="B1151" t="s">
        <v>386</v>
      </c>
      <c r="C1151">
        <v>2016</v>
      </c>
      <c r="D1151" t="s">
        <v>388</v>
      </c>
      <c r="E1151" t="s">
        <v>447</v>
      </c>
      <c r="F1151" t="s">
        <v>447</v>
      </c>
      <c r="G1151" t="s">
        <v>432</v>
      </c>
      <c r="H1151" t="s">
        <v>246</v>
      </c>
      <c r="I1151" t="s">
        <v>352</v>
      </c>
      <c r="J1151">
        <v>7.0000000000000007E-2</v>
      </c>
      <c r="K1151">
        <v>2872.8</v>
      </c>
      <c r="L1151">
        <v>242</v>
      </c>
    </row>
    <row r="1152" spans="1:12" x14ac:dyDescent="0.25">
      <c r="A1152" t="s">
        <v>444</v>
      </c>
      <c r="B1152" t="s">
        <v>386</v>
      </c>
      <c r="C1152">
        <v>2016</v>
      </c>
      <c r="D1152" t="s">
        <v>388</v>
      </c>
      <c r="E1152" t="s">
        <v>447</v>
      </c>
      <c r="F1152" t="s">
        <v>447</v>
      </c>
      <c r="G1152" t="s">
        <v>432</v>
      </c>
      <c r="H1152" t="s">
        <v>252</v>
      </c>
      <c r="I1152" t="s">
        <v>358</v>
      </c>
      <c r="J1152">
        <v>0.28000000000000003</v>
      </c>
      <c r="K1152">
        <v>14390.11</v>
      </c>
      <c r="L1152">
        <v>248</v>
      </c>
    </row>
    <row r="1153" spans="1:12" x14ac:dyDescent="0.25">
      <c r="A1153" t="s">
        <v>444</v>
      </c>
      <c r="B1153" t="s">
        <v>386</v>
      </c>
      <c r="C1153">
        <v>2016</v>
      </c>
      <c r="D1153" t="s">
        <v>388</v>
      </c>
      <c r="E1153" t="s">
        <v>447</v>
      </c>
      <c r="F1153" t="s">
        <v>447</v>
      </c>
      <c r="G1153" t="s">
        <v>432</v>
      </c>
      <c r="H1153" t="s">
        <v>253</v>
      </c>
      <c r="I1153" t="s">
        <v>359</v>
      </c>
      <c r="J1153">
        <v>4.7699999999999996</v>
      </c>
      <c r="K1153">
        <v>177983.95</v>
      </c>
      <c r="L1153">
        <v>249</v>
      </c>
    </row>
    <row r="1154" spans="1:12" x14ac:dyDescent="0.25">
      <c r="A1154" t="s">
        <v>448</v>
      </c>
      <c r="B1154" t="s">
        <v>375</v>
      </c>
      <c r="C1154">
        <v>2016</v>
      </c>
      <c r="D1154" t="s">
        <v>376</v>
      </c>
      <c r="E1154" t="s">
        <v>449</v>
      </c>
      <c r="F1154" t="s">
        <v>450</v>
      </c>
      <c r="G1154" t="s">
        <v>432</v>
      </c>
      <c r="H1154" t="s">
        <v>232</v>
      </c>
      <c r="I1154" t="s">
        <v>337</v>
      </c>
      <c r="J1154">
        <v>0.06</v>
      </c>
      <c r="K1154">
        <v>4109</v>
      </c>
      <c r="L1154">
        <v>215</v>
      </c>
    </row>
    <row r="1155" spans="1:12" x14ac:dyDescent="0.25">
      <c r="A1155" t="s">
        <v>448</v>
      </c>
      <c r="B1155" t="s">
        <v>375</v>
      </c>
      <c r="C1155">
        <v>2016</v>
      </c>
      <c r="D1155" t="s">
        <v>376</v>
      </c>
      <c r="E1155" t="s">
        <v>449</v>
      </c>
      <c r="F1155" t="s">
        <v>450</v>
      </c>
      <c r="G1155" t="s">
        <v>432</v>
      </c>
      <c r="H1155" t="s">
        <v>233</v>
      </c>
      <c r="I1155" t="s">
        <v>338</v>
      </c>
      <c r="J1155">
        <v>0.15</v>
      </c>
      <c r="K1155">
        <v>11033</v>
      </c>
      <c r="L1155">
        <v>216</v>
      </c>
    </row>
    <row r="1156" spans="1:12" x14ac:dyDescent="0.25">
      <c r="A1156" t="s">
        <v>448</v>
      </c>
      <c r="B1156" t="s">
        <v>375</v>
      </c>
      <c r="C1156">
        <v>2016</v>
      </c>
      <c r="D1156" t="s">
        <v>376</v>
      </c>
      <c r="E1156" t="s">
        <v>449</v>
      </c>
      <c r="F1156" t="s">
        <v>450</v>
      </c>
      <c r="G1156" t="s">
        <v>432</v>
      </c>
      <c r="H1156" t="s">
        <v>247</v>
      </c>
      <c r="I1156" t="s">
        <v>353</v>
      </c>
      <c r="J1156">
        <v>0.81</v>
      </c>
      <c r="K1156">
        <v>36964</v>
      </c>
      <c r="L1156">
        <v>243</v>
      </c>
    </row>
    <row r="1157" spans="1:12" x14ac:dyDescent="0.25">
      <c r="A1157" t="s">
        <v>448</v>
      </c>
      <c r="B1157" t="s">
        <v>375</v>
      </c>
      <c r="C1157">
        <v>2016</v>
      </c>
      <c r="D1157" t="s">
        <v>376</v>
      </c>
      <c r="E1157" t="s">
        <v>449</v>
      </c>
      <c r="F1157" t="s">
        <v>450</v>
      </c>
      <c r="G1157" t="s">
        <v>432</v>
      </c>
      <c r="H1157" t="s">
        <v>251</v>
      </c>
      <c r="I1157" t="s">
        <v>357</v>
      </c>
      <c r="J1157">
        <v>2.72</v>
      </c>
      <c r="K1157">
        <v>128611</v>
      </c>
      <c r="L1157">
        <v>247</v>
      </c>
    </row>
    <row r="1158" spans="1:12" x14ac:dyDescent="0.25">
      <c r="A1158" t="s">
        <v>448</v>
      </c>
      <c r="B1158" t="s">
        <v>375</v>
      </c>
      <c r="C1158">
        <v>2016</v>
      </c>
      <c r="D1158" t="s">
        <v>376</v>
      </c>
      <c r="E1158" t="s">
        <v>449</v>
      </c>
      <c r="F1158" t="s">
        <v>450</v>
      </c>
      <c r="G1158" t="s">
        <v>432</v>
      </c>
      <c r="H1158" t="s">
        <v>252</v>
      </c>
      <c r="I1158" t="s">
        <v>358</v>
      </c>
      <c r="J1158">
        <v>0.03</v>
      </c>
      <c r="K1158">
        <v>1119</v>
      </c>
      <c r="L1158">
        <v>248</v>
      </c>
    </row>
    <row r="1159" spans="1:12" x14ac:dyDescent="0.25">
      <c r="A1159" t="s">
        <v>448</v>
      </c>
      <c r="B1159" t="s">
        <v>375</v>
      </c>
      <c r="C1159">
        <v>2016</v>
      </c>
      <c r="D1159" t="s">
        <v>376</v>
      </c>
      <c r="E1159" t="s">
        <v>449</v>
      </c>
      <c r="F1159" t="s">
        <v>450</v>
      </c>
      <c r="G1159" t="s">
        <v>432</v>
      </c>
      <c r="H1159" t="s">
        <v>253</v>
      </c>
      <c r="I1159" t="s">
        <v>359</v>
      </c>
      <c r="J1159">
        <v>0.19</v>
      </c>
      <c r="K1159">
        <v>6010</v>
      </c>
      <c r="L1159">
        <v>249</v>
      </c>
    </row>
    <row r="1160" spans="1:12" x14ac:dyDescent="0.25">
      <c r="A1160" t="s">
        <v>448</v>
      </c>
      <c r="B1160" t="s">
        <v>375</v>
      </c>
      <c r="C1160">
        <v>2016</v>
      </c>
      <c r="D1160" t="s">
        <v>376</v>
      </c>
      <c r="E1160" t="s">
        <v>449</v>
      </c>
      <c r="F1160" t="s">
        <v>450</v>
      </c>
      <c r="G1160" t="s">
        <v>432</v>
      </c>
      <c r="H1160" t="s">
        <v>254</v>
      </c>
      <c r="I1160" t="s">
        <v>360</v>
      </c>
      <c r="J1160">
        <v>0.03</v>
      </c>
      <c r="K1160">
        <v>920</v>
      </c>
      <c r="L1160">
        <v>250</v>
      </c>
    </row>
    <row r="1161" spans="1:12" x14ac:dyDescent="0.25">
      <c r="A1161" t="s">
        <v>448</v>
      </c>
      <c r="B1161" t="s">
        <v>375</v>
      </c>
      <c r="C1161">
        <v>2016</v>
      </c>
      <c r="D1161" t="s">
        <v>376</v>
      </c>
      <c r="E1161" t="s">
        <v>449</v>
      </c>
      <c r="F1161" t="s">
        <v>450</v>
      </c>
      <c r="G1161" t="s">
        <v>432</v>
      </c>
      <c r="H1161" t="s">
        <v>255</v>
      </c>
      <c r="I1161" t="s">
        <v>361</v>
      </c>
      <c r="J1161">
        <v>0</v>
      </c>
      <c r="K1161">
        <v>537</v>
      </c>
      <c r="L1161">
        <v>252</v>
      </c>
    </row>
    <row r="1162" spans="1:12" x14ac:dyDescent="0.25">
      <c r="A1162" t="s">
        <v>448</v>
      </c>
      <c r="B1162" t="s">
        <v>375</v>
      </c>
      <c r="C1162">
        <v>2016</v>
      </c>
      <c r="D1162" t="s">
        <v>376</v>
      </c>
      <c r="E1162" t="s">
        <v>449</v>
      </c>
      <c r="F1162" t="s">
        <v>450</v>
      </c>
      <c r="G1162" t="s">
        <v>432</v>
      </c>
      <c r="H1162" t="s">
        <v>256</v>
      </c>
      <c r="I1162" t="s">
        <v>362</v>
      </c>
      <c r="J1162">
        <v>3.99</v>
      </c>
      <c r="K1162">
        <v>189303</v>
      </c>
      <c r="L1162">
        <v>253</v>
      </c>
    </row>
    <row r="1163" spans="1:12" x14ac:dyDescent="0.25">
      <c r="A1163" t="s">
        <v>454</v>
      </c>
      <c r="B1163" t="s">
        <v>412</v>
      </c>
      <c r="C1163">
        <v>2016</v>
      </c>
      <c r="D1163" t="s">
        <v>413</v>
      </c>
      <c r="E1163" t="s">
        <v>455</v>
      </c>
      <c r="F1163" t="s">
        <v>455</v>
      </c>
      <c r="G1163" t="s">
        <v>432</v>
      </c>
      <c r="H1163" t="s">
        <v>232</v>
      </c>
      <c r="I1163" t="s">
        <v>337</v>
      </c>
      <c r="J1163">
        <v>0.01</v>
      </c>
      <c r="K1163">
        <v>177</v>
      </c>
      <c r="L1163">
        <v>215</v>
      </c>
    </row>
    <row r="1164" spans="1:12" x14ac:dyDescent="0.25">
      <c r="A1164" t="s">
        <v>454</v>
      </c>
      <c r="B1164" t="s">
        <v>412</v>
      </c>
      <c r="C1164">
        <v>2016</v>
      </c>
      <c r="D1164" t="s">
        <v>413</v>
      </c>
      <c r="E1164" t="s">
        <v>455</v>
      </c>
      <c r="F1164" t="s">
        <v>455</v>
      </c>
      <c r="G1164" t="s">
        <v>432</v>
      </c>
      <c r="H1164" t="s">
        <v>251</v>
      </c>
      <c r="I1164" t="s">
        <v>357</v>
      </c>
      <c r="J1164">
        <v>0.04</v>
      </c>
      <c r="K1164">
        <v>1624</v>
      </c>
      <c r="L1164">
        <v>247</v>
      </c>
    </row>
    <row r="1165" spans="1:12" x14ac:dyDescent="0.25">
      <c r="A1165" t="s">
        <v>454</v>
      </c>
      <c r="B1165" t="s">
        <v>412</v>
      </c>
      <c r="C1165">
        <v>2016</v>
      </c>
      <c r="D1165" t="s">
        <v>413</v>
      </c>
      <c r="E1165" t="s">
        <v>455</v>
      </c>
      <c r="F1165" t="s">
        <v>455</v>
      </c>
      <c r="G1165" t="s">
        <v>432</v>
      </c>
      <c r="H1165" t="s">
        <v>256</v>
      </c>
      <c r="I1165" t="s">
        <v>362</v>
      </c>
      <c r="J1165">
        <v>0.05</v>
      </c>
      <c r="K1165">
        <v>1801</v>
      </c>
      <c r="L1165">
        <v>253</v>
      </c>
    </row>
    <row r="1166" spans="1:12" x14ac:dyDescent="0.25">
      <c r="A1166" t="s">
        <v>456</v>
      </c>
      <c r="B1166" t="s">
        <v>404</v>
      </c>
      <c r="C1166">
        <v>2016</v>
      </c>
      <c r="D1166" t="s">
        <v>405</v>
      </c>
      <c r="E1166" t="s">
        <v>457</v>
      </c>
      <c r="F1166" t="s">
        <v>458</v>
      </c>
      <c r="G1166" t="s">
        <v>432</v>
      </c>
      <c r="H1166" t="s">
        <v>232</v>
      </c>
      <c r="I1166" t="s">
        <v>337</v>
      </c>
      <c r="J1166">
        <v>1.08</v>
      </c>
      <c r="K1166">
        <v>65574</v>
      </c>
      <c r="L1166">
        <v>215</v>
      </c>
    </row>
    <row r="1167" spans="1:12" x14ac:dyDescent="0.25">
      <c r="A1167" t="s">
        <v>456</v>
      </c>
      <c r="B1167" t="s">
        <v>404</v>
      </c>
      <c r="C1167">
        <v>2016</v>
      </c>
      <c r="D1167" t="s">
        <v>405</v>
      </c>
      <c r="E1167" t="s">
        <v>457</v>
      </c>
      <c r="F1167" t="s">
        <v>458</v>
      </c>
      <c r="G1167" t="s">
        <v>432</v>
      </c>
      <c r="H1167" t="s">
        <v>233</v>
      </c>
      <c r="I1167" t="s">
        <v>338</v>
      </c>
      <c r="J1167">
        <v>0.21</v>
      </c>
      <c r="K1167">
        <v>22534</v>
      </c>
      <c r="L1167">
        <v>216</v>
      </c>
    </row>
    <row r="1168" spans="1:12" x14ac:dyDescent="0.25">
      <c r="A1168" t="s">
        <v>456</v>
      </c>
      <c r="B1168" t="s">
        <v>404</v>
      </c>
      <c r="C1168">
        <v>2016</v>
      </c>
      <c r="D1168" t="s">
        <v>405</v>
      </c>
      <c r="E1168" t="s">
        <v>457</v>
      </c>
      <c r="F1168" t="s">
        <v>458</v>
      </c>
      <c r="G1168" t="s">
        <v>432</v>
      </c>
      <c r="H1168" t="s">
        <v>234</v>
      </c>
      <c r="I1168" t="s">
        <v>339</v>
      </c>
      <c r="J1168">
        <v>0.99</v>
      </c>
      <c r="K1168">
        <v>44674</v>
      </c>
      <c r="L1168">
        <v>217</v>
      </c>
    </row>
    <row r="1169" spans="1:12" x14ac:dyDescent="0.25">
      <c r="A1169" t="s">
        <v>456</v>
      </c>
      <c r="B1169" t="s">
        <v>404</v>
      </c>
      <c r="C1169">
        <v>2016</v>
      </c>
      <c r="D1169" t="s">
        <v>405</v>
      </c>
      <c r="E1169" t="s">
        <v>457</v>
      </c>
      <c r="F1169" t="s">
        <v>458</v>
      </c>
      <c r="G1169" t="s">
        <v>432</v>
      </c>
      <c r="H1169" t="s">
        <v>240</v>
      </c>
      <c r="I1169" t="s">
        <v>345</v>
      </c>
      <c r="J1169">
        <v>5.28</v>
      </c>
      <c r="K1169">
        <v>172880</v>
      </c>
      <c r="L1169">
        <v>231</v>
      </c>
    </row>
    <row r="1170" spans="1:12" x14ac:dyDescent="0.25">
      <c r="A1170" t="s">
        <v>456</v>
      </c>
      <c r="B1170" t="s">
        <v>404</v>
      </c>
      <c r="C1170">
        <v>2016</v>
      </c>
      <c r="D1170" t="s">
        <v>405</v>
      </c>
      <c r="E1170" t="s">
        <v>457</v>
      </c>
      <c r="F1170" t="s">
        <v>458</v>
      </c>
      <c r="G1170" t="s">
        <v>432</v>
      </c>
      <c r="H1170" t="s">
        <v>246</v>
      </c>
      <c r="I1170" t="s">
        <v>352</v>
      </c>
      <c r="J1170">
        <v>1.65</v>
      </c>
      <c r="K1170">
        <v>78548</v>
      </c>
      <c r="L1170">
        <v>242</v>
      </c>
    </row>
    <row r="1171" spans="1:12" x14ac:dyDescent="0.25">
      <c r="A1171" t="s">
        <v>456</v>
      </c>
      <c r="B1171" t="s">
        <v>404</v>
      </c>
      <c r="C1171">
        <v>2016</v>
      </c>
      <c r="D1171" t="s">
        <v>405</v>
      </c>
      <c r="E1171" t="s">
        <v>457</v>
      </c>
      <c r="F1171" t="s">
        <v>458</v>
      </c>
      <c r="G1171" t="s">
        <v>432</v>
      </c>
      <c r="H1171" t="s">
        <v>252</v>
      </c>
      <c r="I1171" t="s">
        <v>358</v>
      </c>
      <c r="J1171">
        <v>10.94</v>
      </c>
      <c r="K1171">
        <v>281911</v>
      </c>
      <c r="L1171">
        <v>248</v>
      </c>
    </row>
    <row r="1172" spans="1:12" x14ac:dyDescent="0.25">
      <c r="A1172" t="s">
        <v>456</v>
      </c>
      <c r="B1172" t="s">
        <v>404</v>
      </c>
      <c r="C1172">
        <v>2016</v>
      </c>
      <c r="D1172" t="s">
        <v>405</v>
      </c>
      <c r="E1172" t="s">
        <v>457</v>
      </c>
      <c r="F1172" t="s">
        <v>458</v>
      </c>
      <c r="G1172" t="s">
        <v>432</v>
      </c>
      <c r="H1172" t="s">
        <v>253</v>
      </c>
      <c r="I1172" t="s">
        <v>359</v>
      </c>
      <c r="J1172">
        <v>0.05</v>
      </c>
      <c r="K1172">
        <v>2324</v>
      </c>
      <c r="L1172">
        <v>249</v>
      </c>
    </row>
    <row r="1173" spans="1:12" x14ac:dyDescent="0.25">
      <c r="A1173" t="s">
        <v>456</v>
      </c>
      <c r="B1173" t="s">
        <v>404</v>
      </c>
      <c r="C1173">
        <v>2016</v>
      </c>
      <c r="D1173" t="s">
        <v>405</v>
      </c>
      <c r="E1173" t="s">
        <v>457</v>
      </c>
      <c r="F1173" t="s">
        <v>458</v>
      </c>
      <c r="G1173" t="s">
        <v>432</v>
      </c>
      <c r="H1173" t="s">
        <v>255</v>
      </c>
      <c r="I1173" t="s">
        <v>361</v>
      </c>
      <c r="J1173">
        <v>0</v>
      </c>
      <c r="K1173">
        <v>94820</v>
      </c>
      <c r="L1173">
        <v>252</v>
      </c>
    </row>
    <row r="1174" spans="1:12" x14ac:dyDescent="0.25">
      <c r="A1174" t="s">
        <v>456</v>
      </c>
      <c r="B1174" t="s">
        <v>404</v>
      </c>
      <c r="C1174">
        <v>2016</v>
      </c>
      <c r="D1174" t="s">
        <v>405</v>
      </c>
      <c r="E1174" t="s">
        <v>457</v>
      </c>
      <c r="F1174" t="s">
        <v>458</v>
      </c>
      <c r="G1174" t="s">
        <v>432</v>
      </c>
      <c r="H1174" t="s">
        <v>256</v>
      </c>
      <c r="I1174" t="s">
        <v>362</v>
      </c>
      <c r="J1174">
        <v>20.2</v>
      </c>
      <c r="K1174">
        <v>763265</v>
      </c>
      <c r="L1174">
        <v>253</v>
      </c>
    </row>
    <row r="1175" spans="1:12" x14ac:dyDescent="0.25">
      <c r="A1175" t="s">
        <v>459</v>
      </c>
      <c r="B1175" t="s">
        <v>373</v>
      </c>
      <c r="C1175">
        <v>2016</v>
      </c>
      <c r="D1175" t="s">
        <v>374</v>
      </c>
      <c r="E1175" t="s">
        <v>460</v>
      </c>
      <c r="F1175" t="s">
        <v>461</v>
      </c>
      <c r="G1175" t="s">
        <v>432</v>
      </c>
      <c r="H1175" t="s">
        <v>236</v>
      </c>
      <c r="I1175" t="s">
        <v>341</v>
      </c>
      <c r="J1175">
        <v>0.91</v>
      </c>
      <c r="K1175">
        <v>159970.43</v>
      </c>
      <c r="L1175">
        <v>219</v>
      </c>
    </row>
    <row r="1176" spans="1:12" x14ac:dyDescent="0.25">
      <c r="A1176" t="s">
        <v>459</v>
      </c>
      <c r="B1176" t="s">
        <v>373</v>
      </c>
      <c r="C1176">
        <v>2016</v>
      </c>
      <c r="D1176" t="s">
        <v>374</v>
      </c>
      <c r="E1176" t="s">
        <v>460</v>
      </c>
      <c r="F1176" t="s">
        <v>461</v>
      </c>
      <c r="G1176" t="s">
        <v>432</v>
      </c>
      <c r="H1176" t="s">
        <v>237</v>
      </c>
      <c r="I1176" t="s">
        <v>342</v>
      </c>
      <c r="J1176">
        <v>2.63</v>
      </c>
      <c r="K1176">
        <v>274410.48</v>
      </c>
      <c r="L1176">
        <v>221</v>
      </c>
    </row>
    <row r="1177" spans="1:12" x14ac:dyDescent="0.25">
      <c r="A1177" t="s">
        <v>459</v>
      </c>
      <c r="B1177" t="s">
        <v>373</v>
      </c>
      <c r="C1177">
        <v>2016</v>
      </c>
      <c r="D1177" t="s">
        <v>374</v>
      </c>
      <c r="E1177" t="s">
        <v>460</v>
      </c>
      <c r="F1177" t="s">
        <v>461</v>
      </c>
      <c r="G1177" t="s">
        <v>432</v>
      </c>
      <c r="H1177" t="s">
        <v>238</v>
      </c>
      <c r="I1177" t="s">
        <v>343</v>
      </c>
      <c r="J1177">
        <v>0.24</v>
      </c>
      <c r="K1177">
        <v>19361.36</v>
      </c>
      <c r="L1177">
        <v>222</v>
      </c>
    </row>
    <row r="1178" spans="1:12" x14ac:dyDescent="0.25">
      <c r="A1178" t="s">
        <v>459</v>
      </c>
      <c r="B1178" t="s">
        <v>373</v>
      </c>
      <c r="C1178">
        <v>2016</v>
      </c>
      <c r="D1178" t="s">
        <v>374</v>
      </c>
      <c r="E1178" t="s">
        <v>460</v>
      </c>
      <c r="F1178" t="s">
        <v>461</v>
      </c>
      <c r="G1178" t="s">
        <v>432</v>
      </c>
      <c r="H1178" t="s">
        <v>241</v>
      </c>
      <c r="I1178" t="s">
        <v>346</v>
      </c>
      <c r="J1178">
        <v>7.23</v>
      </c>
      <c r="K1178">
        <v>550550.49</v>
      </c>
      <c r="L1178">
        <v>235</v>
      </c>
    </row>
    <row r="1179" spans="1:12" x14ac:dyDescent="0.25">
      <c r="A1179" t="s">
        <v>459</v>
      </c>
      <c r="B1179" t="s">
        <v>373</v>
      </c>
      <c r="C1179">
        <v>2016</v>
      </c>
      <c r="D1179" t="s">
        <v>374</v>
      </c>
      <c r="E1179" t="s">
        <v>460</v>
      </c>
      <c r="F1179" t="s">
        <v>461</v>
      </c>
      <c r="G1179" t="s">
        <v>432</v>
      </c>
      <c r="H1179" t="s">
        <v>242</v>
      </c>
      <c r="I1179" t="s">
        <v>348</v>
      </c>
      <c r="J1179">
        <v>1.65</v>
      </c>
      <c r="K1179">
        <v>106812.93</v>
      </c>
      <c r="L1179">
        <v>236</v>
      </c>
    </row>
    <row r="1180" spans="1:12" x14ac:dyDescent="0.25">
      <c r="A1180" t="s">
        <v>459</v>
      </c>
      <c r="B1180" t="s">
        <v>373</v>
      </c>
      <c r="C1180">
        <v>2016</v>
      </c>
      <c r="D1180" t="s">
        <v>374</v>
      </c>
      <c r="E1180" t="s">
        <v>460</v>
      </c>
      <c r="F1180" t="s">
        <v>461</v>
      </c>
      <c r="G1180" t="s">
        <v>432</v>
      </c>
      <c r="H1180" t="s">
        <v>243</v>
      </c>
      <c r="I1180" t="s">
        <v>349</v>
      </c>
      <c r="J1180">
        <v>15.96</v>
      </c>
      <c r="K1180">
        <v>1038991.62</v>
      </c>
      <c r="L1180">
        <v>237</v>
      </c>
    </row>
    <row r="1181" spans="1:12" x14ac:dyDescent="0.25">
      <c r="A1181" t="s">
        <v>459</v>
      </c>
      <c r="B1181" t="s">
        <v>373</v>
      </c>
      <c r="C1181">
        <v>2016</v>
      </c>
      <c r="D1181" t="s">
        <v>374</v>
      </c>
      <c r="E1181" t="s">
        <v>460</v>
      </c>
      <c r="F1181" t="s">
        <v>461</v>
      </c>
      <c r="G1181" t="s">
        <v>432</v>
      </c>
      <c r="H1181" t="s">
        <v>244</v>
      </c>
      <c r="I1181" t="s">
        <v>350</v>
      </c>
      <c r="J1181">
        <v>3.33</v>
      </c>
      <c r="K1181">
        <v>197983.23</v>
      </c>
      <c r="L1181">
        <v>238</v>
      </c>
    </row>
    <row r="1182" spans="1:12" x14ac:dyDescent="0.25">
      <c r="A1182" t="s">
        <v>459</v>
      </c>
      <c r="B1182" t="s">
        <v>373</v>
      </c>
      <c r="C1182">
        <v>2016</v>
      </c>
      <c r="D1182" t="s">
        <v>374</v>
      </c>
      <c r="E1182" t="s">
        <v>460</v>
      </c>
      <c r="F1182" t="s">
        <v>461</v>
      </c>
      <c r="G1182" t="s">
        <v>432</v>
      </c>
      <c r="H1182" t="s">
        <v>245</v>
      </c>
      <c r="I1182" t="s">
        <v>351</v>
      </c>
      <c r="J1182">
        <v>0.73</v>
      </c>
      <c r="K1182">
        <v>58734.12</v>
      </c>
      <c r="L1182">
        <v>239</v>
      </c>
    </row>
    <row r="1183" spans="1:12" x14ac:dyDescent="0.25">
      <c r="A1183" t="s">
        <v>459</v>
      </c>
      <c r="B1183" t="s">
        <v>373</v>
      </c>
      <c r="C1183">
        <v>2016</v>
      </c>
      <c r="D1183" t="s">
        <v>374</v>
      </c>
      <c r="E1183" t="s">
        <v>460</v>
      </c>
      <c r="F1183" t="s">
        <v>461</v>
      </c>
      <c r="G1183" t="s">
        <v>432</v>
      </c>
      <c r="H1183" t="s">
        <v>246</v>
      </c>
      <c r="I1183" t="s">
        <v>352</v>
      </c>
      <c r="J1183">
        <v>3.59</v>
      </c>
      <c r="K1183">
        <v>116176.9</v>
      </c>
      <c r="L1183">
        <v>242</v>
      </c>
    </row>
    <row r="1184" spans="1:12" x14ac:dyDescent="0.25">
      <c r="A1184" t="s">
        <v>459</v>
      </c>
      <c r="B1184" t="s">
        <v>373</v>
      </c>
      <c r="C1184">
        <v>2016</v>
      </c>
      <c r="D1184" t="s">
        <v>374</v>
      </c>
      <c r="E1184" t="s">
        <v>460</v>
      </c>
      <c r="F1184" t="s">
        <v>461</v>
      </c>
      <c r="G1184" t="s">
        <v>432</v>
      </c>
      <c r="H1184" t="s">
        <v>253</v>
      </c>
      <c r="I1184" t="s">
        <v>359</v>
      </c>
      <c r="J1184">
        <v>5.04</v>
      </c>
      <c r="K1184">
        <v>186276.77</v>
      </c>
      <c r="L1184">
        <v>249</v>
      </c>
    </row>
    <row r="1185" spans="1:12" x14ac:dyDescent="0.25">
      <c r="A1185" t="s">
        <v>459</v>
      </c>
      <c r="B1185" t="s">
        <v>373</v>
      </c>
      <c r="C1185">
        <v>2016</v>
      </c>
      <c r="D1185" t="s">
        <v>374</v>
      </c>
      <c r="E1185" t="s">
        <v>460</v>
      </c>
      <c r="F1185" t="s">
        <v>461</v>
      </c>
      <c r="G1185" t="s">
        <v>432</v>
      </c>
      <c r="H1185" t="s">
        <v>256</v>
      </c>
      <c r="I1185" t="s">
        <v>362</v>
      </c>
      <c r="J1185">
        <v>41.66</v>
      </c>
      <c r="K1185">
        <v>2755433.71</v>
      </c>
      <c r="L1185">
        <v>253</v>
      </c>
    </row>
    <row r="1186" spans="1:12" x14ac:dyDescent="0.25">
      <c r="A1186" t="s">
        <v>459</v>
      </c>
      <c r="B1186" t="s">
        <v>373</v>
      </c>
      <c r="C1186">
        <v>2016</v>
      </c>
      <c r="D1186" t="s">
        <v>374</v>
      </c>
      <c r="E1186" t="s">
        <v>460</v>
      </c>
      <c r="F1186" t="s">
        <v>461</v>
      </c>
      <c r="G1186" t="s">
        <v>432</v>
      </c>
      <c r="H1186" t="s">
        <v>232</v>
      </c>
      <c r="I1186" t="s">
        <v>337</v>
      </c>
      <c r="J1186">
        <v>0.35</v>
      </c>
      <c r="K1186">
        <v>46165.38</v>
      </c>
      <c r="L1186">
        <v>215</v>
      </c>
    </row>
    <row r="1187" spans="1:12" x14ac:dyDescent="0.25">
      <c r="A1187" t="s">
        <v>462</v>
      </c>
      <c r="B1187" t="s">
        <v>395</v>
      </c>
      <c r="C1187">
        <v>2016</v>
      </c>
      <c r="D1187" t="s">
        <v>396</v>
      </c>
      <c r="E1187" t="s">
        <v>463</v>
      </c>
      <c r="F1187" t="s">
        <v>464</v>
      </c>
      <c r="G1187" t="s">
        <v>432</v>
      </c>
      <c r="H1187" t="s">
        <v>233</v>
      </c>
      <c r="I1187" t="s">
        <v>338</v>
      </c>
      <c r="J1187">
        <v>0.2</v>
      </c>
      <c r="K1187">
        <v>16964</v>
      </c>
      <c r="L1187">
        <v>216</v>
      </c>
    </row>
    <row r="1188" spans="1:12" x14ac:dyDescent="0.25">
      <c r="A1188" t="s">
        <v>462</v>
      </c>
      <c r="B1188" t="s">
        <v>395</v>
      </c>
      <c r="C1188">
        <v>2016</v>
      </c>
      <c r="D1188" t="s">
        <v>396</v>
      </c>
      <c r="E1188" t="s">
        <v>463</v>
      </c>
      <c r="F1188" t="s">
        <v>464</v>
      </c>
      <c r="G1188" t="s">
        <v>432</v>
      </c>
      <c r="H1188" t="s">
        <v>242</v>
      </c>
      <c r="I1188" t="s">
        <v>348</v>
      </c>
      <c r="J1188">
        <v>0.15</v>
      </c>
      <c r="K1188">
        <v>7300</v>
      </c>
      <c r="L1188">
        <v>236</v>
      </c>
    </row>
    <row r="1189" spans="1:12" x14ac:dyDescent="0.25">
      <c r="A1189" t="s">
        <v>462</v>
      </c>
      <c r="B1189" t="s">
        <v>395</v>
      </c>
      <c r="C1189">
        <v>2016</v>
      </c>
      <c r="D1189" t="s">
        <v>396</v>
      </c>
      <c r="E1189" t="s">
        <v>463</v>
      </c>
      <c r="F1189" t="s">
        <v>464</v>
      </c>
      <c r="G1189" t="s">
        <v>432</v>
      </c>
      <c r="H1189" t="s">
        <v>250</v>
      </c>
      <c r="I1189" t="s">
        <v>356</v>
      </c>
      <c r="J1189">
        <v>0.67</v>
      </c>
      <c r="K1189">
        <v>23629</v>
      </c>
      <c r="L1189">
        <v>246</v>
      </c>
    </row>
    <row r="1190" spans="1:12" x14ac:dyDescent="0.25">
      <c r="A1190" t="s">
        <v>462</v>
      </c>
      <c r="B1190" t="s">
        <v>395</v>
      </c>
      <c r="C1190">
        <v>2016</v>
      </c>
      <c r="D1190" t="s">
        <v>396</v>
      </c>
      <c r="E1190" t="s">
        <v>463</v>
      </c>
      <c r="F1190" t="s">
        <v>464</v>
      </c>
      <c r="G1190" t="s">
        <v>432</v>
      </c>
      <c r="H1190" t="s">
        <v>253</v>
      </c>
      <c r="I1190" t="s">
        <v>359</v>
      </c>
      <c r="J1190">
        <v>0.125</v>
      </c>
      <c r="K1190">
        <v>5030</v>
      </c>
      <c r="L1190">
        <v>249</v>
      </c>
    </row>
    <row r="1191" spans="1:12" x14ac:dyDescent="0.25">
      <c r="A1191" t="s">
        <v>462</v>
      </c>
      <c r="B1191" t="s">
        <v>395</v>
      </c>
      <c r="C1191">
        <v>2016</v>
      </c>
      <c r="D1191" t="s">
        <v>396</v>
      </c>
      <c r="E1191" t="s">
        <v>463</v>
      </c>
      <c r="F1191" t="s">
        <v>464</v>
      </c>
      <c r="G1191" t="s">
        <v>432</v>
      </c>
      <c r="H1191" t="s">
        <v>256</v>
      </c>
      <c r="I1191" t="s">
        <v>362</v>
      </c>
      <c r="J1191">
        <v>1.145</v>
      </c>
      <c r="K1191">
        <v>52923</v>
      </c>
      <c r="L1191">
        <v>253</v>
      </c>
    </row>
    <row r="1192" spans="1:12" x14ac:dyDescent="0.25">
      <c r="A1192" t="s">
        <v>465</v>
      </c>
      <c r="B1192" t="s">
        <v>399</v>
      </c>
      <c r="C1192">
        <v>2016</v>
      </c>
      <c r="D1192" t="s">
        <v>401</v>
      </c>
      <c r="E1192" t="s">
        <v>466</v>
      </c>
      <c r="F1192" t="s">
        <v>467</v>
      </c>
      <c r="G1192" t="s">
        <v>432</v>
      </c>
      <c r="H1192" t="s">
        <v>247</v>
      </c>
      <c r="I1192" t="s">
        <v>353</v>
      </c>
      <c r="J1192">
        <v>1.32</v>
      </c>
      <c r="K1192">
        <v>55374</v>
      </c>
      <c r="L1192">
        <v>243</v>
      </c>
    </row>
    <row r="1193" spans="1:12" x14ac:dyDescent="0.25">
      <c r="A1193" t="s">
        <v>465</v>
      </c>
      <c r="B1193" t="s">
        <v>399</v>
      </c>
      <c r="C1193">
        <v>2016</v>
      </c>
      <c r="D1193" t="s">
        <v>401</v>
      </c>
      <c r="E1193" t="s">
        <v>466</v>
      </c>
      <c r="F1193" t="s">
        <v>467</v>
      </c>
      <c r="G1193" t="s">
        <v>432</v>
      </c>
      <c r="H1193" t="s">
        <v>256</v>
      </c>
      <c r="I1193" t="s">
        <v>362</v>
      </c>
      <c r="J1193">
        <v>1.32</v>
      </c>
      <c r="K1193">
        <v>55374</v>
      </c>
      <c r="L1193">
        <v>253</v>
      </c>
    </row>
    <row r="1194" spans="1:12" x14ac:dyDescent="0.25">
      <c r="A1194" t="s">
        <v>469</v>
      </c>
      <c r="B1194" t="s">
        <v>410</v>
      </c>
      <c r="C1194">
        <v>2016</v>
      </c>
      <c r="D1194" t="s">
        <v>411</v>
      </c>
      <c r="E1194" t="s">
        <v>470</v>
      </c>
      <c r="F1194" t="s">
        <v>471</v>
      </c>
      <c r="G1194" t="s">
        <v>432</v>
      </c>
      <c r="H1194" t="s">
        <v>256</v>
      </c>
      <c r="I1194" t="s">
        <v>362</v>
      </c>
      <c r="J1194">
        <v>1.76</v>
      </c>
      <c r="K1194">
        <v>111982</v>
      </c>
      <c r="L1194">
        <v>253</v>
      </c>
    </row>
    <row r="1195" spans="1:12" x14ac:dyDescent="0.25">
      <c r="A1195" t="s">
        <v>469</v>
      </c>
      <c r="B1195" t="s">
        <v>410</v>
      </c>
      <c r="C1195">
        <v>2016</v>
      </c>
      <c r="D1195" t="s">
        <v>411</v>
      </c>
      <c r="E1195" t="s">
        <v>470</v>
      </c>
      <c r="F1195" t="s">
        <v>471</v>
      </c>
      <c r="G1195" t="s">
        <v>432</v>
      </c>
      <c r="H1195" t="s">
        <v>232</v>
      </c>
      <c r="I1195" t="s">
        <v>337</v>
      </c>
      <c r="J1195">
        <v>0.16</v>
      </c>
      <c r="K1195">
        <v>12332</v>
      </c>
      <c r="L1195">
        <v>215</v>
      </c>
    </row>
    <row r="1196" spans="1:12" x14ac:dyDescent="0.25">
      <c r="A1196" t="s">
        <v>469</v>
      </c>
      <c r="B1196" t="s">
        <v>410</v>
      </c>
      <c r="C1196">
        <v>2016</v>
      </c>
      <c r="D1196" t="s">
        <v>411</v>
      </c>
      <c r="E1196" t="s">
        <v>470</v>
      </c>
      <c r="F1196" t="s">
        <v>471</v>
      </c>
      <c r="G1196" t="s">
        <v>432</v>
      </c>
      <c r="H1196" t="s">
        <v>236</v>
      </c>
      <c r="I1196" t="s">
        <v>341</v>
      </c>
      <c r="J1196">
        <v>0.11</v>
      </c>
      <c r="K1196">
        <v>16405</v>
      </c>
      <c r="L1196">
        <v>219</v>
      </c>
    </row>
    <row r="1197" spans="1:12" x14ac:dyDescent="0.25">
      <c r="A1197" t="s">
        <v>469</v>
      </c>
      <c r="B1197" t="s">
        <v>410</v>
      </c>
      <c r="C1197">
        <v>2016</v>
      </c>
      <c r="D1197" t="s">
        <v>411</v>
      </c>
      <c r="E1197" t="s">
        <v>470</v>
      </c>
      <c r="F1197" t="s">
        <v>471</v>
      </c>
      <c r="G1197" t="s">
        <v>432</v>
      </c>
      <c r="H1197" t="s">
        <v>242</v>
      </c>
      <c r="I1197" t="s">
        <v>348</v>
      </c>
      <c r="J1197">
        <v>0.4</v>
      </c>
      <c r="K1197">
        <v>19494</v>
      </c>
      <c r="L1197">
        <v>236</v>
      </c>
    </row>
    <row r="1198" spans="1:12" x14ac:dyDescent="0.25">
      <c r="A1198" t="s">
        <v>469</v>
      </c>
      <c r="B1198" t="s">
        <v>410</v>
      </c>
      <c r="C1198">
        <v>2016</v>
      </c>
      <c r="D1198" t="s">
        <v>411</v>
      </c>
      <c r="E1198" t="s">
        <v>470</v>
      </c>
      <c r="F1198" t="s">
        <v>471</v>
      </c>
      <c r="G1198" t="s">
        <v>432</v>
      </c>
      <c r="H1198" t="s">
        <v>245</v>
      </c>
      <c r="I1198" t="s">
        <v>351</v>
      </c>
      <c r="J1198">
        <v>0.91</v>
      </c>
      <c r="K1198">
        <v>58363</v>
      </c>
      <c r="L1198">
        <v>239</v>
      </c>
    </row>
    <row r="1199" spans="1:12" x14ac:dyDescent="0.25">
      <c r="A1199" t="s">
        <v>469</v>
      </c>
      <c r="B1199" t="s">
        <v>410</v>
      </c>
      <c r="C1199">
        <v>2016</v>
      </c>
      <c r="D1199" t="s">
        <v>411</v>
      </c>
      <c r="E1199" t="s">
        <v>470</v>
      </c>
      <c r="F1199" t="s">
        <v>471</v>
      </c>
      <c r="G1199" t="s">
        <v>432</v>
      </c>
      <c r="H1199" t="s">
        <v>253</v>
      </c>
      <c r="I1199" t="s">
        <v>359</v>
      </c>
      <c r="J1199">
        <v>0.18</v>
      </c>
      <c r="K1199">
        <v>5388</v>
      </c>
      <c r="L1199">
        <v>249</v>
      </c>
    </row>
    <row r="1200" spans="1:12" x14ac:dyDescent="0.25">
      <c r="A1200" t="s">
        <v>472</v>
      </c>
      <c r="B1200" t="s">
        <v>367</v>
      </c>
      <c r="C1200">
        <v>2016</v>
      </c>
      <c r="D1200" t="s">
        <v>368</v>
      </c>
      <c r="E1200" t="s">
        <v>473</v>
      </c>
      <c r="F1200" t="s">
        <v>463</v>
      </c>
      <c r="G1200" t="s">
        <v>432</v>
      </c>
      <c r="H1200" t="s">
        <v>232</v>
      </c>
      <c r="I1200" t="s">
        <v>337</v>
      </c>
      <c r="J1200">
        <v>0.67</v>
      </c>
      <c r="K1200">
        <v>47331</v>
      </c>
      <c r="L1200">
        <v>215</v>
      </c>
    </row>
    <row r="1201" spans="1:12" x14ac:dyDescent="0.25">
      <c r="A1201" t="s">
        <v>472</v>
      </c>
      <c r="B1201" t="s">
        <v>367</v>
      </c>
      <c r="C1201">
        <v>2016</v>
      </c>
      <c r="D1201" t="s">
        <v>368</v>
      </c>
      <c r="E1201" t="s">
        <v>473</v>
      </c>
      <c r="F1201" t="s">
        <v>463</v>
      </c>
      <c r="G1201" t="s">
        <v>432</v>
      </c>
      <c r="H1201" t="s">
        <v>233</v>
      </c>
      <c r="I1201" t="s">
        <v>338</v>
      </c>
      <c r="J1201">
        <v>0.11</v>
      </c>
      <c r="K1201">
        <v>9409</v>
      </c>
      <c r="L1201">
        <v>216</v>
      </c>
    </row>
    <row r="1202" spans="1:12" x14ac:dyDescent="0.25">
      <c r="A1202" t="s">
        <v>472</v>
      </c>
      <c r="B1202" t="s">
        <v>367</v>
      </c>
      <c r="C1202">
        <v>2016</v>
      </c>
      <c r="D1202" t="s">
        <v>368</v>
      </c>
      <c r="E1202" t="s">
        <v>473</v>
      </c>
      <c r="F1202" t="s">
        <v>463</v>
      </c>
      <c r="G1202" t="s">
        <v>432</v>
      </c>
      <c r="H1202" t="s">
        <v>235</v>
      </c>
      <c r="I1202" t="s">
        <v>340</v>
      </c>
      <c r="J1202">
        <v>0.06</v>
      </c>
      <c r="K1202">
        <v>2528</v>
      </c>
      <c r="L1202">
        <v>218</v>
      </c>
    </row>
    <row r="1203" spans="1:12" x14ac:dyDescent="0.25">
      <c r="A1203" t="s">
        <v>472</v>
      </c>
      <c r="B1203" t="s">
        <v>367</v>
      </c>
      <c r="C1203">
        <v>2016</v>
      </c>
      <c r="D1203" t="s">
        <v>368</v>
      </c>
      <c r="E1203" t="s">
        <v>473</v>
      </c>
      <c r="F1203" t="s">
        <v>463</v>
      </c>
      <c r="G1203" t="s">
        <v>432</v>
      </c>
      <c r="H1203" t="s">
        <v>242</v>
      </c>
      <c r="I1203" t="s">
        <v>348</v>
      </c>
      <c r="J1203">
        <v>1.92</v>
      </c>
      <c r="K1203">
        <v>83430</v>
      </c>
      <c r="L1203">
        <v>236</v>
      </c>
    </row>
    <row r="1204" spans="1:12" x14ac:dyDescent="0.25">
      <c r="A1204" t="s">
        <v>472</v>
      </c>
      <c r="B1204" t="s">
        <v>367</v>
      </c>
      <c r="C1204">
        <v>2016</v>
      </c>
      <c r="D1204" t="s">
        <v>368</v>
      </c>
      <c r="E1204" t="s">
        <v>473</v>
      </c>
      <c r="F1204" t="s">
        <v>463</v>
      </c>
      <c r="G1204" t="s">
        <v>432</v>
      </c>
      <c r="H1204" t="s">
        <v>245</v>
      </c>
      <c r="I1204" t="s">
        <v>351</v>
      </c>
      <c r="J1204">
        <v>0.97</v>
      </c>
      <c r="K1204">
        <v>44881</v>
      </c>
      <c r="L1204">
        <v>239</v>
      </c>
    </row>
    <row r="1205" spans="1:12" x14ac:dyDescent="0.25">
      <c r="A1205" t="s">
        <v>472</v>
      </c>
      <c r="B1205" t="s">
        <v>367</v>
      </c>
      <c r="C1205">
        <v>2016</v>
      </c>
      <c r="D1205" t="s">
        <v>368</v>
      </c>
      <c r="E1205" t="s">
        <v>473</v>
      </c>
      <c r="F1205" t="s">
        <v>463</v>
      </c>
      <c r="G1205" t="s">
        <v>432</v>
      </c>
      <c r="H1205" t="s">
        <v>246</v>
      </c>
      <c r="I1205" t="s">
        <v>352</v>
      </c>
      <c r="J1205">
        <v>2.93</v>
      </c>
      <c r="K1205">
        <v>94146</v>
      </c>
      <c r="L1205">
        <v>242</v>
      </c>
    </row>
    <row r="1206" spans="1:12" x14ac:dyDescent="0.25">
      <c r="A1206" t="s">
        <v>472</v>
      </c>
      <c r="B1206" t="s">
        <v>367</v>
      </c>
      <c r="C1206">
        <v>2016</v>
      </c>
      <c r="D1206" t="s">
        <v>368</v>
      </c>
      <c r="E1206" t="s">
        <v>473</v>
      </c>
      <c r="F1206" t="s">
        <v>463</v>
      </c>
      <c r="G1206" t="s">
        <v>432</v>
      </c>
      <c r="H1206" t="s">
        <v>248</v>
      </c>
      <c r="I1206" t="s">
        <v>354</v>
      </c>
      <c r="J1206">
        <v>0.66</v>
      </c>
      <c r="K1206">
        <v>29913</v>
      </c>
      <c r="L1206">
        <v>244</v>
      </c>
    </row>
    <row r="1207" spans="1:12" x14ac:dyDescent="0.25">
      <c r="A1207" t="s">
        <v>472</v>
      </c>
      <c r="B1207" t="s">
        <v>367</v>
      </c>
      <c r="C1207">
        <v>2016</v>
      </c>
      <c r="D1207" t="s">
        <v>368</v>
      </c>
      <c r="E1207" t="s">
        <v>473</v>
      </c>
      <c r="F1207" t="s">
        <v>463</v>
      </c>
      <c r="G1207" t="s">
        <v>432</v>
      </c>
      <c r="H1207" t="s">
        <v>253</v>
      </c>
      <c r="I1207" t="s">
        <v>359</v>
      </c>
      <c r="J1207">
        <v>0.2</v>
      </c>
      <c r="K1207">
        <v>7721</v>
      </c>
      <c r="L1207">
        <v>249</v>
      </c>
    </row>
    <row r="1208" spans="1:12" x14ac:dyDescent="0.25">
      <c r="A1208" t="s">
        <v>472</v>
      </c>
      <c r="B1208" t="s">
        <v>367</v>
      </c>
      <c r="C1208">
        <v>2016</v>
      </c>
      <c r="D1208" t="s">
        <v>368</v>
      </c>
      <c r="E1208" t="s">
        <v>473</v>
      </c>
      <c r="F1208" t="s">
        <v>463</v>
      </c>
      <c r="G1208" t="s">
        <v>432</v>
      </c>
      <c r="H1208" t="s">
        <v>256</v>
      </c>
      <c r="I1208" t="s">
        <v>362</v>
      </c>
      <c r="J1208">
        <v>7.52</v>
      </c>
      <c r="K1208">
        <v>319359</v>
      </c>
      <c r="L1208">
        <v>253</v>
      </c>
    </row>
    <row r="1209" spans="1:12" x14ac:dyDescent="0.25">
      <c r="A1209" t="s">
        <v>474</v>
      </c>
      <c r="B1209" t="s">
        <v>391</v>
      </c>
      <c r="C1209">
        <v>2016</v>
      </c>
      <c r="D1209" t="s">
        <v>392</v>
      </c>
      <c r="E1209" t="s">
        <v>475</v>
      </c>
      <c r="F1209" t="s">
        <v>476</v>
      </c>
      <c r="G1209" t="s">
        <v>432</v>
      </c>
      <c r="H1209" t="s">
        <v>232</v>
      </c>
      <c r="I1209" t="s">
        <v>337</v>
      </c>
      <c r="J1209">
        <v>0.17</v>
      </c>
      <c r="K1209">
        <v>10813</v>
      </c>
      <c r="L1209">
        <v>215</v>
      </c>
    </row>
    <row r="1210" spans="1:12" x14ac:dyDescent="0.25">
      <c r="A1210" t="s">
        <v>474</v>
      </c>
      <c r="B1210" t="s">
        <v>391</v>
      </c>
      <c r="C1210">
        <v>2016</v>
      </c>
      <c r="D1210" t="s">
        <v>392</v>
      </c>
      <c r="E1210" t="s">
        <v>475</v>
      </c>
      <c r="F1210" t="s">
        <v>476</v>
      </c>
      <c r="G1210" t="s">
        <v>432</v>
      </c>
      <c r="H1210" t="s">
        <v>234</v>
      </c>
      <c r="I1210" t="s">
        <v>339</v>
      </c>
      <c r="J1210">
        <v>0.23</v>
      </c>
      <c r="K1210">
        <v>15099</v>
      </c>
      <c r="L1210">
        <v>217</v>
      </c>
    </row>
    <row r="1211" spans="1:12" x14ac:dyDescent="0.25">
      <c r="A1211" t="s">
        <v>474</v>
      </c>
      <c r="B1211" t="s">
        <v>391</v>
      </c>
      <c r="C1211">
        <v>2016</v>
      </c>
      <c r="D1211" t="s">
        <v>392</v>
      </c>
      <c r="E1211" t="s">
        <v>475</v>
      </c>
      <c r="F1211" t="s">
        <v>476</v>
      </c>
      <c r="G1211" t="s">
        <v>432</v>
      </c>
      <c r="H1211" t="s">
        <v>245</v>
      </c>
      <c r="I1211" t="s">
        <v>351</v>
      </c>
      <c r="J1211">
        <v>1.34</v>
      </c>
      <c r="K1211">
        <v>60405</v>
      </c>
      <c r="L1211">
        <v>239</v>
      </c>
    </row>
    <row r="1212" spans="1:12" x14ac:dyDescent="0.25">
      <c r="A1212" t="s">
        <v>474</v>
      </c>
      <c r="B1212" t="s">
        <v>391</v>
      </c>
      <c r="C1212">
        <v>2016</v>
      </c>
      <c r="D1212" t="s">
        <v>392</v>
      </c>
      <c r="E1212" t="s">
        <v>475</v>
      </c>
      <c r="F1212" t="s">
        <v>476</v>
      </c>
      <c r="G1212" t="s">
        <v>432</v>
      </c>
      <c r="H1212" t="s">
        <v>250</v>
      </c>
      <c r="I1212" t="s">
        <v>356</v>
      </c>
      <c r="J1212">
        <v>0.19</v>
      </c>
      <c r="K1212">
        <v>8509</v>
      </c>
      <c r="L1212">
        <v>246</v>
      </c>
    </row>
    <row r="1213" spans="1:12" x14ac:dyDescent="0.25">
      <c r="A1213" t="s">
        <v>474</v>
      </c>
      <c r="B1213" t="s">
        <v>391</v>
      </c>
      <c r="C1213">
        <v>2016</v>
      </c>
      <c r="D1213" t="s">
        <v>392</v>
      </c>
      <c r="E1213" t="s">
        <v>475</v>
      </c>
      <c r="F1213" t="s">
        <v>476</v>
      </c>
      <c r="G1213" t="s">
        <v>432</v>
      </c>
      <c r="H1213" t="s">
        <v>251</v>
      </c>
      <c r="I1213" t="s">
        <v>357</v>
      </c>
      <c r="J1213">
        <v>1.76</v>
      </c>
      <c r="K1213">
        <v>58174</v>
      </c>
      <c r="L1213">
        <v>247</v>
      </c>
    </row>
    <row r="1214" spans="1:12" x14ac:dyDescent="0.25">
      <c r="A1214" t="s">
        <v>474</v>
      </c>
      <c r="B1214" t="s">
        <v>391</v>
      </c>
      <c r="C1214">
        <v>2016</v>
      </c>
      <c r="D1214" t="s">
        <v>392</v>
      </c>
      <c r="E1214" t="s">
        <v>475</v>
      </c>
      <c r="F1214" t="s">
        <v>476</v>
      </c>
      <c r="G1214" t="s">
        <v>432</v>
      </c>
      <c r="H1214" t="s">
        <v>256</v>
      </c>
      <c r="I1214" t="s">
        <v>362</v>
      </c>
      <c r="J1214">
        <v>3.8</v>
      </c>
      <c r="K1214">
        <v>158534</v>
      </c>
      <c r="L1214">
        <v>253</v>
      </c>
    </row>
    <row r="1215" spans="1:12" x14ac:dyDescent="0.25">
      <c r="A1215" t="s">
        <v>474</v>
      </c>
      <c r="B1215" t="s">
        <v>391</v>
      </c>
      <c r="C1215">
        <v>2016</v>
      </c>
      <c r="D1215" t="s">
        <v>392</v>
      </c>
      <c r="E1215" t="s">
        <v>475</v>
      </c>
      <c r="F1215" t="s">
        <v>476</v>
      </c>
      <c r="G1215" t="s">
        <v>432</v>
      </c>
      <c r="H1215" t="s">
        <v>235</v>
      </c>
      <c r="I1215" t="s">
        <v>340</v>
      </c>
      <c r="J1215">
        <v>0.11</v>
      </c>
      <c r="K1215">
        <v>5534</v>
      </c>
      <c r="L1215">
        <v>218</v>
      </c>
    </row>
    <row r="1216" spans="1:12" x14ac:dyDescent="0.25">
      <c r="A1216" t="s">
        <v>474</v>
      </c>
      <c r="B1216" t="s">
        <v>391</v>
      </c>
      <c r="C1216">
        <v>2016</v>
      </c>
      <c r="D1216" t="s">
        <v>394</v>
      </c>
      <c r="E1216" t="s">
        <v>477</v>
      </c>
      <c r="F1216" t="s">
        <v>478</v>
      </c>
      <c r="G1216" t="s">
        <v>432</v>
      </c>
      <c r="H1216" t="s">
        <v>232</v>
      </c>
      <c r="I1216" t="s">
        <v>337</v>
      </c>
      <c r="J1216">
        <v>0.21</v>
      </c>
      <c r="K1216">
        <v>19181</v>
      </c>
      <c r="L1216">
        <v>215</v>
      </c>
    </row>
    <row r="1217" spans="1:12" x14ac:dyDescent="0.25">
      <c r="A1217" t="s">
        <v>474</v>
      </c>
      <c r="B1217" t="s">
        <v>391</v>
      </c>
      <c r="C1217">
        <v>2016</v>
      </c>
      <c r="D1217" t="s">
        <v>394</v>
      </c>
      <c r="E1217" t="s">
        <v>477</v>
      </c>
      <c r="F1217" t="s">
        <v>478</v>
      </c>
      <c r="G1217" t="s">
        <v>432</v>
      </c>
      <c r="H1217" t="s">
        <v>234</v>
      </c>
      <c r="I1217" t="s">
        <v>339</v>
      </c>
      <c r="J1217">
        <v>0.7</v>
      </c>
      <c r="K1217">
        <v>48775</v>
      </c>
      <c r="L1217">
        <v>217</v>
      </c>
    </row>
    <row r="1218" spans="1:12" x14ac:dyDescent="0.25">
      <c r="A1218" t="s">
        <v>474</v>
      </c>
      <c r="B1218" t="s">
        <v>391</v>
      </c>
      <c r="C1218">
        <v>2016</v>
      </c>
      <c r="D1218" t="s">
        <v>394</v>
      </c>
      <c r="E1218" t="s">
        <v>477</v>
      </c>
      <c r="F1218" t="s">
        <v>478</v>
      </c>
      <c r="G1218" t="s">
        <v>432</v>
      </c>
      <c r="H1218" t="s">
        <v>235</v>
      </c>
      <c r="I1218" t="s">
        <v>340</v>
      </c>
      <c r="J1218">
        <v>0.87</v>
      </c>
      <c r="K1218">
        <v>41686</v>
      </c>
      <c r="L1218">
        <v>218</v>
      </c>
    </row>
    <row r="1219" spans="1:12" x14ac:dyDescent="0.25">
      <c r="A1219" t="s">
        <v>474</v>
      </c>
      <c r="B1219" t="s">
        <v>391</v>
      </c>
      <c r="C1219">
        <v>2016</v>
      </c>
      <c r="D1219" t="s">
        <v>394</v>
      </c>
      <c r="E1219" t="s">
        <v>477</v>
      </c>
      <c r="F1219" t="s">
        <v>478</v>
      </c>
      <c r="G1219" t="s">
        <v>432</v>
      </c>
      <c r="H1219" t="s">
        <v>251</v>
      </c>
      <c r="I1219" t="s">
        <v>357</v>
      </c>
      <c r="J1219">
        <v>1.27</v>
      </c>
      <c r="K1219">
        <v>36679</v>
      </c>
      <c r="L1219">
        <v>247</v>
      </c>
    </row>
    <row r="1220" spans="1:12" x14ac:dyDescent="0.25">
      <c r="A1220" t="s">
        <v>474</v>
      </c>
      <c r="B1220" t="s">
        <v>391</v>
      </c>
      <c r="C1220">
        <v>2016</v>
      </c>
      <c r="D1220" t="s">
        <v>394</v>
      </c>
      <c r="E1220" t="s">
        <v>477</v>
      </c>
      <c r="F1220" t="s">
        <v>478</v>
      </c>
      <c r="G1220" t="s">
        <v>432</v>
      </c>
      <c r="H1220" t="s">
        <v>252</v>
      </c>
      <c r="I1220" t="s">
        <v>358</v>
      </c>
      <c r="J1220">
        <v>3.65</v>
      </c>
      <c r="K1220">
        <v>109976</v>
      </c>
      <c r="L1220">
        <v>248</v>
      </c>
    </row>
    <row r="1221" spans="1:12" x14ac:dyDescent="0.25">
      <c r="A1221" t="s">
        <v>474</v>
      </c>
      <c r="B1221" t="s">
        <v>391</v>
      </c>
      <c r="C1221">
        <v>2016</v>
      </c>
      <c r="D1221" t="s">
        <v>394</v>
      </c>
      <c r="E1221" t="s">
        <v>477</v>
      </c>
      <c r="F1221" t="s">
        <v>478</v>
      </c>
      <c r="G1221" t="s">
        <v>432</v>
      </c>
      <c r="H1221" t="s">
        <v>253</v>
      </c>
      <c r="I1221" t="s">
        <v>359</v>
      </c>
      <c r="J1221">
        <v>0.01</v>
      </c>
      <c r="K1221">
        <v>736</v>
      </c>
      <c r="L1221">
        <v>249</v>
      </c>
    </row>
    <row r="1222" spans="1:12" x14ac:dyDescent="0.25">
      <c r="A1222" t="s">
        <v>474</v>
      </c>
      <c r="B1222" t="s">
        <v>391</v>
      </c>
      <c r="C1222">
        <v>2016</v>
      </c>
      <c r="D1222" t="s">
        <v>394</v>
      </c>
      <c r="E1222" t="s">
        <v>477</v>
      </c>
      <c r="F1222" t="s">
        <v>478</v>
      </c>
      <c r="G1222" t="s">
        <v>432</v>
      </c>
      <c r="H1222" t="s">
        <v>256</v>
      </c>
      <c r="I1222" t="s">
        <v>362</v>
      </c>
      <c r="J1222">
        <v>6.71</v>
      </c>
      <c r="K1222">
        <v>257033</v>
      </c>
      <c r="L1222">
        <v>253</v>
      </c>
    </row>
    <row r="1223" spans="1:12" x14ac:dyDescent="0.25">
      <c r="A1223" t="s">
        <v>474</v>
      </c>
      <c r="B1223" t="s">
        <v>391</v>
      </c>
      <c r="C1223">
        <v>2016</v>
      </c>
      <c r="D1223" t="s">
        <v>393</v>
      </c>
      <c r="E1223" t="s">
        <v>479</v>
      </c>
      <c r="F1223" t="s">
        <v>480</v>
      </c>
      <c r="G1223" t="s">
        <v>432</v>
      </c>
      <c r="H1223" t="s">
        <v>232</v>
      </c>
      <c r="I1223" t="s">
        <v>337</v>
      </c>
      <c r="J1223">
        <v>0.46</v>
      </c>
      <c r="K1223">
        <v>31969</v>
      </c>
      <c r="L1223">
        <v>215</v>
      </c>
    </row>
    <row r="1224" spans="1:12" x14ac:dyDescent="0.25">
      <c r="A1224" t="s">
        <v>474</v>
      </c>
      <c r="B1224" t="s">
        <v>391</v>
      </c>
      <c r="C1224">
        <v>2016</v>
      </c>
      <c r="D1224" t="s">
        <v>393</v>
      </c>
      <c r="E1224" t="s">
        <v>479</v>
      </c>
      <c r="F1224" t="s">
        <v>480</v>
      </c>
      <c r="G1224" t="s">
        <v>432</v>
      </c>
      <c r="H1224" t="s">
        <v>248</v>
      </c>
      <c r="I1224" t="s">
        <v>354</v>
      </c>
      <c r="J1224">
        <v>0.96</v>
      </c>
      <c r="K1224">
        <v>35526</v>
      </c>
      <c r="L1224">
        <v>244</v>
      </c>
    </row>
    <row r="1225" spans="1:12" x14ac:dyDescent="0.25">
      <c r="A1225" t="s">
        <v>474</v>
      </c>
      <c r="B1225" t="s">
        <v>391</v>
      </c>
      <c r="C1225">
        <v>2016</v>
      </c>
      <c r="D1225" t="s">
        <v>393</v>
      </c>
      <c r="E1225" t="s">
        <v>479</v>
      </c>
      <c r="F1225" t="s">
        <v>480</v>
      </c>
      <c r="G1225" t="s">
        <v>432</v>
      </c>
      <c r="H1225" t="s">
        <v>250</v>
      </c>
      <c r="I1225" t="s">
        <v>356</v>
      </c>
      <c r="J1225">
        <v>1.04</v>
      </c>
      <c r="K1225">
        <v>49681</v>
      </c>
      <c r="L1225">
        <v>246</v>
      </c>
    </row>
    <row r="1226" spans="1:12" x14ac:dyDescent="0.25">
      <c r="A1226" t="s">
        <v>474</v>
      </c>
      <c r="B1226" t="s">
        <v>391</v>
      </c>
      <c r="C1226">
        <v>2016</v>
      </c>
      <c r="D1226" t="s">
        <v>393</v>
      </c>
      <c r="E1226" t="s">
        <v>479</v>
      </c>
      <c r="F1226" t="s">
        <v>480</v>
      </c>
      <c r="G1226" t="s">
        <v>432</v>
      </c>
      <c r="H1226" t="s">
        <v>251</v>
      </c>
      <c r="I1226" t="s">
        <v>357</v>
      </c>
      <c r="J1226">
        <v>0.75</v>
      </c>
      <c r="K1226">
        <v>26401</v>
      </c>
      <c r="L1226">
        <v>247</v>
      </c>
    </row>
    <row r="1227" spans="1:12" x14ac:dyDescent="0.25">
      <c r="A1227" t="s">
        <v>474</v>
      </c>
      <c r="B1227" t="s">
        <v>391</v>
      </c>
      <c r="C1227">
        <v>2016</v>
      </c>
      <c r="D1227" t="s">
        <v>393</v>
      </c>
      <c r="E1227" t="s">
        <v>479</v>
      </c>
      <c r="F1227" t="s">
        <v>480</v>
      </c>
      <c r="G1227" t="s">
        <v>432</v>
      </c>
      <c r="H1227" t="s">
        <v>252</v>
      </c>
      <c r="I1227" t="s">
        <v>358</v>
      </c>
      <c r="J1227">
        <v>2.46</v>
      </c>
      <c r="K1227">
        <v>74130</v>
      </c>
      <c r="L1227">
        <v>248</v>
      </c>
    </row>
    <row r="1228" spans="1:12" x14ac:dyDescent="0.25">
      <c r="A1228" t="s">
        <v>474</v>
      </c>
      <c r="B1228" t="s">
        <v>391</v>
      </c>
      <c r="C1228">
        <v>2016</v>
      </c>
      <c r="D1228" t="s">
        <v>393</v>
      </c>
      <c r="E1228" t="s">
        <v>479</v>
      </c>
      <c r="F1228" t="s">
        <v>480</v>
      </c>
      <c r="G1228" t="s">
        <v>432</v>
      </c>
      <c r="H1228" t="s">
        <v>256</v>
      </c>
      <c r="I1228" t="s">
        <v>362</v>
      </c>
      <c r="J1228">
        <v>5.67</v>
      </c>
      <c r="K1228">
        <v>217707</v>
      </c>
      <c r="L1228">
        <v>253</v>
      </c>
    </row>
    <row r="1229" spans="1:12" x14ac:dyDescent="0.25">
      <c r="A1229" t="s">
        <v>481</v>
      </c>
      <c r="B1229" t="s">
        <v>408</v>
      </c>
      <c r="C1229">
        <v>2016</v>
      </c>
      <c r="D1229" t="s">
        <v>409</v>
      </c>
      <c r="E1229" t="s">
        <v>482</v>
      </c>
      <c r="F1229" t="s">
        <v>483</v>
      </c>
      <c r="G1229" t="s">
        <v>432</v>
      </c>
      <c r="H1229" t="s">
        <v>251</v>
      </c>
      <c r="I1229" t="s">
        <v>357</v>
      </c>
      <c r="J1229">
        <v>1.47</v>
      </c>
      <c r="K1229">
        <v>59376</v>
      </c>
      <c r="L1229">
        <v>247</v>
      </c>
    </row>
    <row r="1230" spans="1:12" x14ac:dyDescent="0.25">
      <c r="A1230" t="s">
        <v>481</v>
      </c>
      <c r="B1230" t="s">
        <v>408</v>
      </c>
      <c r="C1230">
        <v>2016</v>
      </c>
      <c r="D1230" t="s">
        <v>409</v>
      </c>
      <c r="E1230" t="s">
        <v>482</v>
      </c>
      <c r="F1230" t="s">
        <v>483</v>
      </c>
      <c r="G1230" t="s">
        <v>432</v>
      </c>
      <c r="H1230" t="s">
        <v>256</v>
      </c>
      <c r="I1230" t="s">
        <v>362</v>
      </c>
      <c r="J1230">
        <v>1.47</v>
      </c>
      <c r="K1230">
        <v>59376</v>
      </c>
      <c r="L1230">
        <v>253</v>
      </c>
    </row>
    <row r="1231" spans="1:12" x14ac:dyDescent="0.25">
      <c r="A1231" t="s">
        <v>484</v>
      </c>
      <c r="B1231" t="s">
        <v>389</v>
      </c>
      <c r="C1231">
        <v>2016</v>
      </c>
      <c r="D1231" t="s">
        <v>390</v>
      </c>
      <c r="E1231" t="s">
        <v>485</v>
      </c>
      <c r="F1231" t="s">
        <v>485</v>
      </c>
      <c r="G1231" t="s">
        <v>432</v>
      </c>
      <c r="H1231" t="s">
        <v>232</v>
      </c>
      <c r="I1231" t="s">
        <v>337</v>
      </c>
      <c r="J1231">
        <v>0.65</v>
      </c>
      <c r="K1231">
        <v>47728</v>
      </c>
      <c r="L1231">
        <v>215</v>
      </c>
    </row>
    <row r="1232" spans="1:12" x14ac:dyDescent="0.25">
      <c r="A1232" t="s">
        <v>484</v>
      </c>
      <c r="B1232" t="s">
        <v>389</v>
      </c>
      <c r="C1232">
        <v>2016</v>
      </c>
      <c r="D1232" t="s">
        <v>390</v>
      </c>
      <c r="E1232" t="s">
        <v>485</v>
      </c>
      <c r="F1232" t="s">
        <v>485</v>
      </c>
      <c r="G1232" t="s">
        <v>432</v>
      </c>
      <c r="H1232" t="s">
        <v>233</v>
      </c>
      <c r="I1232" t="s">
        <v>338</v>
      </c>
      <c r="J1232">
        <v>0.2</v>
      </c>
      <c r="K1232">
        <v>20033</v>
      </c>
      <c r="L1232">
        <v>216</v>
      </c>
    </row>
    <row r="1233" spans="1:12" x14ac:dyDescent="0.25">
      <c r="A1233" t="s">
        <v>484</v>
      </c>
      <c r="B1233" t="s">
        <v>389</v>
      </c>
      <c r="C1233">
        <v>2016</v>
      </c>
      <c r="D1233" t="s">
        <v>390</v>
      </c>
      <c r="E1233" t="s">
        <v>485</v>
      </c>
      <c r="F1233" t="s">
        <v>485</v>
      </c>
      <c r="G1233" t="s">
        <v>432</v>
      </c>
      <c r="H1233" t="s">
        <v>234</v>
      </c>
      <c r="I1233" t="s">
        <v>339</v>
      </c>
      <c r="J1233">
        <v>0.06</v>
      </c>
      <c r="K1233">
        <v>3539</v>
      </c>
      <c r="L1233">
        <v>217</v>
      </c>
    </row>
    <row r="1234" spans="1:12" x14ac:dyDescent="0.25">
      <c r="A1234" t="s">
        <v>484</v>
      </c>
      <c r="B1234" t="s">
        <v>389</v>
      </c>
      <c r="C1234">
        <v>2016</v>
      </c>
      <c r="D1234" t="s">
        <v>390</v>
      </c>
      <c r="E1234" t="s">
        <v>485</v>
      </c>
      <c r="F1234" t="s">
        <v>485</v>
      </c>
      <c r="G1234" t="s">
        <v>432</v>
      </c>
      <c r="H1234" t="s">
        <v>235</v>
      </c>
      <c r="I1234" t="s">
        <v>340</v>
      </c>
      <c r="J1234">
        <v>0.04</v>
      </c>
      <c r="K1234">
        <v>2472</v>
      </c>
      <c r="L1234">
        <v>218</v>
      </c>
    </row>
    <row r="1235" spans="1:12" x14ac:dyDescent="0.25">
      <c r="A1235" t="s">
        <v>484</v>
      </c>
      <c r="B1235" t="s">
        <v>389</v>
      </c>
      <c r="C1235">
        <v>2016</v>
      </c>
      <c r="D1235" t="s">
        <v>390</v>
      </c>
      <c r="E1235" t="s">
        <v>485</v>
      </c>
      <c r="F1235" t="s">
        <v>485</v>
      </c>
      <c r="G1235" t="s">
        <v>432</v>
      </c>
      <c r="H1235" t="s">
        <v>236</v>
      </c>
      <c r="I1235" t="s">
        <v>341</v>
      </c>
      <c r="J1235">
        <v>0.01</v>
      </c>
      <c r="K1235">
        <v>2154</v>
      </c>
      <c r="L1235">
        <v>219</v>
      </c>
    </row>
    <row r="1236" spans="1:12" x14ac:dyDescent="0.25">
      <c r="A1236" t="s">
        <v>484</v>
      </c>
      <c r="B1236" t="s">
        <v>389</v>
      </c>
      <c r="C1236">
        <v>2016</v>
      </c>
      <c r="D1236" t="s">
        <v>390</v>
      </c>
      <c r="E1236" t="s">
        <v>485</v>
      </c>
      <c r="F1236" t="s">
        <v>485</v>
      </c>
      <c r="G1236" t="s">
        <v>432</v>
      </c>
      <c r="H1236" t="s">
        <v>237</v>
      </c>
      <c r="I1236" t="s">
        <v>342</v>
      </c>
      <c r="J1236">
        <v>0.02</v>
      </c>
      <c r="K1236">
        <v>826</v>
      </c>
      <c r="L1236">
        <v>221</v>
      </c>
    </row>
    <row r="1237" spans="1:12" x14ac:dyDescent="0.25">
      <c r="A1237" t="s">
        <v>484</v>
      </c>
      <c r="B1237" t="s">
        <v>389</v>
      </c>
      <c r="C1237">
        <v>2016</v>
      </c>
      <c r="D1237" t="s">
        <v>390</v>
      </c>
      <c r="E1237" t="s">
        <v>485</v>
      </c>
      <c r="F1237" t="s">
        <v>485</v>
      </c>
      <c r="G1237" t="s">
        <v>432</v>
      </c>
      <c r="H1237" t="s">
        <v>242</v>
      </c>
      <c r="I1237" t="s">
        <v>347</v>
      </c>
      <c r="J1237">
        <v>2.4300000000000002</v>
      </c>
      <c r="K1237">
        <v>100709</v>
      </c>
      <c r="L1237">
        <v>236</v>
      </c>
    </row>
    <row r="1238" spans="1:12" x14ac:dyDescent="0.25">
      <c r="A1238" t="s">
        <v>484</v>
      </c>
      <c r="B1238" t="s">
        <v>389</v>
      </c>
      <c r="C1238">
        <v>2016</v>
      </c>
      <c r="D1238" t="s">
        <v>390</v>
      </c>
      <c r="E1238" t="s">
        <v>485</v>
      </c>
      <c r="F1238" t="s">
        <v>485</v>
      </c>
      <c r="G1238" t="s">
        <v>432</v>
      </c>
      <c r="H1238" t="s">
        <v>243</v>
      </c>
      <c r="I1238" t="s">
        <v>349</v>
      </c>
      <c r="J1238">
        <v>0.59</v>
      </c>
      <c r="K1238">
        <v>26426</v>
      </c>
      <c r="L1238">
        <v>237</v>
      </c>
    </row>
    <row r="1239" spans="1:12" x14ac:dyDescent="0.25">
      <c r="A1239" t="s">
        <v>484</v>
      </c>
      <c r="B1239" t="s">
        <v>389</v>
      </c>
      <c r="C1239">
        <v>2016</v>
      </c>
      <c r="D1239" t="s">
        <v>390</v>
      </c>
      <c r="E1239" t="s">
        <v>485</v>
      </c>
      <c r="F1239" t="s">
        <v>485</v>
      </c>
      <c r="G1239" t="s">
        <v>432</v>
      </c>
      <c r="H1239" t="s">
        <v>244</v>
      </c>
      <c r="I1239" t="s">
        <v>350</v>
      </c>
      <c r="J1239">
        <v>0.14000000000000001</v>
      </c>
      <c r="K1239">
        <v>5534</v>
      </c>
      <c r="L1239">
        <v>238</v>
      </c>
    </row>
    <row r="1240" spans="1:12" x14ac:dyDescent="0.25">
      <c r="A1240" t="s">
        <v>484</v>
      </c>
      <c r="B1240" t="s">
        <v>389</v>
      </c>
      <c r="C1240">
        <v>2016</v>
      </c>
      <c r="D1240" t="s">
        <v>390</v>
      </c>
      <c r="E1240" t="s">
        <v>485</v>
      </c>
      <c r="F1240" t="s">
        <v>485</v>
      </c>
      <c r="G1240" t="s">
        <v>432</v>
      </c>
      <c r="H1240" t="s">
        <v>246</v>
      </c>
      <c r="I1240" t="s">
        <v>352</v>
      </c>
      <c r="J1240">
        <v>0.35</v>
      </c>
      <c r="K1240">
        <v>10084</v>
      </c>
      <c r="L1240">
        <v>242</v>
      </c>
    </row>
    <row r="1241" spans="1:12" x14ac:dyDescent="0.25">
      <c r="A1241" t="s">
        <v>484</v>
      </c>
      <c r="B1241" t="s">
        <v>389</v>
      </c>
      <c r="C1241">
        <v>2016</v>
      </c>
      <c r="D1241" t="s">
        <v>390</v>
      </c>
      <c r="E1241" t="s">
        <v>485</v>
      </c>
      <c r="F1241" t="s">
        <v>485</v>
      </c>
      <c r="G1241" t="s">
        <v>432</v>
      </c>
      <c r="H1241" t="s">
        <v>247</v>
      </c>
      <c r="I1241" t="s">
        <v>353</v>
      </c>
      <c r="J1241">
        <v>0.24</v>
      </c>
      <c r="K1241">
        <v>9060</v>
      </c>
      <c r="L1241">
        <v>243</v>
      </c>
    </row>
    <row r="1242" spans="1:12" x14ac:dyDescent="0.25">
      <c r="A1242" t="s">
        <v>484</v>
      </c>
      <c r="B1242" t="s">
        <v>389</v>
      </c>
      <c r="C1242">
        <v>2016</v>
      </c>
      <c r="D1242" t="s">
        <v>390</v>
      </c>
      <c r="E1242" t="s">
        <v>485</v>
      </c>
      <c r="F1242" t="s">
        <v>485</v>
      </c>
      <c r="G1242" t="s">
        <v>432</v>
      </c>
      <c r="H1242" t="s">
        <v>248</v>
      </c>
      <c r="I1242" t="s">
        <v>354</v>
      </c>
      <c r="J1242">
        <v>0.11</v>
      </c>
      <c r="K1242">
        <v>4207</v>
      </c>
      <c r="L1242">
        <v>244</v>
      </c>
    </row>
    <row r="1243" spans="1:12" x14ac:dyDescent="0.25">
      <c r="A1243" t="s">
        <v>484</v>
      </c>
      <c r="B1243" t="s">
        <v>389</v>
      </c>
      <c r="C1243">
        <v>2016</v>
      </c>
      <c r="D1243" t="s">
        <v>390</v>
      </c>
      <c r="E1243" t="s">
        <v>485</v>
      </c>
      <c r="F1243" t="s">
        <v>485</v>
      </c>
      <c r="G1243" t="s">
        <v>432</v>
      </c>
      <c r="H1243" t="s">
        <v>252</v>
      </c>
      <c r="I1243" t="s">
        <v>358</v>
      </c>
      <c r="J1243">
        <v>2.97</v>
      </c>
      <c r="K1243">
        <v>89935</v>
      </c>
      <c r="L1243">
        <v>248</v>
      </c>
    </row>
    <row r="1244" spans="1:12" x14ac:dyDescent="0.25">
      <c r="A1244" t="s">
        <v>484</v>
      </c>
      <c r="B1244" t="s">
        <v>389</v>
      </c>
      <c r="C1244">
        <v>2016</v>
      </c>
      <c r="D1244" t="s">
        <v>390</v>
      </c>
      <c r="E1244" t="s">
        <v>485</v>
      </c>
      <c r="F1244" t="s">
        <v>485</v>
      </c>
      <c r="G1244" t="s">
        <v>432</v>
      </c>
      <c r="H1244" t="s">
        <v>253</v>
      </c>
      <c r="I1244" t="s">
        <v>359</v>
      </c>
      <c r="J1244">
        <v>0.42</v>
      </c>
      <c r="K1244">
        <v>14648</v>
      </c>
      <c r="L1244">
        <v>249</v>
      </c>
    </row>
    <row r="1245" spans="1:12" x14ac:dyDescent="0.25">
      <c r="A1245" t="s">
        <v>484</v>
      </c>
      <c r="B1245" t="s">
        <v>389</v>
      </c>
      <c r="C1245">
        <v>2016</v>
      </c>
      <c r="D1245" t="s">
        <v>390</v>
      </c>
      <c r="E1245" t="s">
        <v>485</v>
      </c>
      <c r="F1245" t="s">
        <v>485</v>
      </c>
      <c r="G1245" t="s">
        <v>432</v>
      </c>
      <c r="H1245" t="s">
        <v>256</v>
      </c>
      <c r="I1245" t="s">
        <v>362</v>
      </c>
      <c r="J1245">
        <v>8.23</v>
      </c>
      <c r="K1245">
        <v>337355</v>
      </c>
      <c r="L1245">
        <v>253</v>
      </c>
    </row>
    <row r="1246" spans="1:12" x14ac:dyDescent="0.25">
      <c r="A1246" t="s">
        <v>486</v>
      </c>
      <c r="B1246" t="s">
        <v>371</v>
      </c>
      <c r="C1246">
        <v>2016</v>
      </c>
      <c r="D1246" t="s">
        <v>372</v>
      </c>
      <c r="E1246" t="s">
        <v>487</v>
      </c>
      <c r="F1246" t="s">
        <v>488</v>
      </c>
      <c r="G1246" t="s">
        <v>432</v>
      </c>
      <c r="H1246" t="s">
        <v>232</v>
      </c>
      <c r="I1246" t="s">
        <v>337</v>
      </c>
      <c r="J1246">
        <v>0.892971153846154</v>
      </c>
      <c r="K1246">
        <v>52999.199999999997</v>
      </c>
      <c r="L1246">
        <v>215</v>
      </c>
    </row>
    <row r="1247" spans="1:12" x14ac:dyDescent="0.25">
      <c r="A1247" t="s">
        <v>486</v>
      </c>
      <c r="B1247" t="s">
        <v>371</v>
      </c>
      <c r="C1247">
        <v>2016</v>
      </c>
      <c r="D1247" t="s">
        <v>372</v>
      </c>
      <c r="E1247" t="s">
        <v>487</v>
      </c>
      <c r="F1247" t="s">
        <v>488</v>
      </c>
      <c r="G1247" t="s">
        <v>432</v>
      </c>
      <c r="H1247" t="s">
        <v>233</v>
      </c>
      <c r="I1247" t="s">
        <v>338</v>
      </c>
      <c r="J1247">
        <v>1.9230769230769199E-3</v>
      </c>
      <c r="K1247">
        <v>168.68</v>
      </c>
      <c r="L1247">
        <v>216</v>
      </c>
    </row>
    <row r="1248" spans="1:12" x14ac:dyDescent="0.25">
      <c r="A1248" t="s">
        <v>486</v>
      </c>
      <c r="B1248" t="s">
        <v>371</v>
      </c>
      <c r="C1248">
        <v>2016</v>
      </c>
      <c r="D1248" t="s">
        <v>372</v>
      </c>
      <c r="E1248" t="s">
        <v>487</v>
      </c>
      <c r="F1248" t="s">
        <v>488</v>
      </c>
      <c r="G1248" t="s">
        <v>432</v>
      </c>
      <c r="H1248" t="s">
        <v>235</v>
      </c>
      <c r="I1248" t="s">
        <v>340</v>
      </c>
      <c r="J1248">
        <v>9.9278846153846204E-2</v>
      </c>
      <c r="K1248">
        <v>7618.08</v>
      </c>
      <c r="L1248">
        <v>218</v>
      </c>
    </row>
    <row r="1249" spans="1:12" x14ac:dyDescent="0.25">
      <c r="A1249" t="s">
        <v>486</v>
      </c>
      <c r="B1249" t="s">
        <v>371</v>
      </c>
      <c r="C1249">
        <v>2016</v>
      </c>
      <c r="D1249" t="s">
        <v>372</v>
      </c>
      <c r="E1249" t="s">
        <v>487</v>
      </c>
      <c r="F1249" t="s">
        <v>488</v>
      </c>
      <c r="G1249" t="s">
        <v>432</v>
      </c>
      <c r="H1249" t="s">
        <v>242</v>
      </c>
      <c r="I1249" t="s">
        <v>347</v>
      </c>
      <c r="J1249">
        <v>2.9447115384615401E-2</v>
      </c>
      <c r="K1249">
        <v>10876</v>
      </c>
      <c r="L1249">
        <v>236</v>
      </c>
    </row>
    <row r="1250" spans="1:12" x14ac:dyDescent="0.25">
      <c r="A1250" t="s">
        <v>486</v>
      </c>
      <c r="B1250" t="s">
        <v>371</v>
      </c>
      <c r="C1250">
        <v>2016</v>
      </c>
      <c r="D1250" t="s">
        <v>372</v>
      </c>
      <c r="E1250" t="s">
        <v>487</v>
      </c>
      <c r="F1250" t="s">
        <v>488</v>
      </c>
      <c r="G1250" t="s">
        <v>432</v>
      </c>
      <c r="H1250" t="s">
        <v>243</v>
      </c>
      <c r="I1250" t="s">
        <v>349</v>
      </c>
      <c r="J1250">
        <v>0.18209134615384601</v>
      </c>
      <c r="K1250">
        <v>10557</v>
      </c>
      <c r="L1250">
        <v>237</v>
      </c>
    </row>
    <row r="1251" spans="1:12" x14ac:dyDescent="0.25">
      <c r="A1251" t="s">
        <v>486</v>
      </c>
      <c r="B1251" t="s">
        <v>371</v>
      </c>
      <c r="C1251">
        <v>2016</v>
      </c>
      <c r="D1251" t="s">
        <v>372</v>
      </c>
      <c r="E1251" t="s">
        <v>487</v>
      </c>
      <c r="F1251" t="s">
        <v>488</v>
      </c>
      <c r="G1251" t="s">
        <v>432</v>
      </c>
      <c r="H1251" t="s">
        <v>244</v>
      </c>
      <c r="I1251" t="s">
        <v>350</v>
      </c>
      <c r="J1251">
        <v>0</v>
      </c>
      <c r="K1251">
        <v>297</v>
      </c>
      <c r="L1251">
        <v>238</v>
      </c>
    </row>
    <row r="1252" spans="1:12" x14ac:dyDescent="0.25">
      <c r="A1252" t="s">
        <v>486</v>
      </c>
      <c r="B1252" t="s">
        <v>371</v>
      </c>
      <c r="C1252">
        <v>2016</v>
      </c>
      <c r="D1252" t="s">
        <v>372</v>
      </c>
      <c r="E1252" t="s">
        <v>487</v>
      </c>
      <c r="F1252" t="s">
        <v>488</v>
      </c>
      <c r="G1252" t="s">
        <v>432</v>
      </c>
      <c r="H1252" t="s">
        <v>246</v>
      </c>
      <c r="I1252" t="s">
        <v>352</v>
      </c>
      <c r="J1252">
        <v>0.42329326923076899</v>
      </c>
      <c r="K1252">
        <v>28051.599999999999</v>
      </c>
      <c r="L1252">
        <v>242</v>
      </c>
    </row>
    <row r="1253" spans="1:12" x14ac:dyDescent="0.25">
      <c r="A1253" t="s">
        <v>486</v>
      </c>
      <c r="B1253" t="s">
        <v>371</v>
      </c>
      <c r="C1253">
        <v>2016</v>
      </c>
      <c r="D1253" t="s">
        <v>372</v>
      </c>
      <c r="E1253" t="s">
        <v>487</v>
      </c>
      <c r="F1253" t="s">
        <v>488</v>
      </c>
      <c r="G1253" t="s">
        <v>432</v>
      </c>
      <c r="H1253" t="s">
        <v>248</v>
      </c>
      <c r="I1253" t="s">
        <v>354</v>
      </c>
      <c r="J1253">
        <v>0.221913461538462</v>
      </c>
      <c r="K1253">
        <v>8656.58</v>
      </c>
      <c r="L1253">
        <v>244</v>
      </c>
    </row>
    <row r="1254" spans="1:12" x14ac:dyDescent="0.25">
      <c r="A1254" t="s">
        <v>486</v>
      </c>
      <c r="B1254" t="s">
        <v>371</v>
      </c>
      <c r="C1254">
        <v>2016</v>
      </c>
      <c r="D1254" t="s">
        <v>372</v>
      </c>
      <c r="E1254" t="s">
        <v>487</v>
      </c>
      <c r="F1254" t="s">
        <v>488</v>
      </c>
      <c r="G1254" t="s">
        <v>432</v>
      </c>
      <c r="H1254" t="s">
        <v>249</v>
      </c>
      <c r="I1254" t="s">
        <v>355</v>
      </c>
      <c r="J1254">
        <v>5.7692307692307702E-2</v>
      </c>
      <c r="K1254">
        <v>3451.2</v>
      </c>
      <c r="L1254">
        <v>245</v>
      </c>
    </row>
    <row r="1255" spans="1:12" x14ac:dyDescent="0.25">
      <c r="A1255" t="s">
        <v>486</v>
      </c>
      <c r="B1255" t="s">
        <v>371</v>
      </c>
      <c r="C1255">
        <v>2016</v>
      </c>
      <c r="D1255" t="s">
        <v>372</v>
      </c>
      <c r="E1255" t="s">
        <v>487</v>
      </c>
      <c r="F1255" t="s">
        <v>488</v>
      </c>
      <c r="G1255" t="s">
        <v>432</v>
      </c>
      <c r="H1255" t="s">
        <v>251</v>
      </c>
      <c r="I1255" t="s">
        <v>357</v>
      </c>
      <c r="J1255">
        <v>9.6153846153846203E-4</v>
      </c>
      <c r="K1255">
        <v>4365.8900000000003</v>
      </c>
      <c r="L1255">
        <v>247</v>
      </c>
    </row>
    <row r="1256" spans="1:12" x14ac:dyDescent="0.25">
      <c r="A1256" t="s">
        <v>486</v>
      </c>
      <c r="B1256" t="s">
        <v>371</v>
      </c>
      <c r="C1256">
        <v>2016</v>
      </c>
      <c r="D1256" t="s">
        <v>372</v>
      </c>
      <c r="E1256" t="s">
        <v>487</v>
      </c>
      <c r="F1256" t="s">
        <v>488</v>
      </c>
      <c r="G1256" t="s">
        <v>432</v>
      </c>
      <c r="H1256" t="s">
        <v>252</v>
      </c>
      <c r="I1256" t="s">
        <v>358</v>
      </c>
      <c r="J1256">
        <v>0.27415865384615401</v>
      </c>
      <c r="K1256">
        <v>10026.379999999999</v>
      </c>
      <c r="L1256">
        <v>248</v>
      </c>
    </row>
    <row r="1257" spans="1:12" x14ac:dyDescent="0.25">
      <c r="A1257" t="s">
        <v>486</v>
      </c>
      <c r="B1257" t="s">
        <v>371</v>
      </c>
      <c r="C1257">
        <v>2016</v>
      </c>
      <c r="D1257" t="s">
        <v>372</v>
      </c>
      <c r="E1257" t="s">
        <v>487</v>
      </c>
      <c r="F1257" t="s">
        <v>488</v>
      </c>
      <c r="G1257" t="s">
        <v>432</v>
      </c>
      <c r="H1257" t="s">
        <v>253</v>
      </c>
      <c r="I1257" t="s">
        <v>359</v>
      </c>
      <c r="J1257">
        <v>0.60072115384615399</v>
      </c>
      <c r="K1257">
        <v>17648.400000000001</v>
      </c>
      <c r="L1257">
        <v>249</v>
      </c>
    </row>
    <row r="1258" spans="1:12" x14ac:dyDescent="0.25">
      <c r="A1258" t="s">
        <v>486</v>
      </c>
      <c r="B1258" t="s">
        <v>371</v>
      </c>
      <c r="C1258">
        <v>2016</v>
      </c>
      <c r="D1258" t="s">
        <v>372</v>
      </c>
      <c r="E1258" t="s">
        <v>487</v>
      </c>
      <c r="F1258" t="s">
        <v>488</v>
      </c>
      <c r="G1258" t="s">
        <v>432</v>
      </c>
      <c r="H1258" t="s">
        <v>256</v>
      </c>
      <c r="I1258" t="s">
        <v>362</v>
      </c>
      <c r="J1258">
        <v>2.78445192307692</v>
      </c>
      <c r="K1258">
        <v>154716.01</v>
      </c>
      <c r="L1258">
        <v>253</v>
      </c>
    </row>
    <row r="1259" spans="1:12" x14ac:dyDescent="0.25">
      <c r="A1259" t="s">
        <v>489</v>
      </c>
      <c r="B1259" t="s">
        <v>382</v>
      </c>
      <c r="C1259">
        <v>2016</v>
      </c>
      <c r="D1259" t="s">
        <v>384</v>
      </c>
      <c r="E1259" t="s">
        <v>490</v>
      </c>
      <c r="F1259" t="s">
        <v>491</v>
      </c>
      <c r="G1259" t="s">
        <v>432</v>
      </c>
      <c r="H1259" t="s">
        <v>233</v>
      </c>
      <c r="I1259" t="s">
        <v>338</v>
      </c>
      <c r="J1259">
        <v>0.13</v>
      </c>
      <c r="K1259">
        <v>13331</v>
      </c>
      <c r="L1259">
        <v>216</v>
      </c>
    </row>
    <row r="1260" spans="1:12" x14ac:dyDescent="0.25">
      <c r="A1260" t="s">
        <v>489</v>
      </c>
      <c r="B1260" t="s">
        <v>382</v>
      </c>
      <c r="C1260">
        <v>2016</v>
      </c>
      <c r="D1260" t="s">
        <v>384</v>
      </c>
      <c r="E1260" t="s">
        <v>490</v>
      </c>
      <c r="F1260" t="s">
        <v>491</v>
      </c>
      <c r="G1260" t="s">
        <v>432</v>
      </c>
      <c r="H1260" t="s">
        <v>242</v>
      </c>
      <c r="I1260" t="s">
        <v>347</v>
      </c>
      <c r="J1260">
        <v>0.09</v>
      </c>
      <c r="K1260">
        <v>5653</v>
      </c>
      <c r="L1260">
        <v>236</v>
      </c>
    </row>
    <row r="1261" spans="1:12" x14ac:dyDescent="0.25">
      <c r="A1261" t="s">
        <v>489</v>
      </c>
      <c r="B1261" t="s">
        <v>382</v>
      </c>
      <c r="C1261">
        <v>2016</v>
      </c>
      <c r="D1261" t="s">
        <v>384</v>
      </c>
      <c r="E1261" t="s">
        <v>490</v>
      </c>
      <c r="F1261" t="s">
        <v>491</v>
      </c>
      <c r="G1261" t="s">
        <v>432</v>
      </c>
      <c r="H1261" t="s">
        <v>243</v>
      </c>
      <c r="I1261" t="s">
        <v>349</v>
      </c>
      <c r="J1261">
        <v>0.1</v>
      </c>
      <c r="K1261">
        <v>6219</v>
      </c>
      <c r="L1261">
        <v>237</v>
      </c>
    </row>
    <row r="1262" spans="1:12" x14ac:dyDescent="0.25">
      <c r="A1262" t="s">
        <v>489</v>
      </c>
      <c r="B1262" t="s">
        <v>382</v>
      </c>
      <c r="C1262">
        <v>2016</v>
      </c>
      <c r="D1262" t="s">
        <v>384</v>
      </c>
      <c r="E1262" t="s">
        <v>490</v>
      </c>
      <c r="F1262" t="s">
        <v>491</v>
      </c>
      <c r="G1262" t="s">
        <v>432</v>
      </c>
      <c r="H1262" t="s">
        <v>248</v>
      </c>
      <c r="I1262" t="s">
        <v>354</v>
      </c>
      <c r="J1262">
        <v>0.24</v>
      </c>
      <c r="K1262">
        <v>8558</v>
      </c>
      <c r="L1262">
        <v>244</v>
      </c>
    </row>
    <row r="1263" spans="1:12" x14ac:dyDescent="0.25">
      <c r="A1263" t="s">
        <v>489</v>
      </c>
      <c r="B1263" t="s">
        <v>382</v>
      </c>
      <c r="C1263">
        <v>2016</v>
      </c>
      <c r="D1263" t="s">
        <v>384</v>
      </c>
      <c r="E1263" t="s">
        <v>490</v>
      </c>
      <c r="F1263" t="s">
        <v>491</v>
      </c>
      <c r="G1263" t="s">
        <v>432</v>
      </c>
      <c r="H1263" t="s">
        <v>249</v>
      </c>
      <c r="I1263" t="s">
        <v>355</v>
      </c>
      <c r="J1263">
        <v>1.2</v>
      </c>
      <c r="K1263">
        <v>46040</v>
      </c>
      <c r="L1263">
        <v>245</v>
      </c>
    </row>
    <row r="1264" spans="1:12" x14ac:dyDescent="0.25">
      <c r="A1264" t="s">
        <v>489</v>
      </c>
      <c r="B1264" t="s">
        <v>382</v>
      </c>
      <c r="C1264">
        <v>2016</v>
      </c>
      <c r="D1264" t="s">
        <v>384</v>
      </c>
      <c r="E1264" t="s">
        <v>490</v>
      </c>
      <c r="F1264" t="s">
        <v>491</v>
      </c>
      <c r="G1264" t="s">
        <v>432</v>
      </c>
      <c r="H1264" t="s">
        <v>252</v>
      </c>
      <c r="I1264" t="s">
        <v>358</v>
      </c>
      <c r="J1264">
        <v>3.46</v>
      </c>
      <c r="K1264">
        <v>182998</v>
      </c>
      <c r="L1264">
        <v>248</v>
      </c>
    </row>
    <row r="1265" spans="1:12" x14ac:dyDescent="0.25">
      <c r="A1265" t="s">
        <v>489</v>
      </c>
      <c r="B1265" t="s">
        <v>382</v>
      </c>
      <c r="C1265">
        <v>2016</v>
      </c>
      <c r="D1265" t="s">
        <v>384</v>
      </c>
      <c r="E1265" t="s">
        <v>490</v>
      </c>
      <c r="F1265" t="s">
        <v>491</v>
      </c>
      <c r="G1265" t="s">
        <v>432</v>
      </c>
      <c r="H1265" t="s">
        <v>253</v>
      </c>
      <c r="I1265" t="s">
        <v>359</v>
      </c>
      <c r="J1265">
        <v>0.22</v>
      </c>
      <c r="K1265">
        <v>6151</v>
      </c>
      <c r="L1265">
        <v>249</v>
      </c>
    </row>
    <row r="1266" spans="1:12" x14ac:dyDescent="0.25">
      <c r="A1266" t="s">
        <v>489</v>
      </c>
      <c r="B1266" t="s">
        <v>382</v>
      </c>
      <c r="C1266">
        <v>2016</v>
      </c>
      <c r="D1266" t="s">
        <v>384</v>
      </c>
      <c r="E1266" t="s">
        <v>490</v>
      </c>
      <c r="F1266" t="s">
        <v>491</v>
      </c>
      <c r="G1266" t="s">
        <v>432</v>
      </c>
      <c r="H1266" t="s">
        <v>255</v>
      </c>
      <c r="I1266" t="s">
        <v>361</v>
      </c>
      <c r="J1266">
        <v>0</v>
      </c>
      <c r="K1266">
        <v>10</v>
      </c>
      <c r="L1266">
        <v>252</v>
      </c>
    </row>
    <row r="1267" spans="1:12" x14ac:dyDescent="0.25">
      <c r="A1267" t="s">
        <v>489</v>
      </c>
      <c r="B1267" t="s">
        <v>382</v>
      </c>
      <c r="C1267">
        <v>2016</v>
      </c>
      <c r="D1267" t="s">
        <v>384</v>
      </c>
      <c r="E1267" t="s">
        <v>490</v>
      </c>
      <c r="F1267" t="s">
        <v>491</v>
      </c>
      <c r="G1267" t="s">
        <v>432</v>
      </c>
      <c r="H1267" t="s">
        <v>256</v>
      </c>
      <c r="I1267" t="s">
        <v>362</v>
      </c>
      <c r="J1267">
        <v>5.44</v>
      </c>
      <c r="K1267">
        <v>268960</v>
      </c>
      <c r="L1267">
        <v>253</v>
      </c>
    </row>
    <row r="1268" spans="1:12" x14ac:dyDescent="0.25">
      <c r="A1268" t="s">
        <v>489</v>
      </c>
      <c r="B1268" t="s">
        <v>382</v>
      </c>
      <c r="C1268">
        <v>2016</v>
      </c>
      <c r="D1268" t="s">
        <v>383</v>
      </c>
      <c r="E1268" t="s">
        <v>492</v>
      </c>
      <c r="F1268" t="s">
        <v>493</v>
      </c>
      <c r="G1268" t="s">
        <v>432</v>
      </c>
      <c r="H1268" t="s">
        <v>246</v>
      </c>
      <c r="I1268" t="s">
        <v>352</v>
      </c>
      <c r="J1268">
        <v>0.03</v>
      </c>
      <c r="K1268">
        <v>1002</v>
      </c>
      <c r="L1268">
        <v>242</v>
      </c>
    </row>
    <row r="1269" spans="1:12" x14ac:dyDescent="0.25">
      <c r="A1269" t="s">
        <v>489</v>
      </c>
      <c r="B1269" t="s">
        <v>382</v>
      </c>
      <c r="C1269">
        <v>2016</v>
      </c>
      <c r="D1269" t="s">
        <v>383</v>
      </c>
      <c r="E1269" t="s">
        <v>492</v>
      </c>
      <c r="F1269" t="s">
        <v>493</v>
      </c>
      <c r="G1269" t="s">
        <v>432</v>
      </c>
      <c r="H1269" t="s">
        <v>248</v>
      </c>
      <c r="I1269" t="s">
        <v>354</v>
      </c>
      <c r="J1269">
        <v>3.34</v>
      </c>
      <c r="K1269">
        <v>120146</v>
      </c>
      <c r="L1269">
        <v>244</v>
      </c>
    </row>
    <row r="1270" spans="1:12" x14ac:dyDescent="0.25">
      <c r="A1270" t="s">
        <v>489</v>
      </c>
      <c r="B1270" t="s">
        <v>382</v>
      </c>
      <c r="C1270">
        <v>2016</v>
      </c>
      <c r="D1270" t="s">
        <v>383</v>
      </c>
      <c r="E1270" t="s">
        <v>492</v>
      </c>
      <c r="F1270" t="s">
        <v>493</v>
      </c>
      <c r="G1270" t="s">
        <v>432</v>
      </c>
      <c r="H1270" t="s">
        <v>252</v>
      </c>
      <c r="I1270" t="s">
        <v>358</v>
      </c>
      <c r="J1270">
        <v>0.09</v>
      </c>
      <c r="K1270">
        <v>2265</v>
      </c>
      <c r="L1270">
        <v>248</v>
      </c>
    </row>
    <row r="1271" spans="1:12" x14ac:dyDescent="0.25">
      <c r="A1271" t="s">
        <v>489</v>
      </c>
      <c r="B1271" t="s">
        <v>382</v>
      </c>
      <c r="C1271">
        <v>2016</v>
      </c>
      <c r="D1271" t="s">
        <v>383</v>
      </c>
      <c r="E1271" t="s">
        <v>492</v>
      </c>
      <c r="F1271" t="s">
        <v>493</v>
      </c>
      <c r="G1271" t="s">
        <v>432</v>
      </c>
      <c r="H1271" t="s">
        <v>254</v>
      </c>
      <c r="I1271" t="s">
        <v>360</v>
      </c>
      <c r="J1271">
        <v>0.01</v>
      </c>
      <c r="K1271">
        <v>1091</v>
      </c>
      <c r="L1271">
        <v>250</v>
      </c>
    </row>
    <row r="1272" spans="1:12" x14ac:dyDescent="0.25">
      <c r="A1272" t="s">
        <v>489</v>
      </c>
      <c r="B1272" t="s">
        <v>382</v>
      </c>
      <c r="C1272">
        <v>2016</v>
      </c>
      <c r="D1272" t="s">
        <v>383</v>
      </c>
      <c r="E1272" t="s">
        <v>492</v>
      </c>
      <c r="F1272" t="s">
        <v>493</v>
      </c>
      <c r="G1272" t="s">
        <v>432</v>
      </c>
      <c r="H1272" t="s">
        <v>255</v>
      </c>
      <c r="I1272" t="s">
        <v>361</v>
      </c>
      <c r="J1272">
        <v>0</v>
      </c>
      <c r="K1272">
        <v>526</v>
      </c>
      <c r="L1272">
        <v>252</v>
      </c>
    </row>
    <row r="1273" spans="1:12" x14ac:dyDescent="0.25">
      <c r="A1273" t="s">
        <v>489</v>
      </c>
      <c r="B1273" t="s">
        <v>382</v>
      </c>
      <c r="C1273">
        <v>2016</v>
      </c>
      <c r="D1273" t="s">
        <v>383</v>
      </c>
      <c r="E1273" t="s">
        <v>492</v>
      </c>
      <c r="F1273" t="s">
        <v>493</v>
      </c>
      <c r="G1273" t="s">
        <v>432</v>
      </c>
      <c r="H1273" t="s">
        <v>256</v>
      </c>
      <c r="I1273" t="s">
        <v>362</v>
      </c>
      <c r="J1273">
        <v>4.5199999999999996</v>
      </c>
      <c r="K1273">
        <v>181549</v>
      </c>
      <c r="L1273">
        <v>253</v>
      </c>
    </row>
    <row r="1274" spans="1:12" x14ac:dyDescent="0.25">
      <c r="A1274" t="s">
        <v>489</v>
      </c>
      <c r="B1274" t="s">
        <v>382</v>
      </c>
      <c r="C1274">
        <v>2016</v>
      </c>
      <c r="D1274" t="s">
        <v>383</v>
      </c>
      <c r="E1274" t="s">
        <v>492</v>
      </c>
      <c r="F1274" t="s">
        <v>493</v>
      </c>
      <c r="G1274" t="s">
        <v>432</v>
      </c>
      <c r="H1274" t="s">
        <v>232</v>
      </c>
      <c r="I1274" t="s">
        <v>337</v>
      </c>
      <c r="J1274">
        <v>0.9</v>
      </c>
      <c r="K1274">
        <v>46648</v>
      </c>
      <c r="L1274">
        <v>215</v>
      </c>
    </row>
    <row r="1275" spans="1:12" x14ac:dyDescent="0.25">
      <c r="A1275" t="s">
        <v>489</v>
      </c>
      <c r="B1275" t="s">
        <v>382</v>
      </c>
      <c r="C1275">
        <v>2016</v>
      </c>
      <c r="D1275" t="s">
        <v>383</v>
      </c>
      <c r="E1275" t="s">
        <v>492</v>
      </c>
      <c r="F1275" t="s">
        <v>493</v>
      </c>
      <c r="G1275" t="s">
        <v>432</v>
      </c>
      <c r="H1275" t="s">
        <v>233</v>
      </c>
      <c r="I1275" t="s">
        <v>338</v>
      </c>
      <c r="J1275">
        <v>0.06</v>
      </c>
      <c r="K1275">
        <v>5558</v>
      </c>
      <c r="L1275">
        <v>216</v>
      </c>
    </row>
    <row r="1276" spans="1:12" x14ac:dyDescent="0.25">
      <c r="A1276" t="s">
        <v>489</v>
      </c>
      <c r="B1276" t="s">
        <v>382</v>
      </c>
      <c r="C1276">
        <v>2016</v>
      </c>
      <c r="D1276" t="s">
        <v>383</v>
      </c>
      <c r="E1276" t="s">
        <v>492</v>
      </c>
      <c r="F1276" t="s">
        <v>493</v>
      </c>
      <c r="G1276" t="s">
        <v>432</v>
      </c>
      <c r="H1276" t="s">
        <v>235</v>
      </c>
      <c r="I1276" t="s">
        <v>340</v>
      </c>
      <c r="J1276">
        <v>7.0000000000000007E-2</v>
      </c>
      <c r="K1276">
        <v>3041</v>
      </c>
      <c r="L1276">
        <v>218</v>
      </c>
    </row>
    <row r="1277" spans="1:12" x14ac:dyDescent="0.25">
      <c r="A1277" t="s">
        <v>489</v>
      </c>
      <c r="B1277" t="s">
        <v>382</v>
      </c>
      <c r="C1277">
        <v>2016</v>
      </c>
      <c r="D1277" t="s">
        <v>383</v>
      </c>
      <c r="E1277" t="s">
        <v>492</v>
      </c>
      <c r="F1277" t="s">
        <v>493</v>
      </c>
      <c r="G1277" t="s">
        <v>432</v>
      </c>
      <c r="H1277" t="s">
        <v>238</v>
      </c>
      <c r="I1277" t="s">
        <v>343</v>
      </c>
      <c r="J1277">
        <v>0.02</v>
      </c>
      <c r="K1277">
        <v>1272</v>
      </c>
      <c r="L1277">
        <v>222</v>
      </c>
    </row>
    <row r="1278" spans="1:12" x14ac:dyDescent="0.25">
      <c r="A1278" t="s">
        <v>494</v>
      </c>
      <c r="B1278" t="s">
        <v>420</v>
      </c>
      <c r="C1278">
        <v>2016</v>
      </c>
      <c r="D1278" t="s">
        <v>422</v>
      </c>
      <c r="E1278" t="s">
        <v>495</v>
      </c>
      <c r="F1278" t="s">
        <v>496</v>
      </c>
      <c r="G1278" t="s">
        <v>432</v>
      </c>
      <c r="H1278" t="s">
        <v>232</v>
      </c>
      <c r="I1278" t="s">
        <v>337</v>
      </c>
      <c r="J1278">
        <v>0.9</v>
      </c>
      <c r="K1278">
        <v>63106</v>
      </c>
      <c r="L1278">
        <v>215</v>
      </c>
    </row>
    <row r="1279" spans="1:12" x14ac:dyDescent="0.25">
      <c r="A1279" t="s">
        <v>494</v>
      </c>
      <c r="B1279" t="s">
        <v>420</v>
      </c>
      <c r="C1279">
        <v>2016</v>
      </c>
      <c r="D1279" t="s">
        <v>422</v>
      </c>
      <c r="E1279" t="s">
        <v>495</v>
      </c>
      <c r="F1279" t="s">
        <v>496</v>
      </c>
      <c r="G1279" t="s">
        <v>432</v>
      </c>
      <c r="H1279" t="s">
        <v>233</v>
      </c>
      <c r="I1279" t="s">
        <v>338</v>
      </c>
      <c r="J1279">
        <v>0.13</v>
      </c>
      <c r="K1279">
        <v>15693</v>
      </c>
      <c r="L1279">
        <v>216</v>
      </c>
    </row>
    <row r="1280" spans="1:12" x14ac:dyDescent="0.25">
      <c r="A1280" t="s">
        <v>494</v>
      </c>
      <c r="B1280" t="s">
        <v>420</v>
      </c>
      <c r="C1280">
        <v>2016</v>
      </c>
      <c r="D1280" t="s">
        <v>422</v>
      </c>
      <c r="E1280" t="s">
        <v>495</v>
      </c>
      <c r="F1280" t="s">
        <v>496</v>
      </c>
      <c r="G1280" t="s">
        <v>432</v>
      </c>
      <c r="H1280" t="s">
        <v>234</v>
      </c>
      <c r="I1280" t="s">
        <v>339</v>
      </c>
      <c r="J1280">
        <v>0.13</v>
      </c>
      <c r="K1280">
        <v>5119</v>
      </c>
      <c r="L1280">
        <v>217</v>
      </c>
    </row>
    <row r="1281" spans="1:12" x14ac:dyDescent="0.25">
      <c r="A1281" t="s">
        <v>494</v>
      </c>
      <c r="B1281" t="s">
        <v>420</v>
      </c>
      <c r="C1281">
        <v>2016</v>
      </c>
      <c r="D1281" t="s">
        <v>422</v>
      </c>
      <c r="E1281" t="s">
        <v>495</v>
      </c>
      <c r="F1281" t="s">
        <v>496</v>
      </c>
      <c r="G1281" t="s">
        <v>432</v>
      </c>
      <c r="H1281" t="s">
        <v>235</v>
      </c>
      <c r="I1281" t="s">
        <v>340</v>
      </c>
      <c r="J1281">
        <v>4.68</v>
      </c>
      <c r="K1281">
        <v>259458</v>
      </c>
      <c r="L1281">
        <v>218</v>
      </c>
    </row>
    <row r="1282" spans="1:12" x14ac:dyDescent="0.25">
      <c r="A1282" t="s">
        <v>494</v>
      </c>
      <c r="B1282" t="s">
        <v>420</v>
      </c>
      <c r="C1282">
        <v>2016</v>
      </c>
      <c r="D1282" t="s">
        <v>422</v>
      </c>
      <c r="E1282" t="s">
        <v>495</v>
      </c>
      <c r="F1282" t="s">
        <v>496</v>
      </c>
      <c r="G1282" t="s">
        <v>432</v>
      </c>
      <c r="H1282" t="s">
        <v>236</v>
      </c>
      <c r="I1282" t="s">
        <v>341</v>
      </c>
      <c r="J1282">
        <v>0.02</v>
      </c>
      <c r="K1282">
        <v>4251</v>
      </c>
      <c r="L1282">
        <v>219</v>
      </c>
    </row>
    <row r="1283" spans="1:12" x14ac:dyDescent="0.25">
      <c r="A1283" t="s">
        <v>494</v>
      </c>
      <c r="B1283" t="s">
        <v>420</v>
      </c>
      <c r="C1283">
        <v>2016</v>
      </c>
      <c r="D1283" t="s">
        <v>422</v>
      </c>
      <c r="E1283" t="s">
        <v>495</v>
      </c>
      <c r="F1283" t="s">
        <v>496</v>
      </c>
      <c r="G1283" t="s">
        <v>432</v>
      </c>
      <c r="H1283" t="s">
        <v>242</v>
      </c>
      <c r="I1283" t="s">
        <v>347</v>
      </c>
      <c r="J1283">
        <v>21.21</v>
      </c>
      <c r="K1283">
        <v>1009399</v>
      </c>
      <c r="L1283">
        <v>236</v>
      </c>
    </row>
    <row r="1284" spans="1:12" x14ac:dyDescent="0.25">
      <c r="A1284" t="s">
        <v>494</v>
      </c>
      <c r="B1284" t="s">
        <v>420</v>
      </c>
      <c r="C1284">
        <v>2016</v>
      </c>
      <c r="D1284" t="s">
        <v>422</v>
      </c>
      <c r="E1284" t="s">
        <v>495</v>
      </c>
      <c r="F1284" t="s">
        <v>496</v>
      </c>
      <c r="G1284" t="s">
        <v>432</v>
      </c>
      <c r="H1284" t="s">
        <v>250</v>
      </c>
      <c r="I1284" t="s">
        <v>356</v>
      </c>
      <c r="J1284">
        <v>1.62</v>
      </c>
      <c r="K1284">
        <v>63797</v>
      </c>
      <c r="L1284">
        <v>246</v>
      </c>
    </row>
    <row r="1285" spans="1:12" x14ac:dyDescent="0.25">
      <c r="A1285" t="s">
        <v>494</v>
      </c>
      <c r="B1285" t="s">
        <v>420</v>
      </c>
      <c r="C1285">
        <v>2016</v>
      </c>
      <c r="D1285" t="s">
        <v>422</v>
      </c>
      <c r="E1285" t="s">
        <v>495</v>
      </c>
      <c r="F1285" t="s">
        <v>496</v>
      </c>
      <c r="G1285" t="s">
        <v>432</v>
      </c>
      <c r="H1285" t="s">
        <v>251</v>
      </c>
      <c r="I1285" t="s">
        <v>357</v>
      </c>
      <c r="J1285">
        <v>11.53</v>
      </c>
      <c r="K1285">
        <v>429747</v>
      </c>
      <c r="L1285">
        <v>247</v>
      </c>
    </row>
    <row r="1286" spans="1:12" x14ac:dyDescent="0.25">
      <c r="A1286" t="s">
        <v>494</v>
      </c>
      <c r="B1286" t="s">
        <v>420</v>
      </c>
      <c r="C1286">
        <v>2016</v>
      </c>
      <c r="D1286" t="s">
        <v>422</v>
      </c>
      <c r="E1286" t="s">
        <v>495</v>
      </c>
      <c r="F1286" t="s">
        <v>496</v>
      </c>
      <c r="G1286" t="s">
        <v>432</v>
      </c>
      <c r="H1286" t="s">
        <v>253</v>
      </c>
      <c r="I1286" t="s">
        <v>359</v>
      </c>
      <c r="J1286">
        <v>0.86</v>
      </c>
      <c r="K1286">
        <v>73620</v>
      </c>
      <c r="L1286">
        <v>249</v>
      </c>
    </row>
    <row r="1287" spans="1:12" x14ac:dyDescent="0.25">
      <c r="A1287" t="s">
        <v>494</v>
      </c>
      <c r="B1287" t="s">
        <v>420</v>
      </c>
      <c r="C1287">
        <v>2016</v>
      </c>
      <c r="D1287" t="s">
        <v>422</v>
      </c>
      <c r="E1287" t="s">
        <v>495</v>
      </c>
      <c r="F1287" t="s">
        <v>496</v>
      </c>
      <c r="G1287" t="s">
        <v>432</v>
      </c>
      <c r="H1287" t="s">
        <v>255</v>
      </c>
      <c r="I1287" t="s">
        <v>361</v>
      </c>
      <c r="J1287">
        <v>0</v>
      </c>
      <c r="K1287">
        <v>26824</v>
      </c>
      <c r="L1287">
        <v>252</v>
      </c>
    </row>
    <row r="1288" spans="1:12" x14ac:dyDescent="0.25">
      <c r="A1288" t="s">
        <v>494</v>
      </c>
      <c r="B1288" t="s">
        <v>420</v>
      </c>
      <c r="C1288">
        <v>2016</v>
      </c>
      <c r="D1288" t="s">
        <v>422</v>
      </c>
      <c r="E1288" t="s">
        <v>495</v>
      </c>
      <c r="F1288" t="s">
        <v>496</v>
      </c>
      <c r="G1288" t="s">
        <v>432</v>
      </c>
      <c r="H1288" t="s">
        <v>256</v>
      </c>
      <c r="I1288" t="s">
        <v>362</v>
      </c>
      <c r="J1288">
        <v>41.08</v>
      </c>
      <c r="K1288">
        <v>1951014</v>
      </c>
      <c r="L1288">
        <v>253</v>
      </c>
    </row>
    <row r="1289" spans="1:12" x14ac:dyDescent="0.25">
      <c r="A1289" t="s">
        <v>494</v>
      </c>
      <c r="B1289" t="s">
        <v>420</v>
      </c>
      <c r="C1289">
        <v>2016</v>
      </c>
      <c r="D1289" t="s">
        <v>423</v>
      </c>
      <c r="E1289" t="s">
        <v>497</v>
      </c>
      <c r="F1289" t="s">
        <v>498</v>
      </c>
      <c r="G1289" t="s">
        <v>432</v>
      </c>
      <c r="H1289" t="s">
        <v>251</v>
      </c>
      <c r="I1289" t="s">
        <v>357</v>
      </c>
      <c r="J1289">
        <v>0.05</v>
      </c>
      <c r="K1289">
        <v>1947</v>
      </c>
      <c r="L1289">
        <v>247</v>
      </c>
    </row>
    <row r="1290" spans="1:12" x14ac:dyDescent="0.25">
      <c r="A1290" t="s">
        <v>494</v>
      </c>
      <c r="B1290" t="s">
        <v>420</v>
      </c>
      <c r="C1290">
        <v>2016</v>
      </c>
      <c r="D1290" t="s">
        <v>423</v>
      </c>
      <c r="E1290" t="s">
        <v>497</v>
      </c>
      <c r="F1290" t="s">
        <v>498</v>
      </c>
      <c r="G1290" t="s">
        <v>432</v>
      </c>
      <c r="H1290" t="s">
        <v>255</v>
      </c>
      <c r="I1290" t="s">
        <v>361</v>
      </c>
      <c r="J1290">
        <v>0</v>
      </c>
      <c r="K1290">
        <v>3350</v>
      </c>
      <c r="L1290">
        <v>252</v>
      </c>
    </row>
    <row r="1291" spans="1:12" x14ac:dyDescent="0.25">
      <c r="A1291" t="s">
        <v>494</v>
      </c>
      <c r="B1291" t="s">
        <v>420</v>
      </c>
      <c r="C1291">
        <v>2016</v>
      </c>
      <c r="D1291" t="s">
        <v>423</v>
      </c>
      <c r="E1291" t="s">
        <v>497</v>
      </c>
      <c r="F1291" t="s">
        <v>498</v>
      </c>
      <c r="G1291" t="s">
        <v>432</v>
      </c>
      <c r="H1291" t="s">
        <v>256</v>
      </c>
      <c r="I1291" t="s">
        <v>362</v>
      </c>
      <c r="J1291">
        <v>0.05</v>
      </c>
      <c r="K1291">
        <v>5297</v>
      </c>
      <c r="L1291">
        <v>253</v>
      </c>
    </row>
    <row r="1292" spans="1:12" x14ac:dyDescent="0.25">
      <c r="A1292" t="s">
        <v>494</v>
      </c>
      <c r="B1292" t="s">
        <v>420</v>
      </c>
      <c r="C1292">
        <v>2016</v>
      </c>
      <c r="D1292" t="s">
        <v>421</v>
      </c>
      <c r="E1292" t="s">
        <v>499</v>
      </c>
      <c r="F1292" t="s">
        <v>496</v>
      </c>
      <c r="G1292" t="s">
        <v>432</v>
      </c>
      <c r="H1292" t="s">
        <v>232</v>
      </c>
      <c r="I1292" t="s">
        <v>337</v>
      </c>
      <c r="J1292">
        <v>1.17</v>
      </c>
      <c r="K1292">
        <v>81683</v>
      </c>
      <c r="L1292">
        <v>215</v>
      </c>
    </row>
    <row r="1293" spans="1:12" x14ac:dyDescent="0.25">
      <c r="A1293" t="s">
        <v>494</v>
      </c>
      <c r="B1293" t="s">
        <v>420</v>
      </c>
      <c r="C1293">
        <v>2016</v>
      </c>
      <c r="D1293" t="s">
        <v>421</v>
      </c>
      <c r="E1293" t="s">
        <v>499</v>
      </c>
      <c r="F1293" t="s">
        <v>496</v>
      </c>
      <c r="G1293" t="s">
        <v>432</v>
      </c>
      <c r="H1293" t="s">
        <v>233</v>
      </c>
      <c r="I1293" t="s">
        <v>338</v>
      </c>
      <c r="J1293">
        <v>0.09</v>
      </c>
      <c r="K1293">
        <v>11320</v>
      </c>
      <c r="L1293">
        <v>216</v>
      </c>
    </row>
    <row r="1294" spans="1:12" x14ac:dyDescent="0.25">
      <c r="A1294" t="s">
        <v>494</v>
      </c>
      <c r="B1294" t="s">
        <v>420</v>
      </c>
      <c r="C1294">
        <v>2016</v>
      </c>
      <c r="D1294" t="s">
        <v>421</v>
      </c>
      <c r="E1294" t="s">
        <v>499</v>
      </c>
      <c r="F1294" t="s">
        <v>496</v>
      </c>
      <c r="G1294" t="s">
        <v>432</v>
      </c>
      <c r="H1294" t="s">
        <v>235</v>
      </c>
      <c r="I1294" t="s">
        <v>340</v>
      </c>
      <c r="J1294">
        <v>4.28</v>
      </c>
      <c r="K1294">
        <v>237281</v>
      </c>
      <c r="L1294">
        <v>218</v>
      </c>
    </row>
    <row r="1295" spans="1:12" x14ac:dyDescent="0.25">
      <c r="A1295" t="s">
        <v>494</v>
      </c>
      <c r="B1295" t="s">
        <v>420</v>
      </c>
      <c r="C1295">
        <v>2016</v>
      </c>
      <c r="D1295" t="s">
        <v>421</v>
      </c>
      <c r="E1295" t="s">
        <v>499</v>
      </c>
      <c r="F1295" t="s">
        <v>496</v>
      </c>
      <c r="G1295" t="s">
        <v>432</v>
      </c>
      <c r="H1295" t="s">
        <v>242</v>
      </c>
      <c r="I1295" t="s">
        <v>347</v>
      </c>
      <c r="J1295">
        <v>16</v>
      </c>
      <c r="K1295">
        <v>761308</v>
      </c>
      <c r="L1295">
        <v>236</v>
      </c>
    </row>
    <row r="1296" spans="1:12" x14ac:dyDescent="0.25">
      <c r="A1296" t="s">
        <v>494</v>
      </c>
      <c r="B1296" t="s">
        <v>420</v>
      </c>
      <c r="C1296">
        <v>2016</v>
      </c>
      <c r="D1296" t="s">
        <v>421</v>
      </c>
      <c r="E1296" t="s">
        <v>499</v>
      </c>
      <c r="F1296" t="s">
        <v>496</v>
      </c>
      <c r="G1296" t="s">
        <v>432</v>
      </c>
      <c r="H1296" t="s">
        <v>250</v>
      </c>
      <c r="I1296" t="s">
        <v>356</v>
      </c>
      <c r="J1296">
        <v>0.86</v>
      </c>
      <c r="K1296">
        <v>33934</v>
      </c>
      <c r="L1296">
        <v>246</v>
      </c>
    </row>
    <row r="1297" spans="1:12" x14ac:dyDescent="0.25">
      <c r="A1297" t="s">
        <v>494</v>
      </c>
      <c r="B1297" t="s">
        <v>420</v>
      </c>
      <c r="C1297">
        <v>2016</v>
      </c>
      <c r="D1297" t="s">
        <v>421</v>
      </c>
      <c r="E1297" t="s">
        <v>499</v>
      </c>
      <c r="F1297" t="s">
        <v>496</v>
      </c>
      <c r="G1297" t="s">
        <v>432</v>
      </c>
      <c r="H1297" t="s">
        <v>251</v>
      </c>
      <c r="I1297" t="s">
        <v>357</v>
      </c>
      <c r="J1297">
        <v>6.94</v>
      </c>
      <c r="K1297">
        <v>258589</v>
      </c>
      <c r="L1297">
        <v>247</v>
      </c>
    </row>
    <row r="1298" spans="1:12" x14ac:dyDescent="0.25">
      <c r="A1298" t="s">
        <v>494</v>
      </c>
      <c r="B1298" t="s">
        <v>420</v>
      </c>
      <c r="C1298">
        <v>2016</v>
      </c>
      <c r="D1298" t="s">
        <v>421</v>
      </c>
      <c r="E1298" t="s">
        <v>499</v>
      </c>
      <c r="F1298" t="s">
        <v>496</v>
      </c>
      <c r="G1298" t="s">
        <v>432</v>
      </c>
      <c r="H1298" t="s">
        <v>252</v>
      </c>
      <c r="I1298" t="s">
        <v>358</v>
      </c>
      <c r="J1298">
        <v>0.02</v>
      </c>
      <c r="K1298">
        <v>708</v>
      </c>
      <c r="L1298">
        <v>248</v>
      </c>
    </row>
    <row r="1299" spans="1:12" x14ac:dyDescent="0.25">
      <c r="A1299" t="s">
        <v>494</v>
      </c>
      <c r="B1299" t="s">
        <v>420</v>
      </c>
      <c r="C1299">
        <v>2016</v>
      </c>
      <c r="D1299" t="s">
        <v>421</v>
      </c>
      <c r="E1299" t="s">
        <v>499</v>
      </c>
      <c r="F1299" t="s">
        <v>496</v>
      </c>
      <c r="G1299" t="s">
        <v>432</v>
      </c>
      <c r="H1299" t="s">
        <v>253</v>
      </c>
      <c r="I1299" t="s">
        <v>359</v>
      </c>
      <c r="J1299">
        <v>0.79</v>
      </c>
      <c r="K1299">
        <v>67569</v>
      </c>
      <c r="L1299">
        <v>249</v>
      </c>
    </row>
    <row r="1300" spans="1:12" x14ac:dyDescent="0.25">
      <c r="A1300" t="s">
        <v>494</v>
      </c>
      <c r="B1300" t="s">
        <v>420</v>
      </c>
      <c r="C1300">
        <v>2016</v>
      </c>
      <c r="D1300" t="s">
        <v>421</v>
      </c>
      <c r="E1300" t="s">
        <v>499</v>
      </c>
      <c r="F1300" t="s">
        <v>496</v>
      </c>
      <c r="G1300" t="s">
        <v>432</v>
      </c>
      <c r="H1300" t="s">
        <v>255</v>
      </c>
      <c r="I1300" t="s">
        <v>361</v>
      </c>
      <c r="J1300">
        <v>0</v>
      </c>
      <c r="K1300">
        <v>29128</v>
      </c>
      <c r="L1300">
        <v>252</v>
      </c>
    </row>
    <row r="1301" spans="1:12" x14ac:dyDescent="0.25">
      <c r="A1301" t="s">
        <v>494</v>
      </c>
      <c r="B1301" t="s">
        <v>420</v>
      </c>
      <c r="C1301">
        <v>2016</v>
      </c>
      <c r="D1301" t="s">
        <v>421</v>
      </c>
      <c r="E1301" t="s">
        <v>499</v>
      </c>
      <c r="F1301" t="s">
        <v>496</v>
      </c>
      <c r="G1301" t="s">
        <v>432</v>
      </c>
      <c r="H1301" t="s">
        <v>256</v>
      </c>
      <c r="I1301" t="s">
        <v>362</v>
      </c>
      <c r="J1301">
        <v>30.15</v>
      </c>
      <c r="K1301">
        <v>1481520</v>
      </c>
      <c r="L1301">
        <v>253</v>
      </c>
    </row>
    <row r="1302" spans="1:12" x14ac:dyDescent="0.25">
      <c r="A1302" t="s">
        <v>500</v>
      </c>
      <c r="B1302" t="s">
        <v>414</v>
      </c>
      <c r="C1302">
        <v>2016</v>
      </c>
      <c r="D1302" t="s">
        <v>415</v>
      </c>
      <c r="E1302" t="s">
        <v>438</v>
      </c>
      <c r="F1302" t="s">
        <v>501</v>
      </c>
      <c r="G1302" t="s">
        <v>432</v>
      </c>
      <c r="H1302" t="s">
        <v>232</v>
      </c>
      <c r="I1302" t="s">
        <v>337</v>
      </c>
      <c r="J1302">
        <v>0.01</v>
      </c>
      <c r="K1302">
        <v>770</v>
      </c>
      <c r="L1302">
        <v>215</v>
      </c>
    </row>
    <row r="1303" spans="1:12" x14ac:dyDescent="0.25">
      <c r="A1303" t="s">
        <v>500</v>
      </c>
      <c r="B1303" t="s">
        <v>414</v>
      </c>
      <c r="C1303">
        <v>2016</v>
      </c>
      <c r="D1303" t="s">
        <v>415</v>
      </c>
      <c r="E1303" t="s">
        <v>438</v>
      </c>
      <c r="F1303" t="s">
        <v>501</v>
      </c>
      <c r="G1303" t="s">
        <v>432</v>
      </c>
      <c r="H1303" t="s">
        <v>250</v>
      </c>
      <c r="I1303" t="s">
        <v>356</v>
      </c>
      <c r="J1303">
        <v>0.15</v>
      </c>
      <c r="K1303">
        <v>8024</v>
      </c>
      <c r="L1303">
        <v>246</v>
      </c>
    </row>
    <row r="1304" spans="1:12" x14ac:dyDescent="0.25">
      <c r="A1304" t="s">
        <v>500</v>
      </c>
      <c r="B1304" t="s">
        <v>414</v>
      </c>
      <c r="C1304">
        <v>2016</v>
      </c>
      <c r="D1304" t="s">
        <v>415</v>
      </c>
      <c r="E1304" t="s">
        <v>438</v>
      </c>
      <c r="F1304" t="s">
        <v>501</v>
      </c>
      <c r="G1304" t="s">
        <v>432</v>
      </c>
      <c r="H1304" t="s">
        <v>251</v>
      </c>
      <c r="I1304" t="s">
        <v>357</v>
      </c>
      <c r="J1304">
        <v>0.7</v>
      </c>
      <c r="K1304">
        <v>26697</v>
      </c>
      <c r="L1304">
        <v>247</v>
      </c>
    </row>
    <row r="1305" spans="1:12" x14ac:dyDescent="0.25">
      <c r="A1305" t="s">
        <v>500</v>
      </c>
      <c r="B1305" t="s">
        <v>414</v>
      </c>
      <c r="C1305">
        <v>2016</v>
      </c>
      <c r="D1305" t="s">
        <v>415</v>
      </c>
      <c r="E1305" t="s">
        <v>438</v>
      </c>
      <c r="F1305" t="s">
        <v>501</v>
      </c>
      <c r="G1305" t="s">
        <v>432</v>
      </c>
      <c r="H1305" t="s">
        <v>255</v>
      </c>
      <c r="I1305" t="s">
        <v>361</v>
      </c>
      <c r="J1305">
        <v>0</v>
      </c>
      <c r="K1305">
        <v>219</v>
      </c>
      <c r="L1305">
        <v>252</v>
      </c>
    </row>
    <row r="1306" spans="1:12" x14ac:dyDescent="0.25">
      <c r="A1306" t="s">
        <v>500</v>
      </c>
      <c r="B1306" t="s">
        <v>414</v>
      </c>
      <c r="C1306">
        <v>2016</v>
      </c>
      <c r="D1306" t="s">
        <v>415</v>
      </c>
      <c r="E1306" t="s">
        <v>438</v>
      </c>
      <c r="F1306" t="s">
        <v>501</v>
      </c>
      <c r="G1306" t="s">
        <v>432</v>
      </c>
      <c r="H1306" t="s">
        <v>256</v>
      </c>
      <c r="I1306" t="s">
        <v>362</v>
      </c>
      <c r="J1306">
        <v>0.86</v>
      </c>
      <c r="K1306">
        <v>35710</v>
      </c>
      <c r="L1306">
        <v>253</v>
      </c>
    </row>
    <row r="1307" spans="1:12" x14ac:dyDescent="0.25">
      <c r="A1307" t="s">
        <v>502</v>
      </c>
      <c r="B1307" t="s">
        <v>402</v>
      </c>
      <c r="C1307">
        <v>2016</v>
      </c>
      <c r="D1307" t="s">
        <v>403</v>
      </c>
      <c r="E1307" t="s">
        <v>473</v>
      </c>
      <c r="F1307" t="s">
        <v>503</v>
      </c>
      <c r="G1307" t="s">
        <v>432</v>
      </c>
      <c r="H1307" t="s">
        <v>232</v>
      </c>
      <c r="I1307" t="s">
        <v>337</v>
      </c>
      <c r="J1307">
        <v>1.17</v>
      </c>
      <c r="K1307">
        <v>73335.78</v>
      </c>
      <c r="L1307">
        <v>215</v>
      </c>
    </row>
    <row r="1308" spans="1:12" x14ac:dyDescent="0.25">
      <c r="A1308" t="s">
        <v>502</v>
      </c>
      <c r="B1308" t="s">
        <v>402</v>
      </c>
      <c r="C1308">
        <v>2016</v>
      </c>
      <c r="D1308" t="s">
        <v>403</v>
      </c>
      <c r="E1308" t="s">
        <v>473</v>
      </c>
      <c r="F1308" t="s">
        <v>503</v>
      </c>
      <c r="G1308" t="s">
        <v>432</v>
      </c>
      <c r="H1308" t="s">
        <v>233</v>
      </c>
      <c r="I1308" t="s">
        <v>338</v>
      </c>
      <c r="J1308">
        <v>0.18</v>
      </c>
      <c r="K1308">
        <v>15258.51</v>
      </c>
      <c r="L1308">
        <v>216</v>
      </c>
    </row>
    <row r="1309" spans="1:12" x14ac:dyDescent="0.25">
      <c r="A1309" t="s">
        <v>502</v>
      </c>
      <c r="B1309" t="s">
        <v>402</v>
      </c>
      <c r="C1309">
        <v>2016</v>
      </c>
      <c r="D1309" t="s">
        <v>403</v>
      </c>
      <c r="E1309" t="s">
        <v>473</v>
      </c>
      <c r="F1309" t="s">
        <v>503</v>
      </c>
      <c r="G1309" t="s">
        <v>432</v>
      </c>
      <c r="H1309" t="s">
        <v>234</v>
      </c>
      <c r="I1309" t="s">
        <v>339</v>
      </c>
      <c r="J1309">
        <v>1.01</v>
      </c>
      <c r="K1309">
        <v>52800.639999999999</v>
      </c>
      <c r="L1309">
        <v>217</v>
      </c>
    </row>
    <row r="1310" spans="1:12" x14ac:dyDescent="0.25">
      <c r="A1310" t="s">
        <v>502</v>
      </c>
      <c r="B1310" t="s">
        <v>402</v>
      </c>
      <c r="C1310">
        <v>2016</v>
      </c>
      <c r="D1310" t="s">
        <v>403</v>
      </c>
      <c r="E1310" t="s">
        <v>473</v>
      </c>
      <c r="F1310" t="s">
        <v>503</v>
      </c>
      <c r="G1310" t="s">
        <v>432</v>
      </c>
      <c r="H1310" t="s">
        <v>235</v>
      </c>
      <c r="I1310" t="s">
        <v>340</v>
      </c>
      <c r="J1310">
        <v>0.64</v>
      </c>
      <c r="K1310">
        <v>29764.26</v>
      </c>
      <c r="L1310">
        <v>218</v>
      </c>
    </row>
    <row r="1311" spans="1:12" x14ac:dyDescent="0.25">
      <c r="A1311" t="s">
        <v>502</v>
      </c>
      <c r="B1311" t="s">
        <v>402</v>
      </c>
      <c r="C1311">
        <v>2016</v>
      </c>
      <c r="D1311" t="s">
        <v>403</v>
      </c>
      <c r="E1311" t="s">
        <v>473</v>
      </c>
      <c r="F1311" t="s">
        <v>503</v>
      </c>
      <c r="G1311" t="s">
        <v>432</v>
      </c>
      <c r="H1311" t="s">
        <v>238</v>
      </c>
      <c r="I1311" t="s">
        <v>343</v>
      </c>
      <c r="J1311">
        <v>0.31</v>
      </c>
      <c r="K1311">
        <v>11365.37</v>
      </c>
      <c r="L1311">
        <v>222</v>
      </c>
    </row>
    <row r="1312" spans="1:12" x14ac:dyDescent="0.25">
      <c r="A1312" t="s">
        <v>502</v>
      </c>
      <c r="B1312" t="s">
        <v>402</v>
      </c>
      <c r="C1312">
        <v>2016</v>
      </c>
      <c r="D1312" t="s">
        <v>403</v>
      </c>
      <c r="E1312" t="s">
        <v>473</v>
      </c>
      <c r="F1312" t="s">
        <v>503</v>
      </c>
      <c r="G1312" t="s">
        <v>432</v>
      </c>
      <c r="H1312" t="s">
        <v>245</v>
      </c>
      <c r="I1312" t="s">
        <v>351</v>
      </c>
      <c r="J1312">
        <v>0.54</v>
      </c>
      <c r="K1312">
        <v>23198.74</v>
      </c>
      <c r="L1312">
        <v>239</v>
      </c>
    </row>
    <row r="1313" spans="1:12" x14ac:dyDescent="0.25">
      <c r="A1313" t="s">
        <v>502</v>
      </c>
      <c r="B1313" t="s">
        <v>402</v>
      </c>
      <c r="C1313">
        <v>2016</v>
      </c>
      <c r="D1313" t="s">
        <v>403</v>
      </c>
      <c r="E1313" t="s">
        <v>473</v>
      </c>
      <c r="F1313" t="s">
        <v>503</v>
      </c>
      <c r="G1313" t="s">
        <v>432</v>
      </c>
      <c r="H1313" t="s">
        <v>246</v>
      </c>
      <c r="I1313" t="s">
        <v>352</v>
      </c>
      <c r="J1313">
        <v>8.64</v>
      </c>
      <c r="K1313">
        <v>321442.84000000003</v>
      </c>
      <c r="L1313">
        <v>242</v>
      </c>
    </row>
    <row r="1314" spans="1:12" x14ac:dyDescent="0.25">
      <c r="A1314" t="s">
        <v>502</v>
      </c>
      <c r="B1314" t="s">
        <v>402</v>
      </c>
      <c r="C1314">
        <v>2016</v>
      </c>
      <c r="D1314" t="s">
        <v>403</v>
      </c>
      <c r="E1314" t="s">
        <v>473</v>
      </c>
      <c r="F1314" t="s">
        <v>503</v>
      </c>
      <c r="G1314" t="s">
        <v>432</v>
      </c>
      <c r="H1314" t="s">
        <v>248</v>
      </c>
      <c r="I1314" t="s">
        <v>354</v>
      </c>
      <c r="J1314">
        <v>0.23</v>
      </c>
      <c r="K1314">
        <v>8233.48</v>
      </c>
      <c r="L1314">
        <v>244</v>
      </c>
    </row>
    <row r="1315" spans="1:12" x14ac:dyDescent="0.25">
      <c r="A1315" t="s">
        <v>502</v>
      </c>
      <c r="B1315" t="s">
        <v>402</v>
      </c>
      <c r="C1315">
        <v>2016</v>
      </c>
      <c r="D1315" t="s">
        <v>403</v>
      </c>
      <c r="E1315" t="s">
        <v>473</v>
      </c>
      <c r="F1315" t="s">
        <v>503</v>
      </c>
      <c r="G1315" t="s">
        <v>432</v>
      </c>
      <c r="H1315" t="s">
        <v>250</v>
      </c>
      <c r="I1315" t="s">
        <v>356</v>
      </c>
      <c r="J1315">
        <v>1.48</v>
      </c>
      <c r="K1315">
        <v>47890.48</v>
      </c>
      <c r="L1315">
        <v>246</v>
      </c>
    </row>
    <row r="1316" spans="1:12" x14ac:dyDescent="0.25">
      <c r="A1316" t="s">
        <v>502</v>
      </c>
      <c r="B1316" t="s">
        <v>402</v>
      </c>
      <c r="C1316">
        <v>2016</v>
      </c>
      <c r="D1316" t="s">
        <v>403</v>
      </c>
      <c r="E1316" t="s">
        <v>473</v>
      </c>
      <c r="F1316" t="s">
        <v>503</v>
      </c>
      <c r="G1316" t="s">
        <v>432</v>
      </c>
      <c r="H1316" t="s">
        <v>253</v>
      </c>
      <c r="I1316" t="s">
        <v>359</v>
      </c>
      <c r="J1316">
        <v>0.08</v>
      </c>
      <c r="K1316">
        <v>2719.25</v>
      </c>
      <c r="L1316">
        <v>249</v>
      </c>
    </row>
    <row r="1317" spans="1:12" x14ac:dyDescent="0.25">
      <c r="A1317" t="s">
        <v>502</v>
      </c>
      <c r="B1317" t="s">
        <v>402</v>
      </c>
      <c r="C1317">
        <v>2016</v>
      </c>
      <c r="D1317" t="s">
        <v>403</v>
      </c>
      <c r="E1317" t="s">
        <v>473</v>
      </c>
      <c r="F1317" t="s">
        <v>503</v>
      </c>
      <c r="G1317" t="s">
        <v>432</v>
      </c>
      <c r="H1317" t="s">
        <v>254</v>
      </c>
      <c r="I1317" t="s">
        <v>360</v>
      </c>
      <c r="J1317">
        <v>0.08</v>
      </c>
      <c r="K1317">
        <v>2749.65</v>
      </c>
      <c r="L1317">
        <v>250</v>
      </c>
    </row>
    <row r="1318" spans="1:12" x14ac:dyDescent="0.25">
      <c r="A1318" t="s">
        <v>502</v>
      </c>
      <c r="B1318" t="s">
        <v>402</v>
      </c>
      <c r="C1318">
        <v>2016</v>
      </c>
      <c r="D1318" t="s">
        <v>403</v>
      </c>
      <c r="E1318" t="s">
        <v>473</v>
      </c>
      <c r="F1318" t="s">
        <v>503</v>
      </c>
      <c r="G1318" t="s">
        <v>432</v>
      </c>
      <c r="H1318" t="s">
        <v>255</v>
      </c>
      <c r="I1318" t="s">
        <v>361</v>
      </c>
      <c r="J1318">
        <v>0</v>
      </c>
      <c r="K1318">
        <v>1283.53</v>
      </c>
      <c r="L1318">
        <v>252</v>
      </c>
    </row>
    <row r="1319" spans="1:12" x14ac:dyDescent="0.25">
      <c r="A1319" t="s">
        <v>502</v>
      </c>
      <c r="B1319" t="s">
        <v>402</v>
      </c>
      <c r="C1319">
        <v>2016</v>
      </c>
      <c r="D1319" t="s">
        <v>403</v>
      </c>
      <c r="E1319" t="s">
        <v>473</v>
      </c>
      <c r="F1319" t="s">
        <v>503</v>
      </c>
      <c r="G1319" t="s">
        <v>432</v>
      </c>
      <c r="H1319" t="s">
        <v>256</v>
      </c>
      <c r="I1319" t="s">
        <v>362</v>
      </c>
      <c r="J1319">
        <v>14.36</v>
      </c>
      <c r="K1319">
        <v>590042.53</v>
      </c>
      <c r="L1319">
        <v>253</v>
      </c>
    </row>
    <row r="1320" spans="1:12" x14ac:dyDescent="0.25">
      <c r="A1320" t="s">
        <v>504</v>
      </c>
      <c r="B1320" t="s">
        <v>379</v>
      </c>
      <c r="C1320">
        <v>2016</v>
      </c>
      <c r="D1320" t="s">
        <v>378</v>
      </c>
      <c r="E1320" t="s">
        <v>505</v>
      </c>
      <c r="F1320" t="s">
        <v>505</v>
      </c>
      <c r="G1320" t="s">
        <v>432</v>
      </c>
      <c r="H1320" t="s">
        <v>248</v>
      </c>
      <c r="I1320" t="s">
        <v>354</v>
      </c>
      <c r="J1320">
        <v>1</v>
      </c>
      <c r="K1320">
        <v>47691</v>
      </c>
      <c r="L1320">
        <v>244</v>
      </c>
    </row>
    <row r="1321" spans="1:12" x14ac:dyDescent="0.25">
      <c r="A1321" t="s">
        <v>504</v>
      </c>
      <c r="B1321" t="s">
        <v>379</v>
      </c>
      <c r="C1321">
        <v>2016</v>
      </c>
      <c r="D1321" t="s">
        <v>378</v>
      </c>
      <c r="E1321" t="s">
        <v>505</v>
      </c>
      <c r="F1321" t="s">
        <v>505</v>
      </c>
      <c r="G1321" t="s">
        <v>432</v>
      </c>
      <c r="H1321" t="s">
        <v>256</v>
      </c>
      <c r="I1321" t="s">
        <v>362</v>
      </c>
      <c r="J1321">
        <v>1</v>
      </c>
      <c r="K1321">
        <v>47691</v>
      </c>
      <c r="L1321">
        <v>253</v>
      </c>
    </row>
    <row r="1322" spans="1:12" x14ac:dyDescent="0.25">
      <c r="A1322" t="s">
        <v>504</v>
      </c>
      <c r="B1322" t="s">
        <v>379</v>
      </c>
      <c r="C1322">
        <v>2016</v>
      </c>
      <c r="D1322" t="s">
        <v>380</v>
      </c>
      <c r="E1322" t="s">
        <v>506</v>
      </c>
      <c r="F1322" t="s">
        <v>506</v>
      </c>
      <c r="G1322" t="s">
        <v>432</v>
      </c>
      <c r="H1322" t="s">
        <v>249</v>
      </c>
      <c r="I1322" t="s">
        <v>355</v>
      </c>
      <c r="J1322">
        <v>0.25</v>
      </c>
      <c r="K1322">
        <v>15192.1</v>
      </c>
      <c r="L1322">
        <v>245</v>
      </c>
    </row>
    <row r="1323" spans="1:12" x14ac:dyDescent="0.25">
      <c r="A1323" t="s">
        <v>504</v>
      </c>
      <c r="B1323" t="s">
        <v>379</v>
      </c>
      <c r="C1323">
        <v>2016</v>
      </c>
      <c r="D1323" t="s">
        <v>380</v>
      </c>
      <c r="E1323" t="s">
        <v>506</v>
      </c>
      <c r="F1323" t="s">
        <v>506</v>
      </c>
      <c r="G1323" t="s">
        <v>432</v>
      </c>
      <c r="H1323" t="s">
        <v>256</v>
      </c>
      <c r="I1323" t="s">
        <v>362</v>
      </c>
      <c r="J1323">
        <v>0.25</v>
      </c>
      <c r="K1323">
        <v>15192.1</v>
      </c>
      <c r="L1323">
        <v>253</v>
      </c>
    </row>
    <row r="1324" spans="1:12" x14ac:dyDescent="0.25">
      <c r="A1324" t="s">
        <v>504</v>
      </c>
      <c r="B1324" t="s">
        <v>379</v>
      </c>
      <c r="C1324">
        <v>2016</v>
      </c>
      <c r="D1324" t="s">
        <v>381</v>
      </c>
      <c r="E1324" t="s">
        <v>507</v>
      </c>
      <c r="F1324" t="s">
        <v>507</v>
      </c>
      <c r="G1324" t="s">
        <v>432</v>
      </c>
      <c r="H1324" t="s">
        <v>250</v>
      </c>
      <c r="I1324" t="s">
        <v>356</v>
      </c>
      <c r="J1324">
        <v>4</v>
      </c>
      <c r="K1324">
        <v>135368.79999999999</v>
      </c>
      <c r="L1324">
        <v>246</v>
      </c>
    </row>
    <row r="1325" spans="1:12" x14ac:dyDescent="0.25">
      <c r="A1325" t="s">
        <v>504</v>
      </c>
      <c r="B1325" t="s">
        <v>379</v>
      </c>
      <c r="C1325">
        <v>2016</v>
      </c>
      <c r="D1325" t="s">
        <v>381</v>
      </c>
      <c r="E1325" t="s">
        <v>507</v>
      </c>
      <c r="F1325" t="s">
        <v>507</v>
      </c>
      <c r="G1325" t="s">
        <v>432</v>
      </c>
      <c r="H1325" t="s">
        <v>256</v>
      </c>
      <c r="I1325" t="s">
        <v>362</v>
      </c>
      <c r="J1325">
        <v>4</v>
      </c>
      <c r="K1325">
        <v>135368.79999999999</v>
      </c>
      <c r="L1325">
        <v>253</v>
      </c>
    </row>
    <row r="1326" spans="1:12" x14ac:dyDescent="0.25">
      <c r="A1326" t="s">
        <v>508</v>
      </c>
      <c r="B1326" t="s">
        <v>377</v>
      </c>
      <c r="C1326">
        <v>2016</v>
      </c>
      <c r="D1326" t="s">
        <v>378</v>
      </c>
      <c r="E1326" t="s">
        <v>509</v>
      </c>
      <c r="F1326" t="s">
        <v>510</v>
      </c>
      <c r="G1326" t="s">
        <v>432</v>
      </c>
      <c r="H1326" t="s">
        <v>233</v>
      </c>
      <c r="I1326" t="s">
        <v>338</v>
      </c>
      <c r="J1326">
        <v>0.2</v>
      </c>
      <c r="K1326">
        <v>17318</v>
      </c>
      <c r="L1326">
        <v>216</v>
      </c>
    </row>
    <row r="1327" spans="1:12" x14ac:dyDescent="0.25">
      <c r="A1327" t="s">
        <v>508</v>
      </c>
      <c r="B1327" t="s">
        <v>377</v>
      </c>
      <c r="C1327">
        <v>2016</v>
      </c>
      <c r="D1327" t="s">
        <v>378</v>
      </c>
      <c r="E1327" t="s">
        <v>509</v>
      </c>
      <c r="F1327" t="s">
        <v>510</v>
      </c>
      <c r="G1327" t="s">
        <v>432</v>
      </c>
      <c r="H1327" t="s">
        <v>235</v>
      </c>
      <c r="I1327" t="s">
        <v>340</v>
      </c>
      <c r="J1327">
        <v>0.87</v>
      </c>
      <c r="K1327">
        <v>49101</v>
      </c>
      <c r="L1327">
        <v>218</v>
      </c>
    </row>
    <row r="1328" spans="1:12" x14ac:dyDescent="0.25">
      <c r="A1328" t="s">
        <v>508</v>
      </c>
      <c r="B1328" t="s">
        <v>377</v>
      </c>
      <c r="C1328">
        <v>2016</v>
      </c>
      <c r="D1328" t="s">
        <v>378</v>
      </c>
      <c r="E1328" t="s">
        <v>509</v>
      </c>
      <c r="F1328" t="s">
        <v>510</v>
      </c>
      <c r="G1328" t="s">
        <v>432</v>
      </c>
      <c r="H1328" t="s">
        <v>242</v>
      </c>
      <c r="I1328" t="s">
        <v>348</v>
      </c>
      <c r="J1328">
        <v>0.52</v>
      </c>
      <c r="K1328">
        <v>32487</v>
      </c>
      <c r="L1328">
        <v>236</v>
      </c>
    </row>
    <row r="1329" spans="1:12" x14ac:dyDescent="0.25">
      <c r="A1329" t="s">
        <v>508</v>
      </c>
      <c r="B1329" t="s">
        <v>377</v>
      </c>
      <c r="C1329">
        <v>2016</v>
      </c>
      <c r="D1329" t="s">
        <v>378</v>
      </c>
      <c r="E1329" t="s">
        <v>509</v>
      </c>
      <c r="F1329" t="s">
        <v>510</v>
      </c>
      <c r="G1329" t="s">
        <v>432</v>
      </c>
      <c r="H1329" t="s">
        <v>246</v>
      </c>
      <c r="I1329" t="s">
        <v>352</v>
      </c>
      <c r="J1329">
        <v>0.7</v>
      </c>
      <c r="K1329">
        <v>30015</v>
      </c>
      <c r="L1329">
        <v>242</v>
      </c>
    </row>
    <row r="1330" spans="1:12" x14ac:dyDescent="0.25">
      <c r="A1330" t="s">
        <v>508</v>
      </c>
      <c r="B1330" t="s">
        <v>377</v>
      </c>
      <c r="C1330">
        <v>2016</v>
      </c>
      <c r="D1330" t="s">
        <v>378</v>
      </c>
      <c r="E1330" t="s">
        <v>509</v>
      </c>
      <c r="F1330" t="s">
        <v>510</v>
      </c>
      <c r="G1330" t="s">
        <v>432</v>
      </c>
      <c r="H1330" t="s">
        <v>253</v>
      </c>
      <c r="I1330" t="s">
        <v>359</v>
      </c>
      <c r="J1330">
        <v>0.21</v>
      </c>
      <c r="K1330">
        <v>6277</v>
      </c>
      <c r="L1330">
        <v>249</v>
      </c>
    </row>
    <row r="1331" spans="1:12" x14ac:dyDescent="0.25">
      <c r="A1331" t="s">
        <v>508</v>
      </c>
      <c r="B1331" t="s">
        <v>377</v>
      </c>
      <c r="C1331">
        <v>2016</v>
      </c>
      <c r="D1331" t="s">
        <v>378</v>
      </c>
      <c r="E1331" t="s">
        <v>509</v>
      </c>
      <c r="F1331" t="s">
        <v>510</v>
      </c>
      <c r="G1331" t="s">
        <v>432</v>
      </c>
      <c r="H1331" t="s">
        <v>254</v>
      </c>
      <c r="I1331" t="s">
        <v>360</v>
      </c>
      <c r="J1331">
        <v>0.01</v>
      </c>
      <c r="K1331">
        <v>374</v>
      </c>
      <c r="L1331">
        <v>250</v>
      </c>
    </row>
    <row r="1332" spans="1:12" x14ac:dyDescent="0.25">
      <c r="A1332" t="s">
        <v>508</v>
      </c>
      <c r="B1332" t="s">
        <v>377</v>
      </c>
      <c r="C1332">
        <v>2016</v>
      </c>
      <c r="D1332" t="s">
        <v>378</v>
      </c>
      <c r="E1332" t="s">
        <v>509</v>
      </c>
      <c r="F1332" t="s">
        <v>510</v>
      </c>
      <c r="G1332" t="s">
        <v>432</v>
      </c>
      <c r="H1332" t="s">
        <v>256</v>
      </c>
      <c r="I1332" t="s">
        <v>362</v>
      </c>
      <c r="J1332">
        <v>2.5099999999999998</v>
      </c>
      <c r="K1332">
        <v>135572</v>
      </c>
      <c r="L1332">
        <v>253</v>
      </c>
    </row>
    <row r="1333" spans="1:12" x14ac:dyDescent="0.25">
      <c r="A1333" t="s">
        <v>511</v>
      </c>
      <c r="B1333" t="s">
        <v>407</v>
      </c>
      <c r="C1333">
        <v>2016</v>
      </c>
      <c r="D1333" t="s">
        <v>372</v>
      </c>
      <c r="E1333" t="s">
        <v>512</v>
      </c>
      <c r="F1333" t="s">
        <v>513</v>
      </c>
      <c r="G1333" t="s">
        <v>432</v>
      </c>
      <c r="H1333" t="s">
        <v>232</v>
      </c>
      <c r="I1333" t="s">
        <v>337</v>
      </c>
      <c r="J1333">
        <v>5.2210673076922998</v>
      </c>
      <c r="K1333">
        <v>311907.09999999998</v>
      </c>
      <c r="L1333">
        <v>215</v>
      </c>
    </row>
    <row r="1334" spans="1:12" x14ac:dyDescent="0.25">
      <c r="A1334" t="s">
        <v>511</v>
      </c>
      <c r="B1334" t="s">
        <v>407</v>
      </c>
      <c r="C1334">
        <v>2016</v>
      </c>
      <c r="D1334" t="s">
        <v>372</v>
      </c>
      <c r="E1334" t="s">
        <v>512</v>
      </c>
      <c r="F1334" t="s">
        <v>513</v>
      </c>
      <c r="G1334" t="s">
        <v>432</v>
      </c>
      <c r="H1334" t="s">
        <v>233</v>
      </c>
      <c r="I1334" t="s">
        <v>338</v>
      </c>
      <c r="J1334">
        <v>0.27100961538461499</v>
      </c>
      <c r="K1334">
        <v>27395.96</v>
      </c>
      <c r="L1334">
        <v>216</v>
      </c>
    </row>
    <row r="1335" spans="1:12" x14ac:dyDescent="0.25">
      <c r="A1335" t="s">
        <v>511</v>
      </c>
      <c r="B1335" t="s">
        <v>407</v>
      </c>
      <c r="C1335">
        <v>2016</v>
      </c>
      <c r="D1335" t="s">
        <v>372</v>
      </c>
      <c r="E1335" t="s">
        <v>512</v>
      </c>
      <c r="F1335" t="s">
        <v>513</v>
      </c>
      <c r="G1335" t="s">
        <v>432</v>
      </c>
      <c r="H1335" t="s">
        <v>234</v>
      </c>
      <c r="I1335" t="s">
        <v>339</v>
      </c>
      <c r="J1335">
        <v>1.26123340415826</v>
      </c>
      <c r="K1335">
        <v>74873.08</v>
      </c>
      <c r="L1335">
        <v>217</v>
      </c>
    </row>
    <row r="1336" spans="1:12" x14ac:dyDescent="0.25">
      <c r="A1336" t="s">
        <v>511</v>
      </c>
      <c r="B1336" t="s">
        <v>407</v>
      </c>
      <c r="C1336">
        <v>2016</v>
      </c>
      <c r="D1336" t="s">
        <v>372</v>
      </c>
      <c r="E1336" t="s">
        <v>512</v>
      </c>
      <c r="F1336" t="s">
        <v>513</v>
      </c>
      <c r="G1336" t="s">
        <v>432</v>
      </c>
      <c r="H1336" t="s">
        <v>235</v>
      </c>
      <c r="I1336" t="s">
        <v>340</v>
      </c>
      <c r="J1336">
        <v>33.898668269231401</v>
      </c>
      <c r="K1336">
        <v>1519311.79</v>
      </c>
      <c r="L1336">
        <v>218</v>
      </c>
    </row>
    <row r="1337" spans="1:12" x14ac:dyDescent="0.25">
      <c r="A1337" t="s">
        <v>511</v>
      </c>
      <c r="B1337" t="s">
        <v>407</v>
      </c>
      <c r="C1337">
        <v>2016</v>
      </c>
      <c r="D1337" t="s">
        <v>372</v>
      </c>
      <c r="E1337" t="s">
        <v>512</v>
      </c>
      <c r="F1337" t="s">
        <v>513</v>
      </c>
      <c r="G1337" t="s">
        <v>432</v>
      </c>
      <c r="H1337" t="s">
        <v>236</v>
      </c>
      <c r="I1337" t="s">
        <v>341</v>
      </c>
      <c r="J1337">
        <v>4.6322115384615399E-2</v>
      </c>
      <c r="K1337">
        <v>11037.91</v>
      </c>
      <c r="L1337">
        <v>219</v>
      </c>
    </row>
    <row r="1338" spans="1:12" x14ac:dyDescent="0.25">
      <c r="A1338" t="s">
        <v>511</v>
      </c>
      <c r="B1338" t="s">
        <v>407</v>
      </c>
      <c r="C1338">
        <v>2016</v>
      </c>
      <c r="D1338" t="s">
        <v>372</v>
      </c>
      <c r="E1338" t="s">
        <v>512</v>
      </c>
      <c r="F1338" t="s">
        <v>513</v>
      </c>
      <c r="G1338" t="s">
        <v>432</v>
      </c>
      <c r="H1338" t="s">
        <v>244</v>
      </c>
      <c r="I1338" t="s">
        <v>350</v>
      </c>
      <c r="J1338">
        <v>0.6</v>
      </c>
      <c r="K1338">
        <v>32707.54</v>
      </c>
      <c r="L1338">
        <v>238</v>
      </c>
    </row>
    <row r="1339" spans="1:12" x14ac:dyDescent="0.25">
      <c r="A1339" t="s">
        <v>511</v>
      </c>
      <c r="B1339" t="s">
        <v>407</v>
      </c>
      <c r="C1339">
        <v>2016</v>
      </c>
      <c r="D1339" t="s">
        <v>372</v>
      </c>
      <c r="E1339" t="s">
        <v>512</v>
      </c>
      <c r="F1339" t="s">
        <v>513</v>
      </c>
      <c r="G1339" t="s">
        <v>432</v>
      </c>
      <c r="H1339" t="s">
        <v>250</v>
      </c>
      <c r="I1339" t="s">
        <v>356</v>
      </c>
      <c r="J1339">
        <v>7.2544519230769202</v>
      </c>
      <c r="K1339">
        <v>316445.51</v>
      </c>
      <c r="L1339">
        <v>246</v>
      </c>
    </row>
    <row r="1340" spans="1:12" x14ac:dyDescent="0.25">
      <c r="A1340" t="s">
        <v>511</v>
      </c>
      <c r="B1340" t="s">
        <v>407</v>
      </c>
      <c r="C1340">
        <v>2016</v>
      </c>
      <c r="D1340" t="s">
        <v>372</v>
      </c>
      <c r="E1340" t="s">
        <v>512</v>
      </c>
      <c r="F1340" t="s">
        <v>513</v>
      </c>
      <c r="G1340" t="s">
        <v>432</v>
      </c>
      <c r="H1340" t="s">
        <v>251</v>
      </c>
      <c r="I1340" t="s">
        <v>357</v>
      </c>
      <c r="J1340">
        <v>1.0983173076923101</v>
      </c>
      <c r="K1340">
        <v>35710.35</v>
      </c>
      <c r="L1340">
        <v>247</v>
      </c>
    </row>
    <row r="1341" spans="1:12" x14ac:dyDescent="0.25">
      <c r="A1341" t="s">
        <v>511</v>
      </c>
      <c r="B1341" t="s">
        <v>407</v>
      </c>
      <c r="C1341">
        <v>2016</v>
      </c>
      <c r="D1341" t="s">
        <v>372</v>
      </c>
      <c r="E1341" t="s">
        <v>512</v>
      </c>
      <c r="F1341" t="s">
        <v>513</v>
      </c>
      <c r="G1341" t="s">
        <v>432</v>
      </c>
      <c r="H1341" t="s">
        <v>252</v>
      </c>
      <c r="I1341" t="s">
        <v>358</v>
      </c>
      <c r="J1341">
        <v>33.348259615384997</v>
      </c>
      <c r="K1341">
        <v>1093182.06</v>
      </c>
      <c r="L1341">
        <v>248</v>
      </c>
    </row>
    <row r="1342" spans="1:12" x14ac:dyDescent="0.25">
      <c r="A1342" t="s">
        <v>511</v>
      </c>
      <c r="B1342" t="s">
        <v>407</v>
      </c>
      <c r="C1342">
        <v>2016</v>
      </c>
      <c r="D1342" t="s">
        <v>372</v>
      </c>
      <c r="E1342" t="s">
        <v>512</v>
      </c>
      <c r="F1342" t="s">
        <v>513</v>
      </c>
      <c r="G1342" t="s">
        <v>432</v>
      </c>
      <c r="H1342" t="s">
        <v>253</v>
      </c>
      <c r="I1342" t="s">
        <v>359</v>
      </c>
      <c r="J1342">
        <v>5.5155817307692301</v>
      </c>
      <c r="K1342">
        <v>184316.7</v>
      </c>
      <c r="L1342">
        <v>249</v>
      </c>
    </row>
    <row r="1343" spans="1:12" x14ac:dyDescent="0.25">
      <c r="A1343" t="s">
        <v>511</v>
      </c>
      <c r="B1343" t="s">
        <v>407</v>
      </c>
      <c r="C1343">
        <v>2016</v>
      </c>
      <c r="D1343" t="s">
        <v>372</v>
      </c>
      <c r="E1343" t="s">
        <v>512</v>
      </c>
      <c r="F1343" t="s">
        <v>513</v>
      </c>
      <c r="G1343" t="s">
        <v>432</v>
      </c>
      <c r="H1343" t="s">
        <v>256</v>
      </c>
      <c r="I1343" t="s">
        <v>362</v>
      </c>
      <c r="J1343">
        <v>88.514911288774599</v>
      </c>
      <c r="K1343">
        <v>3606888</v>
      </c>
      <c r="L1343">
        <v>253</v>
      </c>
    </row>
    <row r="1344" spans="1:12" x14ac:dyDescent="0.25">
      <c r="A1344" t="s">
        <v>514</v>
      </c>
      <c r="B1344" t="s">
        <v>397</v>
      </c>
      <c r="C1344">
        <v>2016</v>
      </c>
      <c r="D1344" t="s">
        <v>398</v>
      </c>
      <c r="E1344" t="s">
        <v>515</v>
      </c>
      <c r="F1344" t="s">
        <v>516</v>
      </c>
      <c r="G1344" t="s">
        <v>432</v>
      </c>
      <c r="H1344" t="s">
        <v>232</v>
      </c>
      <c r="I1344" t="s">
        <v>337</v>
      </c>
      <c r="J1344">
        <v>0.33300000000000002</v>
      </c>
      <c r="K1344">
        <v>21276</v>
      </c>
      <c r="L1344">
        <v>215</v>
      </c>
    </row>
    <row r="1345" spans="1:12" x14ac:dyDescent="0.25">
      <c r="A1345" t="s">
        <v>514</v>
      </c>
      <c r="B1345" t="s">
        <v>397</v>
      </c>
      <c r="C1345">
        <v>2016</v>
      </c>
      <c r="D1345" t="s">
        <v>398</v>
      </c>
      <c r="E1345" t="s">
        <v>515</v>
      </c>
      <c r="F1345" t="s">
        <v>516</v>
      </c>
      <c r="G1345" t="s">
        <v>432</v>
      </c>
      <c r="H1345" t="s">
        <v>233</v>
      </c>
      <c r="I1345" t="s">
        <v>338</v>
      </c>
      <c r="J1345">
        <v>7.0000000000000007E-2</v>
      </c>
      <c r="K1345">
        <v>5226</v>
      </c>
      <c r="L1345">
        <v>216</v>
      </c>
    </row>
    <row r="1346" spans="1:12" x14ac:dyDescent="0.25">
      <c r="A1346" t="s">
        <v>514</v>
      </c>
      <c r="B1346" t="s">
        <v>397</v>
      </c>
      <c r="C1346">
        <v>2016</v>
      </c>
      <c r="D1346" t="s">
        <v>398</v>
      </c>
      <c r="E1346" t="s">
        <v>515</v>
      </c>
      <c r="F1346" t="s">
        <v>516</v>
      </c>
      <c r="G1346" t="s">
        <v>432</v>
      </c>
      <c r="H1346" t="s">
        <v>234</v>
      </c>
      <c r="I1346" t="s">
        <v>339</v>
      </c>
      <c r="J1346">
        <v>0.33</v>
      </c>
      <c r="K1346">
        <v>13024</v>
      </c>
      <c r="L1346">
        <v>217</v>
      </c>
    </row>
    <row r="1347" spans="1:12" x14ac:dyDescent="0.25">
      <c r="A1347" t="s">
        <v>514</v>
      </c>
      <c r="B1347" t="s">
        <v>397</v>
      </c>
      <c r="C1347">
        <v>2016</v>
      </c>
      <c r="D1347" t="s">
        <v>398</v>
      </c>
      <c r="E1347" t="s">
        <v>515</v>
      </c>
      <c r="F1347" t="s">
        <v>516</v>
      </c>
      <c r="G1347" t="s">
        <v>432</v>
      </c>
      <c r="H1347" t="s">
        <v>247</v>
      </c>
      <c r="I1347" t="s">
        <v>353</v>
      </c>
      <c r="J1347">
        <v>1.9</v>
      </c>
      <c r="K1347">
        <v>95887</v>
      </c>
      <c r="L1347">
        <v>243</v>
      </c>
    </row>
    <row r="1348" spans="1:12" x14ac:dyDescent="0.25">
      <c r="A1348" t="s">
        <v>514</v>
      </c>
      <c r="B1348" t="s">
        <v>397</v>
      </c>
      <c r="C1348">
        <v>2016</v>
      </c>
      <c r="D1348" t="s">
        <v>398</v>
      </c>
      <c r="E1348" t="s">
        <v>515</v>
      </c>
      <c r="F1348" t="s">
        <v>516</v>
      </c>
      <c r="G1348" t="s">
        <v>432</v>
      </c>
      <c r="H1348" t="s">
        <v>248</v>
      </c>
      <c r="I1348" t="s">
        <v>354</v>
      </c>
      <c r="J1348">
        <v>1.45</v>
      </c>
      <c r="K1348">
        <v>49206</v>
      </c>
      <c r="L1348">
        <v>244</v>
      </c>
    </row>
    <row r="1349" spans="1:12" x14ac:dyDescent="0.25">
      <c r="A1349" t="s">
        <v>514</v>
      </c>
      <c r="B1349" t="s">
        <v>397</v>
      </c>
      <c r="C1349">
        <v>2016</v>
      </c>
      <c r="D1349" t="s">
        <v>398</v>
      </c>
      <c r="E1349" t="s">
        <v>515</v>
      </c>
      <c r="F1349" t="s">
        <v>516</v>
      </c>
      <c r="G1349" t="s">
        <v>432</v>
      </c>
      <c r="H1349" t="s">
        <v>250</v>
      </c>
      <c r="I1349" t="s">
        <v>356</v>
      </c>
      <c r="J1349">
        <v>0.75</v>
      </c>
      <c r="K1349">
        <v>37828</v>
      </c>
      <c r="L1349">
        <v>246</v>
      </c>
    </row>
    <row r="1350" spans="1:12" x14ac:dyDescent="0.25">
      <c r="A1350" t="s">
        <v>514</v>
      </c>
      <c r="B1350" t="s">
        <v>397</v>
      </c>
      <c r="C1350">
        <v>2016</v>
      </c>
      <c r="D1350" t="s">
        <v>398</v>
      </c>
      <c r="E1350" t="s">
        <v>515</v>
      </c>
      <c r="F1350" t="s">
        <v>516</v>
      </c>
      <c r="G1350" t="s">
        <v>432</v>
      </c>
      <c r="H1350" t="s">
        <v>251</v>
      </c>
      <c r="I1350" t="s">
        <v>357</v>
      </c>
      <c r="J1350">
        <v>1.55</v>
      </c>
      <c r="K1350">
        <v>50507</v>
      </c>
      <c r="L1350">
        <v>247</v>
      </c>
    </row>
    <row r="1351" spans="1:12" x14ac:dyDescent="0.25">
      <c r="A1351" t="s">
        <v>514</v>
      </c>
      <c r="B1351" t="s">
        <v>397</v>
      </c>
      <c r="C1351">
        <v>2016</v>
      </c>
      <c r="D1351" t="s">
        <v>398</v>
      </c>
      <c r="E1351" t="s">
        <v>515</v>
      </c>
      <c r="F1351" t="s">
        <v>516</v>
      </c>
      <c r="G1351" t="s">
        <v>432</v>
      </c>
      <c r="H1351" t="s">
        <v>256</v>
      </c>
      <c r="I1351" t="s">
        <v>362</v>
      </c>
      <c r="J1351">
        <v>6.383</v>
      </c>
      <c r="K1351">
        <v>272954</v>
      </c>
      <c r="L1351">
        <v>253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Y103"/>
  <sheetViews>
    <sheetView zoomScale="90" zoomScaleNormal="90" workbookViewId="0">
      <selection activeCell="I22" sqref="I22"/>
    </sheetView>
  </sheetViews>
  <sheetFormatPr defaultColWidth="9.140625" defaultRowHeight="18.75" x14ac:dyDescent="0.2"/>
  <cols>
    <col min="1" max="1" width="47" style="154" customWidth="1"/>
    <col min="2" max="2" width="9" style="159" customWidth="1"/>
    <col min="3" max="7" width="9.42578125" style="154" customWidth="1"/>
    <col min="8" max="8" width="24.28515625" style="154" customWidth="1"/>
    <col min="9" max="9" width="75" style="154" customWidth="1"/>
    <col min="10" max="10" width="46.42578125" style="154" customWidth="1"/>
    <col min="11" max="11" width="3.85546875" style="161" customWidth="1"/>
    <col min="12" max="12" width="10.7109375" style="156" customWidth="1"/>
    <col min="13" max="13" width="10.42578125" style="154" customWidth="1"/>
    <col min="14" max="14" width="10.85546875" style="154" customWidth="1"/>
    <col min="15" max="15" width="11.85546875" style="154" customWidth="1"/>
    <col min="16" max="16" width="11.140625" style="154" customWidth="1"/>
    <col min="17" max="17" width="11.28515625" style="158" customWidth="1"/>
    <col min="18" max="19" width="9.140625" style="154" customWidth="1"/>
    <col min="20" max="24" width="9.140625" style="154"/>
    <col min="25" max="25" width="9.140625" style="154" customWidth="1"/>
    <col min="26" max="16384" width="9.140625" style="154"/>
  </cols>
  <sheetData>
    <row r="1" spans="1:25" ht="23.25" customHeight="1" thickBot="1" x14ac:dyDescent="0.3">
      <c r="A1" s="575" t="s">
        <v>679</v>
      </c>
      <c r="B1" s="575"/>
      <c r="C1" s="153"/>
      <c r="D1" s="153"/>
      <c r="E1" s="153"/>
      <c r="F1" s="153"/>
      <c r="G1" s="153"/>
      <c r="H1" s="155"/>
      <c r="I1" s="576"/>
      <c r="K1" s="154"/>
      <c r="L1" s="154"/>
      <c r="Q1" s="154"/>
    </row>
    <row r="2" spans="1:25" ht="36.75" customHeight="1" thickBot="1" x14ac:dyDescent="0.25">
      <c r="C2" s="1551" t="s">
        <v>673</v>
      </c>
      <c r="D2" s="871" t="s">
        <v>691</v>
      </c>
      <c r="E2" s="873" t="s">
        <v>692</v>
      </c>
      <c r="F2" s="875" t="s">
        <v>693</v>
      </c>
      <c r="G2" s="877" t="s">
        <v>694</v>
      </c>
      <c r="H2" s="1553" t="s">
        <v>644</v>
      </c>
      <c r="I2" s="1548"/>
      <c r="K2" s="154"/>
      <c r="L2" s="154"/>
      <c r="Q2" s="154"/>
    </row>
    <row r="3" spans="1:25" ht="18.75" customHeight="1" thickBot="1" x14ac:dyDescent="0.25">
      <c r="A3" s="621" t="s">
        <v>29</v>
      </c>
      <c r="B3" s="620" t="s">
        <v>645</v>
      </c>
      <c r="C3" s="1552"/>
      <c r="D3" s="872" t="s">
        <v>39</v>
      </c>
      <c r="E3" s="874" t="s">
        <v>39</v>
      </c>
      <c r="F3" s="876" t="s">
        <v>39</v>
      </c>
      <c r="G3" s="878" t="s">
        <v>39</v>
      </c>
      <c r="H3" s="1554"/>
      <c r="I3" s="1550"/>
      <c r="K3" s="154"/>
      <c r="L3" s="154"/>
      <c r="Q3" s="154"/>
    </row>
    <row r="4" spans="1:25" ht="15" customHeight="1" x14ac:dyDescent="0.2">
      <c r="A4" s="587" t="s">
        <v>672</v>
      </c>
      <c r="B4" s="588">
        <v>1</v>
      </c>
      <c r="C4" s="590" t="e">
        <f>'1. Flex Team Menu. 2023'!#REF!</f>
        <v>#REF!</v>
      </c>
      <c r="D4" s="861" t="e">
        <f>'1. Flex Team Menu. 2023'!#REF!</f>
        <v>#REF!</v>
      </c>
      <c r="E4" s="864" t="e">
        <f>'1. Flex Team Menu. 2023'!#REF!</f>
        <v>#REF!</v>
      </c>
      <c r="F4" s="867" t="e">
        <f>'1. Flex Team Menu. 2023'!#REF!</f>
        <v>#REF!</v>
      </c>
      <c r="G4" s="879" t="e">
        <f>'1. Flex Team Menu. 2023'!#REF!</f>
        <v>#REF!</v>
      </c>
      <c r="H4" s="882" t="s">
        <v>690</v>
      </c>
      <c r="I4" s="854"/>
      <c r="K4" s="154"/>
      <c r="L4" s="154"/>
      <c r="Q4" s="154"/>
    </row>
    <row r="5" spans="1:25" ht="15" customHeight="1" x14ac:dyDescent="0.2">
      <c r="A5" s="595" t="s">
        <v>672</v>
      </c>
      <c r="B5" s="596">
        <v>2</v>
      </c>
      <c r="C5" s="597">
        <f>'1. Flex Team Menu. 2023'!C6</f>
        <v>83639.712</v>
      </c>
      <c r="D5" s="862">
        <f ca="1">'1. Flex Team Menu. 2023'!N6</f>
        <v>11053.099892875087</v>
      </c>
      <c r="E5" s="865">
        <f ca="1">'1. Flex Team Menu. 2023'!O6</f>
        <v>8289.8249196563156</v>
      </c>
      <c r="F5" s="868">
        <f ca="1">'1. Flex Team Menu. 2023'!P6</f>
        <v>5526.5499464375434</v>
      </c>
      <c r="G5" s="880">
        <f ca="1">'1. Flex Team Menu. 2023'!Q6</f>
        <v>2763.2749732187717</v>
      </c>
      <c r="H5" s="883" t="s">
        <v>38</v>
      </c>
      <c r="I5" s="852"/>
      <c r="K5" s="154"/>
      <c r="L5" s="154"/>
      <c r="Q5" s="154"/>
    </row>
    <row r="6" spans="1:25" ht="15" customHeight="1" thickBot="1" x14ac:dyDescent="0.25">
      <c r="A6" s="850" t="s">
        <v>672</v>
      </c>
      <c r="B6" s="851">
        <v>3</v>
      </c>
      <c r="C6" s="849">
        <f>'1. Flex Team Menu. 2023'!C7</f>
        <v>80829.631999999998</v>
      </c>
      <c r="D6" s="863">
        <f ca="1">'1. Flex Team Menu. 2023'!N7</f>
        <v>10719.415402452005</v>
      </c>
      <c r="E6" s="866">
        <f ca="1">'1. Flex Team Menu. 2023'!O7</f>
        <v>8039.5615518390041</v>
      </c>
      <c r="F6" s="869">
        <f ca="1">'1. Flex Team Menu. 2023'!P7</f>
        <v>5359.7077012260024</v>
      </c>
      <c r="G6" s="881">
        <f ca="1">'1. Flex Team Menu. 2023'!Q7</f>
        <v>2679.8538506130012</v>
      </c>
      <c r="H6" s="884" t="s">
        <v>649</v>
      </c>
      <c r="I6" s="853"/>
      <c r="K6" s="154"/>
      <c r="L6" s="154"/>
      <c r="Q6" s="154"/>
    </row>
    <row r="7" spans="1:25" ht="15" customHeight="1" x14ac:dyDescent="0.2">
      <c r="A7" s="587" t="s">
        <v>687</v>
      </c>
      <c r="B7" s="588">
        <v>1</v>
      </c>
      <c r="C7" s="590" t="e">
        <f>'1. Flex Team Menu. 2023'!#REF!</f>
        <v>#REF!</v>
      </c>
      <c r="D7" s="861" t="e">
        <f>'1. Flex Team Menu. 2023'!#REF!</f>
        <v>#REF!</v>
      </c>
      <c r="E7" s="864" t="e">
        <f>'1. Flex Team Menu. 2023'!#REF!</f>
        <v>#REF!</v>
      </c>
      <c r="F7" s="867" t="e">
        <f>'1. Flex Team Menu. 2023'!#REF!</f>
        <v>#REF!</v>
      </c>
      <c r="G7" s="879" t="e">
        <f>'1. Flex Team Menu. 2023'!#REF!</f>
        <v>#REF!</v>
      </c>
      <c r="H7" s="882" t="s">
        <v>665</v>
      </c>
      <c r="I7" s="854"/>
      <c r="J7" s="614"/>
      <c r="K7" s="154"/>
      <c r="L7" s="154"/>
      <c r="Q7" s="154"/>
    </row>
    <row r="8" spans="1:25" ht="15" customHeight="1" x14ac:dyDescent="0.2">
      <c r="A8" s="595" t="s">
        <v>687</v>
      </c>
      <c r="B8" s="596">
        <v>2</v>
      </c>
      <c r="C8" s="597">
        <f>'1. Flex Team Menu. 2023'!C8</f>
        <v>70211.44</v>
      </c>
      <c r="D8" s="862">
        <f ca="1">'1. Flex Team Menu. 2023'!N8</f>
        <v>9637.0954297423559</v>
      </c>
      <c r="E8" s="865">
        <f ca="1">'1. Flex Team Menu. 2023'!O8</f>
        <v>7227.8215723067669</v>
      </c>
      <c r="F8" s="868">
        <f ca="1">'1. Flex Team Menu. 2023'!P8</f>
        <v>4818.547714871178</v>
      </c>
      <c r="G8" s="880">
        <f ca="1">'1. Flex Team Menu. 2023'!Q8</f>
        <v>2409.273857435589</v>
      </c>
      <c r="H8" s="885" t="s">
        <v>38</v>
      </c>
      <c r="I8" s="855"/>
      <c r="J8" s="614"/>
      <c r="K8" s="154"/>
      <c r="L8" s="154"/>
      <c r="Q8" s="154"/>
    </row>
    <row r="9" spans="1:25" ht="15" customHeight="1" thickBot="1" x14ac:dyDescent="0.25">
      <c r="A9" s="605" t="s">
        <v>687</v>
      </c>
      <c r="B9" s="606">
        <v>3</v>
      </c>
      <c r="C9" s="849">
        <f>'1. Flex Team Menu. 2023'!C9</f>
        <v>83639.712</v>
      </c>
      <c r="D9" s="863">
        <f ca="1">'1. Flex Team Menu. 2023'!N9</f>
        <v>11231.642951372532</v>
      </c>
      <c r="E9" s="866">
        <f ca="1">'1. Flex Team Menu. 2023'!O9</f>
        <v>8423.7322135293998</v>
      </c>
      <c r="F9" s="869">
        <f ca="1">'1. Flex Team Menu. 2023'!P9</f>
        <v>5615.8214756862662</v>
      </c>
      <c r="G9" s="881">
        <f ca="1">'1. Flex Team Menu. 2023'!Q9</f>
        <v>2807.9107378431331</v>
      </c>
      <c r="H9" s="886" t="s">
        <v>650</v>
      </c>
      <c r="I9" s="858"/>
      <c r="J9" s="614"/>
      <c r="K9" s="154"/>
      <c r="L9" s="154"/>
      <c r="Q9" s="154"/>
    </row>
    <row r="10" spans="1:25" ht="15" customHeight="1" x14ac:dyDescent="0.2">
      <c r="A10" s="617" t="s">
        <v>689</v>
      </c>
      <c r="B10" s="857">
        <v>1</v>
      </c>
      <c r="C10" s="590" t="e">
        <f>'1. Flex Team Menu. 2023'!#REF!</f>
        <v>#REF!</v>
      </c>
      <c r="D10" s="861" t="e">
        <f>'1. Flex Team Menu. 2023'!#REF!</f>
        <v>#REF!</v>
      </c>
      <c r="E10" s="864" t="e">
        <f>'1. Flex Team Menu. 2023'!#REF!</f>
        <v>#REF!</v>
      </c>
      <c r="F10" s="867" t="e">
        <f>'1. Flex Team Menu. 2023'!#REF!</f>
        <v>#REF!</v>
      </c>
      <c r="G10" s="879" t="e">
        <f>'1. Flex Team Menu. 2023'!#REF!</f>
        <v>#REF!</v>
      </c>
      <c r="H10" s="883" t="s">
        <v>650</v>
      </c>
      <c r="I10" s="852"/>
      <c r="J10" s="614"/>
      <c r="K10" s="154"/>
      <c r="L10" s="154"/>
      <c r="Q10" s="154"/>
    </row>
    <row r="11" spans="1:25" ht="15" customHeight="1" x14ac:dyDescent="0.2">
      <c r="A11" s="595" t="s">
        <v>689</v>
      </c>
      <c r="B11" s="596">
        <v>2</v>
      </c>
      <c r="C11" s="597">
        <f>'1. Flex Team Menu. 2023'!C10</f>
        <v>43247.567999999999</v>
      </c>
      <c r="D11" s="862">
        <f ca="1">'1. Flex Team Menu. 2023'!N10</f>
        <v>6613.7987227693548</v>
      </c>
      <c r="E11" s="865">
        <f ca="1">'1. Flex Team Menu. 2023'!O10</f>
        <v>4960.3490420770158</v>
      </c>
      <c r="F11" s="868">
        <f ca="1">'1. Flex Team Menu. 2023'!P10</f>
        <v>3306.8993613846774</v>
      </c>
      <c r="G11" s="880">
        <f ca="1">'1. Flex Team Menu. 2023'!Q10</f>
        <v>1653.4496806923387</v>
      </c>
      <c r="H11" s="887" t="s">
        <v>38</v>
      </c>
      <c r="I11" s="856"/>
      <c r="J11" s="614"/>
      <c r="K11" s="154"/>
      <c r="L11" s="154"/>
      <c r="Q11" s="154"/>
    </row>
    <row r="12" spans="1:25" ht="15.75" customHeight="1" thickBot="1" x14ac:dyDescent="0.25">
      <c r="A12" s="850" t="s">
        <v>689</v>
      </c>
      <c r="B12" s="851">
        <v>3</v>
      </c>
      <c r="C12" s="849">
        <f>'1. Flex Team Menu. 2023'!C11</f>
        <v>56217.241600000001</v>
      </c>
      <c r="D12" s="863">
        <f ca="1">'1. Flex Team Menu. 2023'!N11</f>
        <v>8153.8897259328523</v>
      </c>
      <c r="E12" s="866">
        <f ca="1">'1. Flex Team Menu. 2023'!O11</f>
        <v>6115.4172944496395</v>
      </c>
      <c r="F12" s="869">
        <f ca="1">'1. Flex Team Menu. 2023'!P11</f>
        <v>4076.9448629664262</v>
      </c>
      <c r="G12" s="881">
        <f ca="1">'1. Flex Team Menu. 2023'!Q11</f>
        <v>2038.4724314832131</v>
      </c>
      <c r="H12" s="888" t="s">
        <v>695</v>
      </c>
      <c r="I12" s="856"/>
      <c r="J12" s="614"/>
      <c r="K12" s="154"/>
      <c r="L12" s="154"/>
      <c r="Q12" s="154"/>
    </row>
    <row r="13" spans="1:25" s="158" customFormat="1" ht="15" customHeight="1" x14ac:dyDescent="0.2">
      <c r="A13" s="587" t="s">
        <v>688</v>
      </c>
      <c r="B13" s="588">
        <v>1</v>
      </c>
      <c r="C13" s="590" t="e">
        <f>'1. Flex Team Menu. 2023'!#REF!</f>
        <v>#REF!</v>
      </c>
      <c r="D13" s="861" t="e">
        <f>'1. Flex Team Menu. 2023'!#REF!</f>
        <v>#REF!</v>
      </c>
      <c r="E13" s="864" t="e">
        <f>'1. Flex Team Menu. 2023'!#REF!</f>
        <v>#REF!</v>
      </c>
      <c r="F13" s="867" t="e">
        <f>'1. Flex Team Menu. 2023'!#REF!</f>
        <v>#REF!</v>
      </c>
      <c r="G13" s="879" t="e">
        <f>'1. Flex Team Menu. 2023'!#REF!</f>
        <v>#REF!</v>
      </c>
      <c r="H13" s="889" t="s">
        <v>696</v>
      </c>
      <c r="I13" s="854"/>
      <c r="J13" s="154"/>
      <c r="K13" s="154"/>
      <c r="L13" s="154"/>
      <c r="M13" s="154"/>
      <c r="N13" s="154"/>
    </row>
    <row r="14" spans="1:25" s="158" customFormat="1" ht="15" customHeight="1" x14ac:dyDescent="0.2">
      <c r="A14" s="595" t="s">
        <v>688</v>
      </c>
      <c r="B14" s="596">
        <v>2</v>
      </c>
      <c r="C14" s="597">
        <f>'1. Flex Team Menu. 2023'!C12</f>
        <v>43247.567999999999</v>
      </c>
      <c r="D14" s="862">
        <f ca="1">'1. Flex Team Menu. 2023'!N12</f>
        <v>6435.2556642719092</v>
      </c>
      <c r="E14" s="865">
        <f ca="1">'1. Flex Team Menu. 2023'!O12</f>
        <v>4826.4417482039316</v>
      </c>
      <c r="F14" s="868">
        <f ca="1">'1. Flex Team Menu. 2023'!P12</f>
        <v>3217.6278321359546</v>
      </c>
      <c r="G14" s="880">
        <f ca="1">'1. Flex Team Menu. 2023'!Q12</f>
        <v>1608.8139160679773</v>
      </c>
      <c r="H14" s="890" t="s">
        <v>697</v>
      </c>
      <c r="I14" s="853"/>
      <c r="J14" s="154"/>
      <c r="K14" s="154"/>
      <c r="L14" s="154"/>
      <c r="M14" s="154"/>
      <c r="N14" s="154"/>
    </row>
    <row r="15" spans="1:25" s="158" customFormat="1" ht="15" customHeight="1" thickBot="1" x14ac:dyDescent="0.25">
      <c r="A15" s="605" t="s">
        <v>688</v>
      </c>
      <c r="B15" s="606">
        <v>3</v>
      </c>
      <c r="C15" s="849">
        <f>'1. Flex Team Menu. 2023'!C13</f>
        <v>56217.241600000001</v>
      </c>
      <c r="D15" s="863">
        <f ca="1">'1. Flex Team Menu. 2023'!N13</f>
        <v>7975.3466674354095</v>
      </c>
      <c r="E15" s="866">
        <f ca="1">'1. Flex Team Menu. 2023'!O13</f>
        <v>5981.5100005765571</v>
      </c>
      <c r="F15" s="869">
        <f ca="1">'1. Flex Team Menu. 2023'!P13</f>
        <v>3987.6733337177047</v>
      </c>
      <c r="G15" s="881">
        <f ca="1">'1. Flex Team Menu. 2023'!Q13</f>
        <v>1993.8366668588524</v>
      </c>
      <c r="H15" s="886" t="s">
        <v>661</v>
      </c>
      <c r="I15" s="858"/>
      <c r="J15" s="154"/>
      <c r="K15" s="154"/>
      <c r="L15" s="154"/>
      <c r="M15" s="154"/>
      <c r="N15" s="154"/>
    </row>
    <row r="16" spans="1:25" s="158" customFormat="1" ht="15" customHeight="1" x14ac:dyDescent="0.2">
      <c r="A16" s="619"/>
      <c r="B16" s="159"/>
      <c r="C16" s="154"/>
      <c r="D16" s="154"/>
      <c r="E16" s="154"/>
      <c r="F16" s="154"/>
      <c r="G16" s="154"/>
      <c r="H16" s="154"/>
      <c r="I16" s="154"/>
      <c r="J16" s="154"/>
      <c r="K16" s="161"/>
      <c r="L16" s="154"/>
      <c r="M16" s="156"/>
      <c r="N16" s="154"/>
      <c r="O16" s="154"/>
      <c r="P16" s="156"/>
      <c r="R16" s="154"/>
      <c r="S16" s="154"/>
      <c r="T16" s="154"/>
      <c r="U16" s="154"/>
      <c r="V16" s="154"/>
      <c r="W16" s="154"/>
      <c r="X16" s="154"/>
      <c r="Y16" s="154"/>
    </row>
    <row r="17" spans="1:25" s="158" customFormat="1" ht="15" customHeight="1" thickBot="1" x14ac:dyDescent="0.25">
      <c r="A17" s="154"/>
      <c r="B17" s="159"/>
      <c r="C17" s="154"/>
      <c r="D17" s="154"/>
      <c r="E17" s="154"/>
      <c r="F17" s="154"/>
      <c r="G17" s="154"/>
      <c r="H17" s="154"/>
      <c r="I17" s="154"/>
      <c r="J17" s="154"/>
      <c r="K17" s="161"/>
      <c r="L17" s="156"/>
      <c r="M17" s="156"/>
      <c r="N17" s="154"/>
      <c r="O17" s="154"/>
      <c r="P17" s="156"/>
      <c r="R17" s="154"/>
      <c r="S17" s="154"/>
      <c r="T17" s="154"/>
      <c r="U17" s="154"/>
      <c r="V17" s="154"/>
      <c r="W17" s="154"/>
      <c r="X17" s="154"/>
      <c r="Y17" s="154"/>
    </row>
    <row r="18" spans="1:25" s="158" customFormat="1" ht="15" customHeight="1" thickBot="1" x14ac:dyDescent="0.3">
      <c r="A18" s="1555" t="s">
        <v>537</v>
      </c>
      <c r="B18" s="1556"/>
      <c r="C18" s="1558" t="s">
        <v>544</v>
      </c>
      <c r="D18" s="1556"/>
      <c r="E18" s="1556"/>
      <c r="F18" s="1556"/>
      <c r="G18" s="1556"/>
      <c r="H18" s="1559"/>
      <c r="I18" s="870"/>
      <c r="J18" s="154"/>
      <c r="K18" s="161"/>
      <c r="L18" s="156"/>
      <c r="M18" s="156"/>
      <c r="N18" s="154"/>
      <c r="O18" s="154"/>
      <c r="P18" s="156"/>
      <c r="R18" s="154"/>
      <c r="S18" s="154"/>
      <c r="T18" s="154"/>
      <c r="U18" s="154"/>
      <c r="V18" s="154"/>
      <c r="W18" s="154"/>
      <c r="X18" s="154"/>
      <c r="Y18" s="154"/>
    </row>
    <row r="19" spans="1:25" s="158" customFormat="1" ht="15" customHeight="1" x14ac:dyDescent="0.25">
      <c r="A19" s="266" t="s">
        <v>525</v>
      </c>
      <c r="B19" s="257">
        <v>4940.6907912215947</v>
      </c>
      <c r="C19" s="272" t="s">
        <v>541</v>
      </c>
      <c r="D19" s="253"/>
      <c r="E19" s="253"/>
      <c r="F19" s="253"/>
      <c r="G19" s="253"/>
      <c r="H19" s="279"/>
      <c r="I19" s="253"/>
      <c r="J19" s="154"/>
      <c r="K19" s="161"/>
      <c r="L19" s="156"/>
      <c r="M19" s="156"/>
      <c r="N19" s="154"/>
      <c r="O19" s="154"/>
      <c r="P19" s="156"/>
      <c r="R19" s="154"/>
      <c r="S19" s="154"/>
      <c r="T19" s="154"/>
      <c r="U19" s="154"/>
      <c r="V19" s="154"/>
      <c r="W19" s="154"/>
      <c r="X19" s="154"/>
      <c r="Y19" s="154"/>
    </row>
    <row r="20" spans="1:25" s="158" customFormat="1" ht="15" customHeight="1" x14ac:dyDescent="0.25">
      <c r="A20" s="266" t="s">
        <v>142</v>
      </c>
      <c r="B20" s="257">
        <v>2209.2934270061837</v>
      </c>
      <c r="C20" s="272" t="s">
        <v>541</v>
      </c>
      <c r="D20" s="253"/>
      <c r="E20" s="253"/>
      <c r="F20" s="253"/>
      <c r="G20" s="253"/>
      <c r="H20" s="279"/>
      <c r="I20" s="253"/>
      <c r="J20" s="154"/>
      <c r="K20" s="161"/>
      <c r="L20" s="156"/>
      <c r="M20" s="156"/>
      <c r="N20" s="154"/>
      <c r="O20" s="154"/>
      <c r="P20" s="156"/>
      <c r="R20" s="154"/>
      <c r="S20" s="154"/>
      <c r="T20" s="154"/>
      <c r="U20" s="154"/>
      <c r="V20" s="154"/>
      <c r="W20" s="154"/>
      <c r="X20" s="154"/>
      <c r="Y20" s="154"/>
    </row>
    <row r="21" spans="1:25" s="158" customFormat="1" ht="15" customHeight="1" x14ac:dyDescent="0.25">
      <c r="A21" s="266" t="str">
        <f>'1. Flex Team Menu. 2023'!A22</f>
        <v>Program Supplies and Materials</v>
      </c>
      <c r="B21" s="257">
        <v>9154.0302238178483</v>
      </c>
      <c r="C21" s="272" t="str">
        <f>'1. Flex Team Menu. 2023'!C22</f>
        <v>Weighted Average - FY20 UFR Data (FY23 was $577.71)</v>
      </c>
      <c r="D21" s="253"/>
      <c r="E21" s="253"/>
      <c r="F21" s="253"/>
      <c r="G21" s="253"/>
      <c r="H21" s="279"/>
      <c r="I21" s="253"/>
      <c r="J21" s="154"/>
      <c r="K21" s="161"/>
      <c r="L21" s="156"/>
      <c r="M21" s="156"/>
      <c r="N21" s="154"/>
      <c r="O21" s="154"/>
      <c r="P21" s="156"/>
      <c r="R21" s="154"/>
      <c r="S21" s="154"/>
      <c r="T21" s="154"/>
      <c r="U21" s="154"/>
      <c r="V21" s="154"/>
      <c r="W21" s="154"/>
      <c r="X21" s="154"/>
      <c r="Y21" s="154"/>
    </row>
    <row r="22" spans="1:25" s="158" customFormat="1" ht="15" customHeight="1" x14ac:dyDescent="0.25">
      <c r="A22" s="266" t="str">
        <f>'1. Flex Team Menu. 2023'!A23</f>
        <v>Supervision for Peer Mentor</v>
      </c>
      <c r="B22" s="257">
        <f>'1. Flex Team Menu. 2023'!B23</f>
        <v>4697.55</v>
      </c>
      <c r="C22" s="272" t="str">
        <f>'1. Flex Team Menu. 2023'!C23</f>
        <v>Purchaser Recommendation</v>
      </c>
      <c r="D22" s="253"/>
      <c r="E22" s="253"/>
      <c r="F22" s="253"/>
      <c r="G22" s="253"/>
      <c r="H22" s="279"/>
      <c r="I22" s="253"/>
      <c r="J22" s="154"/>
      <c r="K22" s="161"/>
      <c r="L22" s="156"/>
      <c r="M22" s="156"/>
      <c r="N22" s="154"/>
      <c r="O22" s="154"/>
      <c r="P22" s="156"/>
      <c r="R22" s="154"/>
      <c r="S22" s="154"/>
      <c r="T22" s="154"/>
      <c r="U22" s="154"/>
      <c r="V22" s="154"/>
      <c r="W22" s="154"/>
      <c r="X22" s="154"/>
      <c r="Y22" s="154"/>
    </row>
    <row r="23" spans="1:25" s="158" customFormat="1" ht="15" customHeight="1" x14ac:dyDescent="0.25">
      <c r="A23" s="266" t="str">
        <f>'1. Flex Team Menu. 2023'!A26</f>
        <v>Supervision for  Clinican</v>
      </c>
      <c r="B23" s="257">
        <f>'1. Flex Team Menu. 2023'!B26</f>
        <v>4697.55</v>
      </c>
      <c r="C23" s="272"/>
      <c r="D23" s="253"/>
      <c r="E23" s="253"/>
      <c r="F23" s="253"/>
      <c r="G23" s="253"/>
      <c r="H23" s="279"/>
      <c r="I23" s="253"/>
      <c r="J23" s="154"/>
      <c r="K23" s="161"/>
      <c r="L23" s="156"/>
      <c r="M23" s="156"/>
      <c r="N23" s="154"/>
      <c r="O23" s="154"/>
      <c r="P23" s="156"/>
      <c r="R23" s="154"/>
      <c r="S23" s="154"/>
      <c r="T23" s="154"/>
      <c r="U23" s="154"/>
      <c r="V23" s="154"/>
      <c r="W23" s="154"/>
      <c r="X23" s="154"/>
      <c r="Y23" s="154"/>
    </row>
    <row r="24" spans="1:25" s="158" customFormat="1" ht="15" customHeight="1" x14ac:dyDescent="0.25">
      <c r="A24" s="266" t="str">
        <f>'1. Flex Team Menu. 2023'!A27</f>
        <v>Training</v>
      </c>
      <c r="B24" s="257">
        <f>'1. Flex Team Menu. 2023'!B27</f>
        <v>1500</v>
      </c>
      <c r="C24" s="272" t="str">
        <f>'1. Flex Team Menu. 2023'!C27</f>
        <v>Purchaser Recommendation</v>
      </c>
      <c r="D24" s="253"/>
      <c r="E24" s="253"/>
      <c r="F24" s="253"/>
      <c r="G24" s="253"/>
      <c r="H24" s="279"/>
      <c r="I24" s="253"/>
      <c r="J24" s="154"/>
      <c r="K24" s="161"/>
      <c r="L24" s="156"/>
      <c r="M24" s="156"/>
      <c r="N24" s="154"/>
      <c r="O24" s="154"/>
      <c r="P24" s="156"/>
      <c r="R24" s="154"/>
      <c r="S24" s="154"/>
      <c r="T24" s="154"/>
      <c r="U24" s="154"/>
      <c r="V24" s="154"/>
      <c r="W24" s="154"/>
      <c r="X24" s="154"/>
      <c r="Y24" s="154"/>
    </row>
    <row r="25" spans="1:25" s="158" customFormat="1" ht="16.5" customHeight="1" thickBot="1" x14ac:dyDescent="0.3">
      <c r="A25" s="266"/>
      <c r="B25" s="257"/>
      <c r="C25" s="272"/>
      <c r="D25" s="253"/>
      <c r="E25" s="253"/>
      <c r="F25" s="253"/>
      <c r="G25" s="253"/>
      <c r="H25" s="279"/>
      <c r="I25" s="253"/>
      <c r="J25" s="154"/>
      <c r="K25" s="161"/>
      <c r="L25" s="156"/>
      <c r="M25" s="156"/>
      <c r="N25" s="154"/>
      <c r="O25" s="154"/>
      <c r="P25" s="156"/>
      <c r="R25" s="154"/>
      <c r="S25" s="154"/>
      <c r="T25" s="154"/>
      <c r="U25" s="154"/>
      <c r="V25" s="154"/>
      <c r="W25" s="154"/>
      <c r="X25" s="154"/>
      <c r="Y25" s="154"/>
    </row>
    <row r="26" spans="1:25" s="158" customFormat="1" ht="15" customHeight="1" thickBot="1" x14ac:dyDescent="0.3">
      <c r="A26" s="1555" t="s">
        <v>545</v>
      </c>
      <c r="B26" s="1557"/>
      <c r="C26" s="1560"/>
      <c r="D26" s="1561"/>
      <c r="E26" s="1561"/>
      <c r="F26" s="1561"/>
      <c r="G26" s="1561"/>
      <c r="H26" s="1562"/>
      <c r="I26" s="253"/>
      <c r="J26" s="154"/>
      <c r="K26" s="161"/>
      <c r="L26" s="156"/>
      <c r="M26" s="156"/>
      <c r="N26" s="154"/>
      <c r="O26" s="154"/>
      <c r="P26" s="156"/>
      <c r="R26" s="154"/>
      <c r="S26" s="154"/>
      <c r="T26" s="154"/>
      <c r="U26" s="154"/>
      <c r="V26" s="154"/>
      <c r="W26" s="154"/>
      <c r="X26" s="154"/>
      <c r="Y26" s="154"/>
    </row>
    <row r="27" spans="1:25" s="158" customFormat="1" ht="15" customHeight="1" x14ac:dyDescent="0.25">
      <c r="A27" s="266" t="s">
        <v>527</v>
      </c>
      <c r="B27" s="274">
        <v>0.21709999999999999</v>
      </c>
      <c r="C27" s="272" t="s">
        <v>538</v>
      </c>
      <c r="D27" s="253"/>
      <c r="E27" s="253"/>
      <c r="F27" s="253"/>
      <c r="G27" s="253"/>
      <c r="H27" s="279"/>
      <c r="I27" s="253"/>
      <c r="J27" s="154"/>
      <c r="K27" s="161"/>
      <c r="L27" s="156"/>
      <c r="M27" s="156"/>
      <c r="N27" s="154"/>
      <c r="O27" s="154"/>
      <c r="P27" s="156"/>
      <c r="R27" s="154"/>
      <c r="S27" s="154"/>
      <c r="T27" s="154"/>
      <c r="U27" s="154"/>
      <c r="V27" s="154"/>
      <c r="W27" s="154"/>
      <c r="X27" s="154"/>
      <c r="Y27" s="154"/>
    </row>
    <row r="28" spans="1:25" s="158" customFormat="1" ht="15" customHeight="1" x14ac:dyDescent="0.25">
      <c r="A28" s="266" t="s">
        <v>528</v>
      </c>
      <c r="B28" s="274">
        <f>'SalaryMenu '!C43</f>
        <v>0.11354678196780912</v>
      </c>
      <c r="C28" s="272" t="s">
        <v>540</v>
      </c>
      <c r="D28" s="253"/>
      <c r="E28" s="253"/>
      <c r="F28" s="253"/>
      <c r="G28" s="253"/>
      <c r="H28" s="279"/>
      <c r="I28" s="253"/>
      <c r="J28" s="154"/>
      <c r="K28" s="161"/>
      <c r="L28" s="156"/>
      <c r="M28" s="156"/>
      <c r="N28" s="154"/>
      <c r="O28" s="154"/>
      <c r="P28" s="156"/>
      <c r="R28" s="154"/>
      <c r="S28" s="154"/>
      <c r="T28" s="154"/>
      <c r="U28" s="154"/>
      <c r="V28" s="154"/>
      <c r="W28" s="154"/>
      <c r="X28" s="154"/>
      <c r="Y28" s="154"/>
    </row>
    <row r="29" spans="1:25" s="158" customFormat="1" ht="15" customHeight="1" thickBot="1" x14ac:dyDescent="0.3">
      <c r="A29" s="275" t="s">
        <v>23</v>
      </c>
      <c r="B29" s="276">
        <f>'SalaryMenu '!C44</f>
        <v>2.6217739003998465E-2</v>
      </c>
      <c r="C29" s="277" t="s">
        <v>683</v>
      </c>
      <c r="D29" s="278"/>
      <c r="E29" s="278"/>
      <c r="F29" s="278"/>
      <c r="G29" s="278"/>
      <c r="H29" s="280"/>
      <c r="I29" s="253"/>
      <c r="J29" s="154"/>
      <c r="K29" s="161"/>
      <c r="L29" s="156"/>
      <c r="M29" s="156"/>
      <c r="N29" s="154"/>
      <c r="O29" s="154"/>
      <c r="P29" s="156"/>
      <c r="R29" s="154"/>
      <c r="S29" s="154"/>
      <c r="T29" s="154"/>
      <c r="U29" s="154"/>
      <c r="V29" s="154"/>
      <c r="W29" s="154"/>
      <c r="X29" s="154"/>
      <c r="Y29" s="154"/>
    </row>
    <row r="30" spans="1:25" s="158" customFormat="1" ht="15" customHeight="1" x14ac:dyDescent="0.2">
      <c r="A30" s="154"/>
      <c r="B30" s="159"/>
      <c r="C30" s="154"/>
      <c r="D30" s="154"/>
      <c r="E30" s="154"/>
      <c r="F30" s="154"/>
      <c r="G30" s="154"/>
      <c r="H30" s="154"/>
      <c r="I30" s="154"/>
      <c r="J30" s="154"/>
      <c r="K30" s="161"/>
      <c r="L30" s="156"/>
      <c r="M30" s="156"/>
      <c r="N30" s="154"/>
      <c r="O30" s="154"/>
      <c r="P30" s="156"/>
      <c r="R30" s="154"/>
      <c r="S30" s="154"/>
      <c r="T30" s="154"/>
      <c r="U30" s="154"/>
      <c r="V30" s="154"/>
      <c r="W30" s="154"/>
      <c r="X30" s="154"/>
      <c r="Y30" s="154"/>
    </row>
    <row r="31" spans="1:25" s="158" customFormat="1" ht="15" customHeight="1" x14ac:dyDescent="0.2">
      <c r="A31" s="154"/>
      <c r="B31" s="159"/>
      <c r="C31" s="154"/>
      <c r="D31" s="154"/>
      <c r="E31" s="154"/>
      <c r="F31" s="154"/>
      <c r="G31" s="154"/>
      <c r="H31" s="154"/>
      <c r="I31" s="154"/>
      <c r="J31" s="154"/>
      <c r="K31" s="161"/>
      <c r="L31" s="156"/>
      <c r="M31" s="156"/>
      <c r="N31" s="154"/>
      <c r="O31" s="154"/>
      <c r="P31" s="156"/>
      <c r="R31" s="154"/>
      <c r="S31" s="154"/>
      <c r="T31" s="154"/>
      <c r="U31" s="154"/>
      <c r="V31" s="154"/>
      <c r="W31" s="154"/>
      <c r="X31" s="154"/>
      <c r="Y31" s="154"/>
    </row>
    <row r="32" spans="1:25" ht="15" customHeight="1" x14ac:dyDescent="0.2">
      <c r="M32" s="156"/>
      <c r="P32" s="156"/>
    </row>
    <row r="33" spans="13:13" ht="15" customHeight="1" x14ac:dyDescent="0.2">
      <c r="M33" s="156"/>
    </row>
    <row r="34" spans="13:13" ht="15" customHeight="1" x14ac:dyDescent="0.2"/>
    <row r="35" spans="13:13" ht="15" customHeight="1" x14ac:dyDescent="0.2"/>
    <row r="36" spans="13:13" ht="15" customHeight="1" x14ac:dyDescent="0.2"/>
    <row r="37" spans="13:13" ht="15" customHeight="1" x14ac:dyDescent="0.2"/>
    <row r="38" spans="13:13" ht="15" customHeight="1" x14ac:dyDescent="0.2"/>
    <row r="39" spans="13:13" ht="15" customHeight="1" x14ac:dyDescent="0.2"/>
    <row r="40" spans="13:13" ht="15" customHeight="1" x14ac:dyDescent="0.2"/>
    <row r="41" spans="13:13" ht="15" customHeight="1" x14ac:dyDescent="0.2"/>
    <row r="42" spans="13:13" ht="15" customHeight="1" x14ac:dyDescent="0.2"/>
    <row r="43" spans="13:13" ht="15" customHeight="1" x14ac:dyDescent="0.2"/>
    <row r="44" spans="13:13" ht="15" customHeight="1" x14ac:dyDescent="0.2"/>
    <row r="45" spans="13:13" ht="15" customHeight="1" x14ac:dyDescent="0.2"/>
    <row r="46" spans="13:13" ht="15" customHeight="1" x14ac:dyDescent="0.2"/>
    <row r="47" spans="13:13" ht="15" customHeight="1" x14ac:dyDescent="0.2"/>
    <row r="48" spans="13:13" ht="15" customHeight="1" x14ac:dyDescent="0.2"/>
    <row r="49" spans="12:12" ht="15" customHeight="1" x14ac:dyDescent="0.2"/>
    <row r="50" spans="12:12" ht="15" customHeight="1" x14ac:dyDescent="0.2"/>
    <row r="51" spans="12:12" ht="15" customHeight="1" x14ac:dyDescent="0.2"/>
    <row r="52" spans="12:12" ht="15" customHeight="1" x14ac:dyDescent="0.2"/>
    <row r="53" spans="12:12" ht="15" customHeight="1" x14ac:dyDescent="0.2"/>
    <row r="54" spans="12:12" ht="15" customHeight="1" x14ac:dyDescent="0.2"/>
    <row r="55" spans="12:12" ht="15" customHeight="1" x14ac:dyDescent="0.2"/>
    <row r="56" spans="12:12" ht="15" customHeight="1" x14ac:dyDescent="0.2"/>
    <row r="57" spans="12:12" ht="15" customHeight="1" x14ac:dyDescent="0.2"/>
    <row r="58" spans="12:12" ht="15" customHeight="1" x14ac:dyDescent="0.2"/>
    <row r="59" spans="12:12" ht="15" customHeight="1" x14ac:dyDescent="0.2"/>
    <row r="60" spans="12:12" ht="15" customHeight="1" x14ac:dyDescent="0.2"/>
    <row r="61" spans="12:12" ht="15" customHeight="1" x14ac:dyDescent="0.2">
      <c r="L61" s="163"/>
    </row>
    <row r="62" spans="12:12" ht="15" customHeight="1" x14ac:dyDescent="0.2">
      <c r="L62" s="163"/>
    </row>
    <row r="63" spans="12:12" ht="15" customHeight="1" x14ac:dyDescent="0.2"/>
    <row r="64" spans="12:12"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sheetData>
  <mergeCells count="6">
    <mergeCell ref="C2:C3"/>
    <mergeCell ref="H2:I3"/>
    <mergeCell ref="A18:B18"/>
    <mergeCell ref="A26:B26"/>
    <mergeCell ref="C18:H18"/>
    <mergeCell ref="C26:H26"/>
  </mergeCells>
  <pageMargins left="0.2" right="0.2" top="0.25" bottom="0.25" header="0.3" footer="0.3"/>
  <pageSetup scale="6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F49"/>
  <sheetViews>
    <sheetView workbookViewId="0">
      <selection activeCell="AJ24" sqref="AJ24"/>
    </sheetView>
  </sheetViews>
  <sheetFormatPr defaultRowHeight="12.95" customHeight="1" x14ac:dyDescent="0.25"/>
  <cols>
    <col min="2" max="2" width="38.5703125" customWidth="1"/>
    <col min="3" max="3" width="10.7109375" style="221" customWidth="1"/>
    <col min="4" max="4" width="8.42578125" style="390" customWidth="1"/>
    <col min="5" max="5" width="9.140625" style="390"/>
    <col min="6" max="6" width="8" style="221" customWidth="1"/>
    <col min="7" max="8" width="9.140625" style="390"/>
    <col min="9" max="9" width="9.85546875" style="221" customWidth="1"/>
    <col min="10" max="11" width="9.140625" style="390"/>
    <col min="12" max="12" width="9.140625" style="221" customWidth="1"/>
    <col min="13" max="14" width="9.140625" style="390"/>
    <col min="15" max="15" width="8" style="221" customWidth="1"/>
    <col min="16" max="16" width="8.85546875" style="390" customWidth="1"/>
    <col min="17" max="17" width="11" style="390" customWidth="1"/>
    <col min="18" max="18" width="10.7109375" customWidth="1"/>
    <col min="19" max="19" width="11.42578125" style="221" customWidth="1"/>
    <col min="20" max="20" width="8.85546875" style="390" customWidth="1"/>
    <col min="21" max="21" width="9.42578125" style="390" customWidth="1"/>
    <col min="22" max="22" width="10" style="221" customWidth="1"/>
    <col min="23" max="23" width="11.7109375" style="390" customWidth="1"/>
    <col min="24" max="24" width="10.5703125" style="390" customWidth="1"/>
    <col min="29" max="29" width="4.85546875" customWidth="1"/>
  </cols>
  <sheetData>
    <row r="1" spans="2:32" ht="12.95" customHeight="1" thickBot="1" x14ac:dyDescent="0.3"/>
    <row r="2" spans="2:32" ht="12.95" customHeight="1" thickBot="1" x14ac:dyDescent="0.3">
      <c r="C2" s="1712" t="s">
        <v>617</v>
      </c>
      <c r="D2" s="1713"/>
      <c r="E2" s="1713"/>
      <c r="F2" s="1713"/>
      <c r="G2" s="1713"/>
      <c r="H2" s="1713"/>
      <c r="I2" s="1713"/>
      <c r="J2" s="1713"/>
      <c r="K2" s="1713"/>
      <c r="L2" s="1713"/>
      <c r="M2" s="1713"/>
      <c r="N2" s="1713"/>
      <c r="O2" s="1713"/>
      <c r="P2" s="1713"/>
      <c r="Q2" s="1714"/>
      <c r="S2" s="1712" t="s">
        <v>621</v>
      </c>
      <c r="T2" s="1713"/>
      <c r="U2" s="1713"/>
      <c r="V2" s="1713"/>
      <c r="W2" s="1713"/>
      <c r="X2" s="1714"/>
      <c r="Z2" s="1715" t="s">
        <v>574</v>
      </c>
      <c r="AA2" s="1716"/>
      <c r="AB2" s="1717"/>
    </row>
    <row r="3" spans="2:32" ht="12.95" customHeight="1" thickBot="1" x14ac:dyDescent="0.3">
      <c r="B3" s="2"/>
    </row>
    <row r="4" spans="2:32" ht="12.95" customHeight="1" thickBot="1" x14ac:dyDescent="0.3">
      <c r="B4" s="200"/>
      <c r="C4" s="1709" t="s">
        <v>246</v>
      </c>
      <c r="D4" s="1710"/>
      <c r="E4" s="1711"/>
      <c r="F4" s="1709" t="s">
        <v>247</v>
      </c>
      <c r="G4" s="1710"/>
      <c r="H4" s="1711"/>
      <c r="I4" s="1709" t="s">
        <v>248</v>
      </c>
      <c r="J4" s="1710"/>
      <c r="K4" s="1711"/>
      <c r="L4" s="1709" t="s">
        <v>249</v>
      </c>
      <c r="M4" s="1710"/>
      <c r="N4" s="1711"/>
      <c r="O4" s="1709" t="s">
        <v>250</v>
      </c>
      <c r="P4" s="1710"/>
      <c r="Q4" s="1711"/>
      <c r="S4" s="1709" t="s">
        <v>251</v>
      </c>
      <c r="T4" s="1710"/>
      <c r="U4" s="1711"/>
      <c r="V4" s="1709" t="s">
        <v>252</v>
      </c>
      <c r="W4" s="1710"/>
      <c r="X4" s="1711"/>
      <c r="Z4" s="1718" t="s">
        <v>253</v>
      </c>
      <c r="AA4" s="1719"/>
      <c r="AB4" s="1720"/>
      <c r="AD4" s="318">
        <v>22880</v>
      </c>
      <c r="AE4" s="317"/>
      <c r="AF4" s="317"/>
    </row>
    <row r="5" spans="2:32" ht="12.95" customHeight="1" thickBot="1" x14ac:dyDescent="0.3">
      <c r="B5" s="200"/>
      <c r="C5" s="1709" t="s">
        <v>608</v>
      </c>
      <c r="D5" s="1710"/>
      <c r="E5" s="1711"/>
      <c r="F5" s="1709" t="s">
        <v>609</v>
      </c>
      <c r="G5" s="1710"/>
      <c r="H5" s="1711"/>
      <c r="I5" s="1709" t="s">
        <v>610</v>
      </c>
      <c r="J5" s="1710"/>
      <c r="K5" s="1711"/>
      <c r="L5" s="1709" t="s">
        <v>611</v>
      </c>
      <c r="M5" s="1710"/>
      <c r="N5" s="1711"/>
      <c r="O5" s="1709" t="s">
        <v>612</v>
      </c>
      <c r="P5" s="1710"/>
      <c r="Q5" s="1711"/>
      <c r="S5" s="1709" t="s">
        <v>618</v>
      </c>
      <c r="T5" s="1710"/>
      <c r="U5" s="1711"/>
      <c r="V5" s="1709" t="s">
        <v>619</v>
      </c>
      <c r="W5" s="1710" t="s">
        <v>20</v>
      </c>
      <c r="X5" s="1711"/>
      <c r="Z5" s="1721" t="s">
        <v>550</v>
      </c>
      <c r="AA5" s="1722"/>
      <c r="AB5" s="1723"/>
      <c r="AD5" s="318">
        <v>22880</v>
      </c>
      <c r="AE5" s="317"/>
      <c r="AF5" s="317"/>
    </row>
    <row r="6" spans="2:32" ht="12.95" customHeight="1" thickBot="1" x14ac:dyDescent="0.3">
      <c r="B6" s="408" t="s">
        <v>363</v>
      </c>
      <c r="C6" s="393" t="s">
        <v>520</v>
      </c>
      <c r="D6" s="394" t="s">
        <v>523</v>
      </c>
      <c r="E6" s="395" t="s">
        <v>28</v>
      </c>
      <c r="F6" s="393" t="s">
        <v>520</v>
      </c>
      <c r="G6" s="394" t="s">
        <v>523</v>
      </c>
      <c r="H6" s="395" t="s">
        <v>28</v>
      </c>
      <c r="I6" s="393" t="s">
        <v>520</v>
      </c>
      <c r="J6" s="394" t="s">
        <v>523</v>
      </c>
      <c r="K6" s="395" t="s">
        <v>28</v>
      </c>
      <c r="L6" s="393" t="s">
        <v>520</v>
      </c>
      <c r="M6" s="394" t="s">
        <v>523</v>
      </c>
      <c r="N6" s="395" t="s">
        <v>28</v>
      </c>
      <c r="O6" s="393" t="s">
        <v>520</v>
      </c>
      <c r="P6" s="394" t="s">
        <v>523</v>
      </c>
      <c r="Q6" s="395" t="s">
        <v>28</v>
      </c>
      <c r="S6" s="393" t="s">
        <v>520</v>
      </c>
      <c r="T6" s="394" t="s">
        <v>523</v>
      </c>
      <c r="U6" s="395" t="s">
        <v>28</v>
      </c>
      <c r="V6" s="393" t="s">
        <v>520</v>
      </c>
      <c r="W6" s="394" t="s">
        <v>523</v>
      </c>
      <c r="X6" s="395" t="s">
        <v>28</v>
      </c>
      <c r="Z6" s="393" t="s">
        <v>520</v>
      </c>
      <c r="AA6" s="394" t="s">
        <v>523</v>
      </c>
      <c r="AB6" s="395" t="s">
        <v>28</v>
      </c>
      <c r="AD6" s="318">
        <v>27959.090909090908</v>
      </c>
      <c r="AE6" s="317"/>
      <c r="AF6" s="317"/>
    </row>
    <row r="7" spans="2:32" ht="12.95" customHeight="1" x14ac:dyDescent="0.25">
      <c r="B7" s="210" t="s">
        <v>367</v>
      </c>
      <c r="C7" s="396">
        <v>94146</v>
      </c>
      <c r="D7" s="392">
        <v>2.93</v>
      </c>
      <c r="E7" s="397">
        <f>C7/D7</f>
        <v>32131.740614334471</v>
      </c>
      <c r="F7" s="396"/>
      <c r="G7" s="392"/>
      <c r="H7" s="397"/>
      <c r="I7" s="396">
        <v>29913</v>
      </c>
      <c r="J7" s="392">
        <v>0.66</v>
      </c>
      <c r="K7" s="397">
        <f>I7/J7</f>
        <v>45322.727272727272</v>
      </c>
      <c r="L7" s="396"/>
      <c r="M7" s="392"/>
      <c r="N7" s="397"/>
      <c r="O7" s="396"/>
      <c r="P7" s="392"/>
      <c r="Q7" s="397"/>
      <c r="S7" s="396"/>
      <c r="T7" s="392"/>
      <c r="U7" s="397"/>
      <c r="V7" s="396"/>
      <c r="X7" s="397"/>
      <c r="Z7" s="217">
        <v>7721</v>
      </c>
      <c r="AA7" s="227">
        <v>0.2</v>
      </c>
      <c r="AB7" s="218">
        <f>Z7/AA7</f>
        <v>38605</v>
      </c>
      <c r="AD7" s="318">
        <v>29378.689075630249</v>
      </c>
      <c r="AE7" s="317"/>
      <c r="AF7" s="317"/>
    </row>
    <row r="8" spans="2:32" ht="12.95" customHeight="1" x14ac:dyDescent="0.25">
      <c r="B8" s="201" t="s">
        <v>369</v>
      </c>
      <c r="C8" s="396"/>
      <c r="D8" s="392"/>
      <c r="E8" s="398"/>
      <c r="F8" s="396"/>
      <c r="G8" s="392"/>
      <c r="H8" s="398"/>
      <c r="I8" s="396">
        <v>3944</v>
      </c>
      <c r="J8" s="392">
        <v>0.11</v>
      </c>
      <c r="K8" s="397">
        <f>I8/J8</f>
        <v>35854.545454545456</v>
      </c>
      <c r="L8" s="396">
        <v>511</v>
      </c>
      <c r="M8" s="392">
        <v>0.01</v>
      </c>
      <c r="N8" s="397">
        <f t="shared" ref="N8:N9" si="0">L8/M8</f>
        <v>51100</v>
      </c>
      <c r="O8" s="396">
        <v>7297</v>
      </c>
      <c r="P8" s="392">
        <v>0.17</v>
      </c>
      <c r="Q8" s="397">
        <f>O8/P8</f>
        <v>42923.529411764706</v>
      </c>
      <c r="S8" s="396">
        <v>12120</v>
      </c>
      <c r="T8" s="392">
        <v>0.4</v>
      </c>
      <c r="U8" s="397">
        <f>S8/T8</f>
        <v>30300</v>
      </c>
      <c r="V8" s="396">
        <v>3694</v>
      </c>
      <c r="W8" s="392">
        <v>0.08</v>
      </c>
      <c r="X8" s="397">
        <f t="shared" ref="X8:X9" si="1">V8/W8</f>
        <v>46175</v>
      </c>
      <c r="Z8" s="218"/>
      <c r="AA8" s="296"/>
      <c r="AB8" s="218"/>
      <c r="AD8" s="318">
        <v>29890.476190476191</v>
      </c>
      <c r="AE8" s="317"/>
      <c r="AF8" s="317"/>
    </row>
    <row r="9" spans="2:32" ht="12.95" customHeight="1" x14ac:dyDescent="0.25">
      <c r="B9" s="201" t="s">
        <v>371</v>
      </c>
      <c r="C9" s="396">
        <v>28051.599999999999</v>
      </c>
      <c r="D9" s="392">
        <v>0.42329326923076899</v>
      </c>
      <c r="E9" s="397">
        <f t="shared" ref="E9:E10" si="2">C9/D9</f>
        <v>66269.893804304651</v>
      </c>
      <c r="F9" s="396"/>
      <c r="G9" s="392"/>
      <c r="H9" s="397"/>
      <c r="I9" s="396">
        <v>8656.58</v>
      </c>
      <c r="J9" s="392">
        <v>0.221913461538462</v>
      </c>
      <c r="K9" s="397">
        <f>I9/J9</f>
        <v>39008.809740456607</v>
      </c>
      <c r="L9" s="396">
        <v>3451.2</v>
      </c>
      <c r="M9" s="392">
        <v>5.7692307692307702E-2</v>
      </c>
      <c r="N9" s="397">
        <f t="shared" si="0"/>
        <v>59820.799999999988</v>
      </c>
      <c r="O9" s="396"/>
      <c r="P9" s="392"/>
      <c r="Q9" s="397"/>
      <c r="S9" s="409">
        <v>4365.8900000000003</v>
      </c>
      <c r="T9" s="410">
        <v>9.6153846153846203E-4</v>
      </c>
      <c r="U9" s="411">
        <f>S9/T9</f>
        <v>4540525.5999999978</v>
      </c>
      <c r="V9" s="396">
        <v>10026.379999999999</v>
      </c>
      <c r="W9" s="392">
        <v>0.27415865384615401</v>
      </c>
      <c r="X9" s="397">
        <f t="shared" si="1"/>
        <v>36571.451819377442</v>
      </c>
      <c r="Z9" s="218">
        <v>17648.400000000001</v>
      </c>
      <c r="AA9" s="296">
        <v>0.60072115384615399</v>
      </c>
      <c r="AB9" s="218">
        <f>Z9/AA9</f>
        <v>29378.689075630249</v>
      </c>
      <c r="AD9" s="318">
        <v>29933.333333333336</v>
      </c>
      <c r="AE9" s="317"/>
      <c r="AF9" s="317"/>
    </row>
    <row r="10" spans="2:32" ht="12.95" customHeight="1" x14ac:dyDescent="0.25">
      <c r="B10" s="201" t="s">
        <v>373</v>
      </c>
      <c r="C10" s="396">
        <v>116176.9</v>
      </c>
      <c r="D10" s="392">
        <v>3.59</v>
      </c>
      <c r="E10" s="397">
        <f t="shared" si="2"/>
        <v>32361.253481894149</v>
      </c>
      <c r="F10" s="396"/>
      <c r="G10" s="392"/>
      <c r="H10" s="397"/>
      <c r="I10" s="396"/>
      <c r="J10" s="392"/>
      <c r="K10" s="397"/>
      <c r="L10" s="396"/>
      <c r="M10" s="392"/>
      <c r="N10" s="397"/>
      <c r="O10" s="396"/>
      <c r="P10" s="392"/>
      <c r="Q10" s="397"/>
      <c r="S10" s="396"/>
      <c r="T10" s="392"/>
      <c r="U10" s="397"/>
      <c r="V10" s="396"/>
      <c r="W10" s="392"/>
      <c r="X10" s="397"/>
      <c r="Z10" s="218">
        <v>186276.77</v>
      </c>
      <c r="AA10" s="296">
        <v>5.04</v>
      </c>
      <c r="AB10" s="218">
        <f>Z10/AA10</f>
        <v>36959.676587301583</v>
      </c>
      <c r="AD10" s="318">
        <v>31631.57894736842</v>
      </c>
      <c r="AE10" s="317"/>
      <c r="AF10" s="317"/>
    </row>
    <row r="11" spans="2:32" ht="12.95" customHeight="1" x14ac:dyDescent="0.25">
      <c r="B11" s="201" t="s">
        <v>375</v>
      </c>
      <c r="C11" s="396"/>
      <c r="D11" s="392"/>
      <c r="E11" s="398"/>
      <c r="F11" s="396">
        <v>36964</v>
      </c>
      <c r="G11" s="392">
        <v>0.81</v>
      </c>
      <c r="H11" s="397">
        <f>F11/G11</f>
        <v>45634.567901234564</v>
      </c>
      <c r="I11" s="396"/>
      <c r="J11" s="392"/>
      <c r="K11" s="398"/>
      <c r="L11" s="396"/>
      <c r="M11" s="392"/>
      <c r="N11" s="398"/>
      <c r="O11" s="396"/>
      <c r="P11" s="392"/>
      <c r="Q11" s="398"/>
      <c r="S11" s="396">
        <v>128611</v>
      </c>
      <c r="T11" s="392">
        <v>2.72</v>
      </c>
      <c r="U11" s="397">
        <f>S11/T11</f>
        <v>47283.455882352937</v>
      </c>
      <c r="V11" s="396">
        <v>1119</v>
      </c>
      <c r="W11" s="392">
        <v>0.03</v>
      </c>
      <c r="X11" s="397">
        <f>V11/W11</f>
        <v>37300</v>
      </c>
      <c r="Z11" s="218">
        <v>6010</v>
      </c>
      <c r="AA11" s="296">
        <v>0.19</v>
      </c>
      <c r="AB11" s="218">
        <f>Z11/AA11</f>
        <v>31631.57894736842</v>
      </c>
      <c r="AD11" s="318">
        <v>33417.454222783184</v>
      </c>
      <c r="AE11" s="317"/>
      <c r="AF11" s="317"/>
    </row>
    <row r="12" spans="2:32" ht="12.95" customHeight="1" x14ac:dyDescent="0.25">
      <c r="B12" s="201" t="s">
        <v>377</v>
      </c>
      <c r="C12" s="396">
        <v>30015</v>
      </c>
      <c r="D12" s="392">
        <v>0.7</v>
      </c>
      <c r="E12" s="397">
        <f>C12/D12</f>
        <v>42878.571428571435</v>
      </c>
      <c r="F12" s="396"/>
      <c r="G12" s="392"/>
      <c r="H12" s="397"/>
      <c r="I12" s="396"/>
      <c r="J12" s="392"/>
      <c r="K12" s="397"/>
      <c r="L12" s="396"/>
      <c r="M12" s="392"/>
      <c r="N12" s="397"/>
      <c r="O12" s="396"/>
      <c r="P12" s="392"/>
      <c r="Q12" s="397"/>
      <c r="S12" s="396"/>
      <c r="T12" s="392"/>
      <c r="U12" s="397"/>
      <c r="V12" s="396"/>
      <c r="W12" s="392"/>
      <c r="X12" s="397"/>
      <c r="Z12" s="218">
        <v>6277</v>
      </c>
      <c r="AA12" s="296">
        <v>0.21</v>
      </c>
      <c r="AB12" s="218">
        <f>Z12/AA12</f>
        <v>29890.476190476191</v>
      </c>
      <c r="AD12" s="318">
        <v>33990.625</v>
      </c>
      <c r="AE12" s="318">
        <f>AVERAGE(AD4:AD22)</f>
        <v>41186.00570219948</v>
      </c>
      <c r="AF12" s="317" t="s">
        <v>553</v>
      </c>
    </row>
    <row r="13" spans="2:32" ht="12.95" customHeight="1" x14ac:dyDescent="0.25">
      <c r="B13" s="201" t="s">
        <v>379</v>
      </c>
      <c r="C13" s="396"/>
      <c r="D13" s="392"/>
      <c r="E13" s="398"/>
      <c r="F13" s="396"/>
      <c r="G13" s="392"/>
      <c r="H13" s="398"/>
      <c r="I13" s="396">
        <v>47691</v>
      </c>
      <c r="J13" s="392">
        <v>1</v>
      </c>
      <c r="K13" s="397">
        <f>I13/J13</f>
        <v>47691</v>
      </c>
      <c r="L13" s="396"/>
      <c r="M13" s="392"/>
      <c r="N13" s="398"/>
      <c r="O13" s="396"/>
      <c r="P13" s="392"/>
      <c r="Q13" s="398"/>
      <c r="S13" s="396"/>
      <c r="T13" s="392"/>
      <c r="U13" s="398"/>
      <c r="V13" s="396"/>
      <c r="W13" s="392"/>
      <c r="X13" s="398"/>
      <c r="Z13" s="218"/>
      <c r="AA13" s="296"/>
      <c r="AB13" s="218"/>
      <c r="AD13" s="318">
        <v>34876.190476190481</v>
      </c>
      <c r="AE13" s="318">
        <f>_xlfn.STDEV.P(AD4:AD22)*2</f>
        <v>37107.529788865453</v>
      </c>
      <c r="AF13" s="317" t="s">
        <v>554</v>
      </c>
    </row>
    <row r="14" spans="2:32" ht="12.95" customHeight="1" x14ac:dyDescent="0.25">
      <c r="B14" s="201" t="s">
        <v>379</v>
      </c>
      <c r="C14" s="396"/>
      <c r="D14" s="392"/>
      <c r="E14" s="398"/>
      <c r="F14" s="396"/>
      <c r="G14" s="392"/>
      <c r="H14" s="398"/>
      <c r="I14" s="396"/>
      <c r="J14" s="392"/>
      <c r="K14" s="398"/>
      <c r="L14" s="396">
        <v>15192.1</v>
      </c>
      <c r="M14" s="392">
        <v>0.25</v>
      </c>
      <c r="N14" s="397">
        <f>L14/M14</f>
        <v>60768.4</v>
      </c>
      <c r="O14" s="396"/>
      <c r="P14" s="392"/>
      <c r="Q14" s="398"/>
      <c r="S14" s="396"/>
      <c r="T14" s="392"/>
      <c r="U14" s="398"/>
      <c r="V14" s="396"/>
      <c r="W14" s="392"/>
      <c r="X14" s="398"/>
      <c r="Z14" s="218"/>
      <c r="AA14" s="296"/>
      <c r="AB14" s="218"/>
      <c r="AD14" s="318">
        <v>36959.676587301583</v>
      </c>
      <c r="AE14" s="318">
        <f>AE12-AE13</f>
        <v>4078.4759133340267</v>
      </c>
      <c r="AF14" s="317" t="s">
        <v>555</v>
      </c>
    </row>
    <row r="15" spans="2:32" ht="12.95" customHeight="1" x14ac:dyDescent="0.25">
      <c r="B15" s="201" t="s">
        <v>379</v>
      </c>
      <c r="C15" s="396"/>
      <c r="D15" s="392"/>
      <c r="E15" s="398"/>
      <c r="F15" s="396"/>
      <c r="G15" s="392"/>
      <c r="H15" s="398"/>
      <c r="I15" s="396"/>
      <c r="J15" s="392"/>
      <c r="K15" s="398"/>
      <c r="L15" s="396"/>
      <c r="M15" s="392"/>
      <c r="N15" s="398"/>
      <c r="O15" s="396">
        <v>135368.79999999999</v>
      </c>
      <c r="P15" s="392">
        <v>4</v>
      </c>
      <c r="Q15" s="397">
        <f>O15/P15</f>
        <v>33842.199999999997</v>
      </c>
      <c r="S15" s="396"/>
      <c r="T15" s="392"/>
      <c r="U15" s="397"/>
      <c r="V15" s="396"/>
      <c r="W15" s="392"/>
      <c r="X15" s="397"/>
      <c r="Z15" s="218"/>
      <c r="AA15" s="296"/>
      <c r="AB15" s="218"/>
      <c r="AD15" s="318">
        <v>37313.197064989523</v>
      </c>
      <c r="AE15" s="318">
        <f>AE12+AE13</f>
        <v>78293.535491064933</v>
      </c>
      <c r="AF15" s="317" t="s">
        <v>556</v>
      </c>
    </row>
    <row r="16" spans="2:32" ht="12.95" customHeight="1" x14ac:dyDescent="0.25">
      <c r="B16" s="201" t="s">
        <v>382</v>
      </c>
      <c r="C16" s="396">
        <v>1002</v>
      </c>
      <c r="D16" s="392">
        <v>0.03</v>
      </c>
      <c r="E16" s="397">
        <f>C16/D16</f>
        <v>33400</v>
      </c>
      <c r="F16" s="396"/>
      <c r="G16" s="392"/>
      <c r="H16" s="397"/>
      <c r="I16" s="396">
        <v>120146</v>
      </c>
      <c r="J16" s="392">
        <v>3.34</v>
      </c>
      <c r="K16" s="397">
        <f t="shared" ref="K16:K17" si="3">I16/J16</f>
        <v>35971.856287425151</v>
      </c>
      <c r="L16" s="396"/>
      <c r="M16" s="392"/>
      <c r="N16" s="397"/>
      <c r="O16" s="396"/>
      <c r="P16" s="392"/>
      <c r="Q16" s="397"/>
      <c r="S16" s="396"/>
      <c r="T16" s="392"/>
      <c r="U16" s="397"/>
      <c r="V16" s="396">
        <v>2265</v>
      </c>
      <c r="W16" s="392">
        <v>0.09</v>
      </c>
      <c r="X16" s="397">
        <f t="shared" ref="X16:X18" si="4">V16/W16</f>
        <v>25166.666666666668</v>
      </c>
      <c r="Z16" s="218"/>
      <c r="AA16" s="296"/>
      <c r="AB16" s="218"/>
      <c r="AD16" s="318">
        <v>38605</v>
      </c>
      <c r="AE16" s="317"/>
      <c r="AF16" s="317"/>
    </row>
    <row r="17" spans="2:32" ht="12.95" customHeight="1" x14ac:dyDescent="0.25">
      <c r="B17" s="201" t="s">
        <v>382</v>
      </c>
      <c r="C17" s="396"/>
      <c r="D17" s="392"/>
      <c r="E17" s="398"/>
      <c r="F17" s="396"/>
      <c r="G17" s="392"/>
      <c r="H17" s="398"/>
      <c r="I17" s="396">
        <v>8558</v>
      </c>
      <c r="J17" s="392">
        <v>0.24</v>
      </c>
      <c r="K17" s="397">
        <f t="shared" si="3"/>
        <v>35658.333333333336</v>
      </c>
      <c r="L17" s="396">
        <v>46040</v>
      </c>
      <c r="M17" s="392">
        <v>1.2</v>
      </c>
      <c r="N17" s="397">
        <f>L17/M17</f>
        <v>38366.666666666672</v>
      </c>
      <c r="O17" s="396"/>
      <c r="P17" s="392"/>
      <c r="Q17" s="398"/>
      <c r="S17" s="396"/>
      <c r="T17" s="392"/>
      <c r="U17" s="398"/>
      <c r="V17" s="396">
        <v>182998</v>
      </c>
      <c r="W17" s="392">
        <v>3.46</v>
      </c>
      <c r="X17" s="397">
        <f t="shared" si="4"/>
        <v>52889.595375722543</v>
      </c>
      <c r="Z17" s="218">
        <v>6151</v>
      </c>
      <c r="AA17" s="296">
        <v>0.22</v>
      </c>
      <c r="AB17" s="218">
        <f>Z17/AA17</f>
        <v>27959.090909090908</v>
      </c>
      <c r="AD17" s="318">
        <v>40240</v>
      </c>
      <c r="AE17" s="317"/>
      <c r="AF17" s="317"/>
    </row>
    <row r="18" spans="2:32" ht="12.95" customHeight="1" x14ac:dyDescent="0.25">
      <c r="B18" s="201" t="s">
        <v>385</v>
      </c>
      <c r="C18" s="396"/>
      <c r="D18" s="392"/>
      <c r="E18" s="398"/>
      <c r="F18" s="396"/>
      <c r="G18" s="392"/>
      <c r="H18" s="398"/>
      <c r="I18" s="396"/>
      <c r="J18" s="392"/>
      <c r="K18" s="398"/>
      <c r="L18" s="396"/>
      <c r="M18" s="392"/>
      <c r="N18" s="398"/>
      <c r="O18" s="396"/>
      <c r="P18" s="392"/>
      <c r="Q18" s="398"/>
      <c r="S18" s="396"/>
      <c r="T18" s="392"/>
      <c r="U18" s="398"/>
      <c r="V18" s="396">
        <v>88065</v>
      </c>
      <c r="W18" s="392">
        <v>2.4</v>
      </c>
      <c r="X18" s="397">
        <f t="shared" si="4"/>
        <v>36693.75</v>
      </c>
      <c r="Z18" s="218"/>
      <c r="AA18" s="296"/>
      <c r="AB18" s="218"/>
      <c r="AD18" s="318">
        <v>41363.765625</v>
      </c>
      <c r="AE18" s="317"/>
      <c r="AF18" s="317"/>
    </row>
    <row r="19" spans="2:32" ht="12.95" customHeight="1" x14ac:dyDescent="0.25">
      <c r="B19" s="201" t="s">
        <v>386</v>
      </c>
      <c r="C19" s="396">
        <v>294093.8</v>
      </c>
      <c r="D19" s="392">
        <v>8.56</v>
      </c>
      <c r="E19" s="397">
        <f t="shared" ref="E19:E21" si="5">C19/D19</f>
        <v>34356.752336448597</v>
      </c>
      <c r="F19" s="396"/>
      <c r="G19" s="392"/>
      <c r="H19" s="397"/>
      <c r="I19" s="396"/>
      <c r="J19" s="392"/>
      <c r="K19" s="397"/>
      <c r="L19" s="396"/>
      <c r="M19" s="392"/>
      <c r="N19" s="397"/>
      <c r="O19" s="396"/>
      <c r="P19" s="392"/>
      <c r="Q19" s="397"/>
      <c r="S19" s="396"/>
      <c r="T19" s="392"/>
      <c r="U19" s="397"/>
      <c r="V19" s="396"/>
      <c r="W19" s="392"/>
      <c r="X19" s="397"/>
      <c r="Z19" s="218">
        <v>26472.81</v>
      </c>
      <c r="AA19" s="296">
        <v>0.64</v>
      </c>
      <c r="AB19" s="218">
        <f>Z19/AA19</f>
        <v>41363.765625</v>
      </c>
      <c r="AD19" s="318">
        <v>46480</v>
      </c>
      <c r="AE19" s="317"/>
      <c r="AF19" s="317"/>
    </row>
    <row r="20" spans="2:32" ht="12.95" customHeight="1" x14ac:dyDescent="0.25">
      <c r="B20" s="201" t="s">
        <v>386</v>
      </c>
      <c r="C20" s="396">
        <v>2872.8</v>
      </c>
      <c r="D20" s="392">
        <v>7.0000000000000007E-2</v>
      </c>
      <c r="E20" s="397">
        <f t="shared" si="5"/>
        <v>41040</v>
      </c>
      <c r="F20" s="396"/>
      <c r="G20" s="392"/>
      <c r="H20" s="397"/>
      <c r="I20" s="396"/>
      <c r="J20" s="392"/>
      <c r="K20" s="397"/>
      <c r="L20" s="396"/>
      <c r="M20" s="392"/>
      <c r="N20" s="397"/>
      <c r="O20" s="396"/>
      <c r="P20" s="392"/>
      <c r="Q20" s="397"/>
      <c r="S20" s="396"/>
      <c r="T20" s="392"/>
      <c r="U20" s="397"/>
      <c r="V20" s="396">
        <v>14390.11</v>
      </c>
      <c r="W20" s="392">
        <v>0.28000000000000003</v>
      </c>
      <c r="X20" s="397">
        <f t="shared" ref="X20:X21" si="6">V20/W20</f>
        <v>51393.25</v>
      </c>
      <c r="Z20" s="218">
        <v>177983.95</v>
      </c>
      <c r="AA20" s="296">
        <v>4.7699999999999996</v>
      </c>
      <c r="AB20" s="218">
        <f>Z20/AA20</f>
        <v>37313.197064989523</v>
      </c>
      <c r="AD20" s="318">
        <v>73600</v>
      </c>
      <c r="AE20" s="317"/>
      <c r="AF20" s="317"/>
    </row>
    <row r="21" spans="2:32" ht="12.95" customHeight="1" x14ac:dyDescent="0.25">
      <c r="B21" s="201" t="s">
        <v>389</v>
      </c>
      <c r="C21" s="396">
        <v>10084</v>
      </c>
      <c r="D21" s="392">
        <v>0.35</v>
      </c>
      <c r="E21" s="397">
        <f t="shared" si="5"/>
        <v>28811.428571428572</v>
      </c>
      <c r="F21" s="396">
        <v>9060</v>
      </c>
      <c r="G21" s="392">
        <v>0.24</v>
      </c>
      <c r="H21" s="397">
        <f>F21/G21</f>
        <v>37750</v>
      </c>
      <c r="I21" s="396">
        <v>4207</v>
      </c>
      <c r="J21" s="392">
        <v>0.11</v>
      </c>
      <c r="K21" s="397">
        <f>I21/J21</f>
        <v>38245.454545454544</v>
      </c>
      <c r="L21" s="396"/>
      <c r="M21" s="392"/>
      <c r="N21" s="397"/>
      <c r="O21" s="396"/>
      <c r="P21" s="392"/>
      <c r="Q21" s="397"/>
      <c r="S21" s="396"/>
      <c r="T21" s="392"/>
      <c r="U21" s="397"/>
      <c r="V21" s="396">
        <v>89935</v>
      </c>
      <c r="W21" s="392">
        <v>2.97</v>
      </c>
      <c r="X21" s="397">
        <f t="shared" si="6"/>
        <v>30281.14478114478</v>
      </c>
      <c r="Z21" s="218">
        <v>14648</v>
      </c>
      <c r="AA21" s="296">
        <v>0.42</v>
      </c>
      <c r="AB21" s="218">
        <f>Z21/AA21</f>
        <v>34876.190476190481</v>
      </c>
      <c r="AD21" s="412">
        <v>85530.379746835446</v>
      </c>
      <c r="AE21" s="319" t="s">
        <v>557</v>
      </c>
      <c r="AF21" s="317"/>
    </row>
    <row r="22" spans="2:32" ht="12.95" customHeight="1" x14ac:dyDescent="0.25">
      <c r="B22" s="201" t="s">
        <v>391</v>
      </c>
      <c r="C22" s="396"/>
      <c r="D22" s="392"/>
      <c r="E22" s="398"/>
      <c r="F22" s="396"/>
      <c r="G22" s="392"/>
      <c r="H22" s="398"/>
      <c r="I22" s="396"/>
      <c r="J22" s="392"/>
      <c r="K22" s="398"/>
      <c r="L22" s="396"/>
      <c r="M22" s="392"/>
      <c r="N22" s="398"/>
      <c r="O22" s="396">
        <v>8509</v>
      </c>
      <c r="P22" s="392">
        <v>0.19</v>
      </c>
      <c r="Q22" s="397">
        <f>O22/P22</f>
        <v>44784.210526315786</v>
      </c>
      <c r="S22" s="396">
        <v>58174</v>
      </c>
      <c r="T22" s="392">
        <v>1.76</v>
      </c>
      <c r="U22" s="397">
        <f t="shared" ref="U22:U24" si="7">S22/T22</f>
        <v>33053.409090909088</v>
      </c>
      <c r="V22" s="396"/>
      <c r="W22" s="392"/>
      <c r="X22" s="397"/>
      <c r="Z22" s="218"/>
      <c r="AA22" s="296"/>
      <c r="AB22" s="218"/>
      <c r="AD22" s="412">
        <v>85604.651162790702</v>
      </c>
      <c r="AE22" s="319" t="s">
        <v>557</v>
      </c>
      <c r="AF22" s="317"/>
    </row>
    <row r="23" spans="2:32" ht="12.95" customHeight="1" x14ac:dyDescent="0.25">
      <c r="B23" s="201" t="s">
        <v>391</v>
      </c>
      <c r="C23" s="396"/>
      <c r="D23" s="392"/>
      <c r="E23" s="398"/>
      <c r="F23" s="396"/>
      <c r="G23" s="392"/>
      <c r="H23" s="398"/>
      <c r="I23" s="396">
        <v>35526</v>
      </c>
      <c r="J23" s="392">
        <v>0.96</v>
      </c>
      <c r="K23" s="397">
        <f>I23/J23</f>
        <v>37006.25</v>
      </c>
      <c r="L23" s="396"/>
      <c r="M23" s="392"/>
      <c r="N23" s="398"/>
      <c r="O23" s="396">
        <v>49681</v>
      </c>
      <c r="P23" s="392">
        <v>1.04</v>
      </c>
      <c r="Q23" s="397">
        <f>O23/P23</f>
        <v>47770.192307692305</v>
      </c>
      <c r="S23" s="396">
        <v>26401</v>
      </c>
      <c r="T23" s="392">
        <v>0.75</v>
      </c>
      <c r="U23" s="397">
        <f t="shared" si="7"/>
        <v>35201.333333333336</v>
      </c>
      <c r="V23" s="396">
        <v>74130</v>
      </c>
      <c r="W23" s="392">
        <v>2.46</v>
      </c>
      <c r="X23" s="397">
        <f t="shared" ref="X23:X24" si="8">V23/W23</f>
        <v>30134.146341463416</v>
      </c>
      <c r="Z23" s="218"/>
      <c r="AA23" s="296"/>
      <c r="AB23" s="218"/>
      <c r="AD23" s="317"/>
      <c r="AE23" s="317"/>
      <c r="AF23" s="317"/>
    </row>
    <row r="24" spans="2:32" ht="12.95" customHeight="1" x14ac:dyDescent="0.25">
      <c r="B24" s="201" t="s">
        <v>391</v>
      </c>
      <c r="C24" s="396"/>
      <c r="D24" s="392"/>
      <c r="E24" s="398"/>
      <c r="F24" s="396"/>
      <c r="G24" s="392"/>
      <c r="H24" s="398"/>
      <c r="I24" s="396"/>
      <c r="J24" s="392"/>
      <c r="K24" s="398"/>
      <c r="L24" s="396"/>
      <c r="M24" s="392"/>
      <c r="N24" s="398"/>
      <c r="O24" s="396"/>
      <c r="P24" s="392"/>
      <c r="Q24" s="397"/>
      <c r="S24" s="396">
        <v>36679</v>
      </c>
      <c r="T24" s="392">
        <v>1.27</v>
      </c>
      <c r="U24" s="397">
        <f t="shared" si="7"/>
        <v>28881.102362204725</v>
      </c>
      <c r="V24" s="396">
        <v>109976</v>
      </c>
      <c r="W24" s="392">
        <v>3.65</v>
      </c>
      <c r="X24" s="397">
        <f t="shared" si="8"/>
        <v>30130.410958904111</v>
      </c>
      <c r="Z24" s="218">
        <v>736</v>
      </c>
      <c r="AA24" s="296">
        <v>0.01</v>
      </c>
      <c r="AB24" s="218">
        <f>Z24/AA24</f>
        <v>73600</v>
      </c>
    </row>
    <row r="25" spans="2:32" ht="12.95" customHeight="1" x14ac:dyDescent="0.25">
      <c r="B25" s="201" t="s">
        <v>395</v>
      </c>
      <c r="C25" s="396"/>
      <c r="D25" s="392"/>
      <c r="E25" s="398"/>
      <c r="F25" s="396"/>
      <c r="G25" s="392"/>
      <c r="H25" s="398"/>
      <c r="I25" s="396"/>
      <c r="J25" s="392"/>
      <c r="K25" s="398"/>
      <c r="L25" s="396"/>
      <c r="M25" s="392"/>
      <c r="N25" s="398"/>
      <c r="O25" s="396">
        <v>23629</v>
      </c>
      <c r="P25" s="392">
        <v>0.67</v>
      </c>
      <c r="Q25" s="397">
        <f t="shared" ref="Q25:Q26" si="9">O25/P25</f>
        <v>35267.164179104475</v>
      </c>
      <c r="S25" s="396"/>
      <c r="T25" s="392"/>
      <c r="U25" s="397"/>
      <c r="V25" s="396"/>
      <c r="W25" s="392"/>
      <c r="X25" s="397"/>
      <c r="Z25" s="218">
        <v>5030</v>
      </c>
      <c r="AA25" s="296">
        <v>0.125</v>
      </c>
      <c r="AB25" s="218">
        <f>Z25/AA25</f>
        <v>40240</v>
      </c>
      <c r="AD25" s="221"/>
    </row>
    <row r="26" spans="2:32" ht="12.95" customHeight="1" x14ac:dyDescent="0.25">
      <c r="B26" s="201" t="s">
        <v>397</v>
      </c>
      <c r="C26" s="396"/>
      <c r="D26" s="392"/>
      <c r="E26" s="398"/>
      <c r="F26" s="396">
        <v>95887</v>
      </c>
      <c r="G26" s="392">
        <v>1.9</v>
      </c>
      <c r="H26" s="397">
        <f>F26/G26</f>
        <v>50466.84210526316</v>
      </c>
      <c r="I26" s="396">
        <v>49206</v>
      </c>
      <c r="J26" s="392">
        <v>1.45</v>
      </c>
      <c r="K26" s="397">
        <f>I26/J26</f>
        <v>33935.172413793101</v>
      </c>
      <c r="L26" s="396"/>
      <c r="M26" s="392"/>
      <c r="N26" s="398"/>
      <c r="O26" s="396">
        <v>37828</v>
      </c>
      <c r="P26" s="392">
        <v>0.75</v>
      </c>
      <c r="Q26" s="397">
        <f t="shared" si="9"/>
        <v>50437.333333333336</v>
      </c>
      <c r="S26" s="396">
        <v>50507</v>
      </c>
      <c r="T26" s="392">
        <v>1.55</v>
      </c>
      <c r="U26" s="397">
        <f>S26/T26</f>
        <v>32585.16129032258</v>
      </c>
      <c r="V26" s="396"/>
      <c r="W26" s="392"/>
      <c r="X26" s="397"/>
      <c r="Z26" s="218"/>
      <c r="AA26" s="296"/>
      <c r="AB26" s="218"/>
      <c r="AD26" s="221"/>
    </row>
    <row r="27" spans="2:32" ht="12.95" customHeight="1" x14ac:dyDescent="0.25">
      <c r="B27" s="201" t="s">
        <v>399</v>
      </c>
      <c r="C27" s="396"/>
      <c r="D27" s="392"/>
      <c r="E27" s="398"/>
      <c r="F27" s="396"/>
      <c r="G27" s="392"/>
      <c r="H27" s="398"/>
      <c r="I27" s="396"/>
      <c r="J27" s="392"/>
      <c r="K27" s="398"/>
      <c r="L27" s="396"/>
      <c r="M27" s="392"/>
      <c r="N27" s="398"/>
      <c r="O27" s="396"/>
      <c r="P27" s="392"/>
      <c r="Q27" s="398"/>
      <c r="S27" s="396"/>
      <c r="T27" s="392"/>
      <c r="U27" s="398"/>
      <c r="V27" s="396"/>
      <c r="W27" s="392"/>
      <c r="X27" s="398"/>
      <c r="Z27" s="218"/>
      <c r="AA27" s="296"/>
      <c r="AB27" s="218"/>
      <c r="AD27" s="221"/>
    </row>
    <row r="28" spans="2:32" ht="12.95" customHeight="1" x14ac:dyDescent="0.25">
      <c r="B28" s="201" t="s">
        <v>399</v>
      </c>
      <c r="C28" s="396"/>
      <c r="D28" s="392"/>
      <c r="E28" s="398"/>
      <c r="F28" s="396">
        <v>55374</v>
      </c>
      <c r="G28" s="392">
        <v>1.32</v>
      </c>
      <c r="H28" s="397">
        <f>F28/G28</f>
        <v>41950</v>
      </c>
      <c r="I28" s="396"/>
      <c r="J28" s="392"/>
      <c r="K28" s="398"/>
      <c r="L28" s="396"/>
      <c r="M28" s="392"/>
      <c r="N28" s="398"/>
      <c r="O28" s="396"/>
      <c r="P28" s="392"/>
      <c r="Q28" s="398"/>
      <c r="S28" s="396"/>
      <c r="T28" s="392"/>
      <c r="U28" s="398"/>
      <c r="V28" s="396"/>
      <c r="W28" s="392"/>
      <c r="X28" s="398"/>
      <c r="Z28" s="218"/>
      <c r="AA28" s="296"/>
      <c r="AB28" s="218"/>
      <c r="AD28" s="221"/>
    </row>
    <row r="29" spans="2:32" ht="12.95" customHeight="1" x14ac:dyDescent="0.25">
      <c r="B29" s="201" t="s">
        <v>402</v>
      </c>
      <c r="C29" s="396">
        <v>321442.84000000003</v>
      </c>
      <c r="D29" s="392">
        <v>8.64</v>
      </c>
      <c r="E29" s="397">
        <f t="shared" ref="E29:E31" si="10">C29/D29</f>
        <v>37204.032407407409</v>
      </c>
      <c r="F29" s="396"/>
      <c r="G29" s="392"/>
      <c r="H29" s="397"/>
      <c r="I29" s="396">
        <v>8233.48</v>
      </c>
      <c r="J29" s="392">
        <v>0.23</v>
      </c>
      <c r="K29" s="397">
        <f>I29/J29</f>
        <v>35797.739130434777</v>
      </c>
      <c r="L29" s="396"/>
      <c r="M29" s="392"/>
      <c r="N29" s="397"/>
      <c r="O29" s="396">
        <v>47890.48</v>
      </c>
      <c r="P29" s="392">
        <v>1.48</v>
      </c>
      <c r="Q29" s="397">
        <f>O29/P29</f>
        <v>32358.432432432433</v>
      </c>
      <c r="S29" s="396"/>
      <c r="T29" s="392"/>
      <c r="U29" s="397"/>
      <c r="V29" s="396"/>
      <c r="W29" s="392"/>
      <c r="X29" s="397"/>
      <c r="Z29" s="218">
        <v>2719.25</v>
      </c>
      <c r="AA29" s="296">
        <v>0.08</v>
      </c>
      <c r="AB29" s="218">
        <f>Z29/AA29</f>
        <v>33990.625</v>
      </c>
      <c r="AD29" s="221"/>
    </row>
    <row r="30" spans="2:32" ht="12.95" customHeight="1" x14ac:dyDescent="0.25">
      <c r="B30" s="201" t="s">
        <v>404</v>
      </c>
      <c r="C30" s="396">
        <v>78548</v>
      </c>
      <c r="D30" s="392">
        <v>1.65</v>
      </c>
      <c r="E30" s="397">
        <f t="shared" si="10"/>
        <v>47604.848484848488</v>
      </c>
      <c r="F30" s="396"/>
      <c r="G30" s="392"/>
      <c r="H30" s="397"/>
      <c r="I30" s="396"/>
      <c r="J30" s="392"/>
      <c r="K30" s="397"/>
      <c r="L30" s="396"/>
      <c r="M30" s="392"/>
      <c r="N30" s="397"/>
      <c r="O30" s="396"/>
      <c r="P30" s="392"/>
      <c r="Q30" s="397"/>
      <c r="S30" s="396"/>
      <c r="T30" s="392"/>
      <c r="U30" s="397"/>
      <c r="V30" s="396">
        <v>281911</v>
      </c>
      <c r="W30" s="392">
        <v>10.94</v>
      </c>
      <c r="X30" s="397">
        <f t="shared" ref="X30:X32" si="11">V30/W30</f>
        <v>25768.829981718467</v>
      </c>
      <c r="Z30" s="218">
        <v>2324</v>
      </c>
      <c r="AA30" s="296">
        <v>0.05</v>
      </c>
      <c r="AB30" s="218">
        <f>Z30/AA30</f>
        <v>46480</v>
      </c>
      <c r="AD30" s="221"/>
    </row>
    <row r="31" spans="2:32" ht="12.95" customHeight="1" x14ac:dyDescent="0.25">
      <c r="B31" s="201" t="s">
        <v>406</v>
      </c>
      <c r="C31" s="396">
        <v>439508</v>
      </c>
      <c r="D31" s="392">
        <v>15.3</v>
      </c>
      <c r="E31" s="397">
        <f t="shared" si="10"/>
        <v>28726.013071895424</v>
      </c>
      <c r="F31" s="396"/>
      <c r="G31" s="392"/>
      <c r="H31" s="397"/>
      <c r="I31" s="396"/>
      <c r="J31" s="392"/>
      <c r="K31" s="397"/>
      <c r="L31" s="396">
        <v>281273</v>
      </c>
      <c r="M31" s="392">
        <v>6.24</v>
      </c>
      <c r="N31" s="397">
        <f>L31/M31</f>
        <v>45075.801282051281</v>
      </c>
      <c r="O31" s="396"/>
      <c r="P31" s="392"/>
      <c r="Q31" s="397"/>
      <c r="S31" s="396">
        <v>563668</v>
      </c>
      <c r="T31" s="392">
        <v>17.059999999999999</v>
      </c>
      <c r="U31" s="397">
        <f t="shared" ref="U31:U33" si="12">S31/T31</f>
        <v>33040.328253223917</v>
      </c>
      <c r="V31" s="396">
        <v>2544867</v>
      </c>
      <c r="W31" s="392">
        <v>83.9</v>
      </c>
      <c r="X31" s="397">
        <f t="shared" si="11"/>
        <v>30332.145411203812</v>
      </c>
      <c r="Z31" s="218"/>
      <c r="AA31" s="296"/>
      <c r="AB31" s="218"/>
      <c r="AD31" s="221"/>
    </row>
    <row r="32" spans="2:32" ht="12.95" customHeight="1" x14ac:dyDescent="0.25">
      <c r="B32" s="201" t="s">
        <v>407</v>
      </c>
      <c r="C32" s="396"/>
      <c r="D32" s="392"/>
      <c r="E32" s="398"/>
      <c r="F32" s="396"/>
      <c r="G32" s="392"/>
      <c r="H32" s="398"/>
      <c r="I32" s="396"/>
      <c r="J32" s="392"/>
      <c r="K32" s="398"/>
      <c r="L32" s="396"/>
      <c r="M32" s="392"/>
      <c r="N32" s="398"/>
      <c r="O32" s="396">
        <v>316445.51</v>
      </c>
      <c r="P32" s="392">
        <v>7.2544519230769202</v>
      </c>
      <c r="Q32" s="397">
        <f>O32/P32</f>
        <v>43620.870791543144</v>
      </c>
      <c r="S32" s="396">
        <v>35710.35</v>
      </c>
      <c r="T32" s="392">
        <v>1.0983173076923101</v>
      </c>
      <c r="U32" s="397">
        <f t="shared" si="12"/>
        <v>32513.691398555413</v>
      </c>
      <c r="V32" s="396">
        <v>1093182.06</v>
      </c>
      <c r="W32" s="392">
        <v>33.348259615384997</v>
      </c>
      <c r="X32" s="397">
        <f t="shared" si="11"/>
        <v>32780.78294363727</v>
      </c>
      <c r="Z32" s="218">
        <v>184316.7</v>
      </c>
      <c r="AA32" s="296">
        <v>5.5155817307692301</v>
      </c>
      <c r="AB32" s="218">
        <f>Z32/AA32</f>
        <v>33417.454222783184</v>
      </c>
      <c r="AD32" s="221"/>
    </row>
    <row r="33" spans="2:31" ht="12.95" customHeight="1" x14ac:dyDescent="0.25">
      <c r="B33" s="201" t="s">
        <v>408</v>
      </c>
      <c r="C33" s="396"/>
      <c r="D33" s="392"/>
      <c r="E33" s="398"/>
      <c r="F33" s="396"/>
      <c r="G33" s="392"/>
      <c r="H33" s="398"/>
      <c r="I33" s="396"/>
      <c r="J33" s="392"/>
      <c r="K33" s="398"/>
      <c r="L33" s="396"/>
      <c r="M33" s="392"/>
      <c r="N33" s="398"/>
      <c r="O33" s="396"/>
      <c r="P33" s="392"/>
      <c r="Q33" s="398"/>
      <c r="S33" s="396">
        <v>59376</v>
      </c>
      <c r="T33" s="392">
        <v>1.47</v>
      </c>
      <c r="U33" s="397">
        <f t="shared" si="12"/>
        <v>40391.836734693876</v>
      </c>
      <c r="V33" s="396"/>
      <c r="W33" s="392"/>
      <c r="X33" s="398"/>
      <c r="Z33" s="218"/>
      <c r="AA33" s="296"/>
      <c r="AB33" s="218"/>
      <c r="AE33" s="221"/>
    </row>
    <row r="34" spans="2:31" ht="12.95" customHeight="1" x14ac:dyDescent="0.25">
      <c r="B34" s="201" t="s">
        <v>410</v>
      </c>
      <c r="C34" s="396"/>
      <c r="D34" s="392"/>
      <c r="E34" s="398"/>
      <c r="F34" s="396"/>
      <c r="G34" s="392"/>
      <c r="H34" s="398"/>
      <c r="I34" s="396"/>
      <c r="J34" s="392"/>
      <c r="K34" s="398"/>
      <c r="L34" s="396"/>
      <c r="M34" s="392"/>
      <c r="N34" s="398"/>
      <c r="O34" s="396"/>
      <c r="P34" s="392"/>
      <c r="Q34" s="398"/>
      <c r="S34" s="396"/>
      <c r="T34" s="392"/>
      <c r="U34" s="398"/>
      <c r="V34" s="396"/>
      <c r="W34" s="392"/>
      <c r="X34" s="398"/>
      <c r="Z34" s="218">
        <v>5388</v>
      </c>
      <c r="AA34" s="296">
        <v>0.18</v>
      </c>
      <c r="AB34" s="218">
        <f>Z34/AA34</f>
        <v>29933.333333333336</v>
      </c>
      <c r="AE34" s="221"/>
    </row>
    <row r="35" spans="2:31" ht="12.95" customHeight="1" x14ac:dyDescent="0.25">
      <c r="B35" s="201" t="s">
        <v>412</v>
      </c>
      <c r="C35" s="396"/>
      <c r="D35" s="392"/>
      <c r="E35" s="398"/>
      <c r="F35" s="396"/>
      <c r="G35" s="392"/>
      <c r="H35" s="398"/>
      <c r="I35" s="396"/>
      <c r="J35" s="392"/>
      <c r="K35" s="398"/>
      <c r="L35" s="396"/>
      <c r="M35" s="392"/>
      <c r="N35" s="398"/>
      <c r="O35" s="396"/>
      <c r="P35" s="392"/>
      <c r="Q35" s="398"/>
      <c r="S35" s="396">
        <v>1624</v>
      </c>
      <c r="T35" s="392">
        <v>0.04</v>
      </c>
      <c r="U35" s="397">
        <f t="shared" ref="U35:U36" si="13">S35/T35</f>
        <v>40600</v>
      </c>
      <c r="V35" s="396"/>
      <c r="W35" s="392"/>
      <c r="X35" s="398"/>
      <c r="Z35" s="218"/>
      <c r="AA35" s="296"/>
      <c r="AB35" s="218"/>
      <c r="AE35" s="221"/>
    </row>
    <row r="36" spans="2:31" ht="12.95" customHeight="1" x14ac:dyDescent="0.25">
      <c r="B36" s="201" t="s">
        <v>414</v>
      </c>
      <c r="C36" s="396"/>
      <c r="D36" s="392"/>
      <c r="E36" s="398"/>
      <c r="F36" s="396"/>
      <c r="G36" s="392"/>
      <c r="H36" s="398"/>
      <c r="I36" s="396"/>
      <c r="J36" s="392"/>
      <c r="K36" s="398"/>
      <c r="L36" s="396"/>
      <c r="M36" s="392"/>
      <c r="N36" s="398"/>
      <c r="O36" s="396">
        <v>8024</v>
      </c>
      <c r="P36" s="392">
        <v>0.15</v>
      </c>
      <c r="Q36" s="397">
        <f>O36/P36</f>
        <v>53493.333333333336</v>
      </c>
      <c r="S36" s="396">
        <v>26697</v>
      </c>
      <c r="T36" s="392">
        <v>0.7</v>
      </c>
      <c r="U36" s="397">
        <f t="shared" si="13"/>
        <v>38138.571428571428</v>
      </c>
      <c r="V36" s="396"/>
      <c r="W36" s="392"/>
      <c r="X36" s="397"/>
      <c r="Z36" s="218"/>
      <c r="AA36" s="296"/>
      <c r="AB36" s="218"/>
      <c r="AE36" s="221"/>
    </row>
    <row r="37" spans="2:31" ht="12.95" customHeight="1" x14ac:dyDescent="0.25">
      <c r="B37" s="201" t="s">
        <v>416</v>
      </c>
      <c r="C37" s="396">
        <v>42557</v>
      </c>
      <c r="D37" s="392">
        <v>1.256</v>
      </c>
      <c r="E37" s="397">
        <f>C37/D37</f>
        <v>33882.961783439488</v>
      </c>
      <c r="F37" s="396"/>
      <c r="G37" s="392"/>
      <c r="H37" s="397"/>
      <c r="I37" s="396"/>
      <c r="J37" s="392"/>
      <c r="K37" s="397"/>
      <c r="L37" s="396">
        <v>53639</v>
      </c>
      <c r="M37" s="392">
        <v>1.8919999999999999</v>
      </c>
      <c r="N37" s="397">
        <f t="shared" ref="N37:N38" si="14">L37/M37</f>
        <v>28350.422832980974</v>
      </c>
      <c r="O37" s="396"/>
      <c r="P37" s="392"/>
      <c r="Q37" s="397"/>
      <c r="S37" s="396">
        <v>158438</v>
      </c>
      <c r="T37" s="392">
        <v>7.391</v>
      </c>
      <c r="U37" s="294">
        <f>11*2080</f>
        <v>22880</v>
      </c>
      <c r="V37" s="396">
        <v>136245</v>
      </c>
      <c r="W37" s="392">
        <v>6.6369999999999996</v>
      </c>
      <c r="X37" s="397">
        <f t="shared" ref="X37" si="15">V37/W37</f>
        <v>20528.100045201147</v>
      </c>
      <c r="Z37" s="218">
        <v>923</v>
      </c>
      <c r="AA37" s="296">
        <v>4.5999999999999999E-2</v>
      </c>
      <c r="AB37" s="294">
        <v>22880</v>
      </c>
      <c r="AC37" s="295" t="s">
        <v>551</v>
      </c>
      <c r="AD37" s="295"/>
      <c r="AE37" s="221"/>
    </row>
    <row r="38" spans="2:31" ht="12.95" customHeight="1" x14ac:dyDescent="0.25">
      <c r="B38" s="201" t="s">
        <v>416</v>
      </c>
      <c r="C38" s="396"/>
      <c r="D38" s="392"/>
      <c r="E38" s="398"/>
      <c r="F38" s="396"/>
      <c r="G38" s="392"/>
      <c r="H38" s="398"/>
      <c r="I38" s="396"/>
      <c r="J38" s="392"/>
      <c r="K38" s="398"/>
      <c r="L38" s="396">
        <v>6824</v>
      </c>
      <c r="M38" s="392">
        <v>0.27</v>
      </c>
      <c r="N38" s="397">
        <f t="shared" si="14"/>
        <v>25274.074074074073</v>
      </c>
      <c r="O38" s="396"/>
      <c r="P38" s="392"/>
      <c r="Q38" s="398"/>
      <c r="S38" s="396">
        <v>13133</v>
      </c>
      <c r="T38" s="392">
        <v>0.62</v>
      </c>
      <c r="U38" s="294">
        <f>11*2080</f>
        <v>22880</v>
      </c>
      <c r="V38" s="396">
        <v>4966</v>
      </c>
      <c r="W38" s="392">
        <v>0.23</v>
      </c>
      <c r="X38" s="413">
        <f>11*2080</f>
        <v>22880</v>
      </c>
      <c r="Y38" s="295"/>
      <c r="Z38" s="218">
        <v>1515</v>
      </c>
      <c r="AA38" s="296">
        <v>7.0000000000000007E-2</v>
      </c>
      <c r="AB38" s="294">
        <v>22880</v>
      </c>
      <c r="AC38" s="295"/>
      <c r="AD38" s="295" t="s">
        <v>552</v>
      </c>
      <c r="AE38" s="221"/>
    </row>
    <row r="39" spans="2:31" ht="12.95" customHeight="1" x14ac:dyDescent="0.25">
      <c r="B39" s="201" t="s">
        <v>418</v>
      </c>
      <c r="C39" s="396"/>
      <c r="D39" s="392"/>
      <c r="E39" s="398"/>
      <c r="F39" s="396"/>
      <c r="G39" s="392"/>
      <c r="H39" s="398"/>
      <c r="I39" s="396"/>
      <c r="J39" s="392"/>
      <c r="K39" s="398"/>
      <c r="L39" s="396"/>
      <c r="M39" s="392"/>
      <c r="N39" s="398"/>
      <c r="O39" s="396"/>
      <c r="P39" s="392"/>
      <c r="Q39" s="398"/>
      <c r="S39" s="396"/>
      <c r="T39" s="392"/>
      <c r="U39" s="398"/>
      <c r="V39" s="396"/>
      <c r="W39" s="392"/>
      <c r="X39" s="398"/>
      <c r="Y39" s="295"/>
      <c r="Z39" s="218"/>
      <c r="AA39" s="296"/>
      <c r="AB39" s="218"/>
      <c r="AE39" s="221"/>
    </row>
    <row r="40" spans="2:31" ht="12.95" customHeight="1" x14ac:dyDescent="0.25">
      <c r="B40" s="201" t="s">
        <v>420</v>
      </c>
      <c r="C40" s="396"/>
      <c r="D40" s="392"/>
      <c r="E40" s="398"/>
      <c r="F40" s="396"/>
      <c r="G40" s="392"/>
      <c r="H40" s="398"/>
      <c r="I40" s="396"/>
      <c r="J40" s="392"/>
      <c r="K40" s="398"/>
      <c r="L40" s="396"/>
      <c r="M40" s="392"/>
      <c r="N40" s="398"/>
      <c r="O40" s="396">
        <v>33934</v>
      </c>
      <c r="P40" s="392">
        <v>0.86</v>
      </c>
      <c r="Q40" s="397">
        <f t="shared" ref="Q40:Q41" si="16">O40/P40</f>
        <v>39458.139534883725</v>
      </c>
      <c r="S40" s="396">
        <v>258589</v>
      </c>
      <c r="T40" s="392">
        <v>6.94</v>
      </c>
      <c r="U40" s="397">
        <f t="shared" ref="U40:U42" si="17">S40/T40</f>
        <v>37260.662824207488</v>
      </c>
      <c r="V40" s="396">
        <v>708</v>
      </c>
      <c r="W40" s="392">
        <v>0.02</v>
      </c>
      <c r="X40" s="397">
        <f>V40/W40</f>
        <v>35400</v>
      </c>
      <c r="Z40" s="218">
        <v>67569</v>
      </c>
      <c r="AA40" s="296">
        <v>0.79</v>
      </c>
      <c r="AB40" s="421">
        <f>Z40/AA40</f>
        <v>85530.379746835446</v>
      </c>
      <c r="AE40" s="221"/>
    </row>
    <row r="41" spans="2:31" ht="12.95" customHeight="1" x14ac:dyDescent="0.25">
      <c r="B41" s="201" t="s">
        <v>420</v>
      </c>
      <c r="C41" s="396"/>
      <c r="D41" s="392"/>
      <c r="E41" s="398"/>
      <c r="F41" s="396"/>
      <c r="G41" s="392"/>
      <c r="H41" s="398"/>
      <c r="I41" s="396"/>
      <c r="J41" s="392"/>
      <c r="K41" s="398"/>
      <c r="L41" s="396"/>
      <c r="M41" s="392"/>
      <c r="N41" s="398"/>
      <c r="O41" s="396">
        <v>63797</v>
      </c>
      <c r="P41" s="392">
        <v>1.62</v>
      </c>
      <c r="Q41" s="397">
        <f t="shared" si="16"/>
        <v>39380.864197530864</v>
      </c>
      <c r="S41" s="396">
        <v>429747</v>
      </c>
      <c r="T41" s="392">
        <v>11.53</v>
      </c>
      <c r="U41" s="397">
        <f t="shared" si="17"/>
        <v>37272.072853425845</v>
      </c>
      <c r="V41" s="396"/>
      <c r="W41" s="392"/>
      <c r="X41" s="397"/>
      <c r="Z41" s="218">
        <v>73620</v>
      </c>
      <c r="AA41" s="296">
        <v>0.86</v>
      </c>
      <c r="AB41" s="421">
        <f>Z41/AA41</f>
        <v>85604.651162790702</v>
      </c>
      <c r="AE41" s="221"/>
    </row>
    <row r="42" spans="2:31" ht="12.95" customHeight="1" thickBot="1" x14ac:dyDescent="0.3">
      <c r="B42" s="419" t="s">
        <v>420</v>
      </c>
      <c r="C42" s="399"/>
      <c r="D42" s="400"/>
      <c r="E42" s="401"/>
      <c r="F42" s="399"/>
      <c r="G42" s="400"/>
      <c r="H42" s="401"/>
      <c r="I42" s="399"/>
      <c r="J42" s="400"/>
      <c r="K42" s="401"/>
      <c r="L42" s="399"/>
      <c r="M42" s="400"/>
      <c r="N42" s="401"/>
      <c r="O42" s="399"/>
      <c r="P42" s="400"/>
      <c r="Q42" s="401"/>
      <c r="S42" s="399">
        <v>1947</v>
      </c>
      <c r="T42" s="400">
        <v>0.05</v>
      </c>
      <c r="U42" s="397">
        <f t="shared" si="17"/>
        <v>38940</v>
      </c>
      <c r="V42" s="414"/>
      <c r="W42" s="415"/>
      <c r="X42" s="416"/>
      <c r="Z42" s="219"/>
      <c r="AA42" s="230"/>
      <c r="AB42" s="218"/>
      <c r="AE42" s="317"/>
    </row>
    <row r="43" spans="2:31" ht="12.95" customHeight="1" thickBot="1" x14ac:dyDescent="0.3">
      <c r="B43" s="420" t="s">
        <v>606</v>
      </c>
      <c r="C43" s="248">
        <v>1458497.9400000002</v>
      </c>
      <c r="D43" s="402">
        <v>43.499293269230776</v>
      </c>
      <c r="E43" s="403"/>
      <c r="F43" s="248">
        <v>197285</v>
      </c>
      <c r="G43" s="402">
        <v>4.2700000000000005</v>
      </c>
      <c r="H43" s="403"/>
      <c r="I43" s="248">
        <v>316081.06</v>
      </c>
      <c r="J43" s="402">
        <v>8.3219134615384629</v>
      </c>
      <c r="K43" s="403"/>
      <c r="L43" s="248">
        <v>406930.3</v>
      </c>
      <c r="M43" s="402">
        <v>9.9196923076923067</v>
      </c>
      <c r="N43" s="403"/>
      <c r="O43" s="248">
        <v>732403.79</v>
      </c>
      <c r="P43" s="402">
        <v>18.184451923076924</v>
      </c>
      <c r="Q43" s="403"/>
      <c r="S43" s="248">
        <f>SUM(S7:S42)-S9</f>
        <v>1861421.35</v>
      </c>
      <c r="T43" s="402">
        <v>55.350278846153834</v>
      </c>
      <c r="U43" s="403"/>
      <c r="V43" s="248">
        <v>4638477.5500000007</v>
      </c>
      <c r="W43" s="402">
        <v>150.76941826923115</v>
      </c>
      <c r="X43" s="403"/>
      <c r="Y43" s="225"/>
      <c r="Z43" s="231">
        <v>793329.88</v>
      </c>
      <c r="AA43" s="233">
        <v>20.017302884615383</v>
      </c>
      <c r="AB43" s="422">
        <f>Z43/AA43</f>
        <v>39632.206425258533</v>
      </c>
      <c r="AC43" s="317" t="s">
        <v>518</v>
      </c>
      <c r="AD43" s="317"/>
      <c r="AE43" s="317"/>
    </row>
    <row r="44" spans="2:31" ht="12.95" customHeight="1" thickBot="1" x14ac:dyDescent="0.3">
      <c r="R44" s="317"/>
      <c r="W44" s="391"/>
      <c r="Y44" s="225"/>
      <c r="AB44" s="423">
        <f>AVERAGE(AB7:AB42)</f>
        <v>41186.005702199473</v>
      </c>
      <c r="AC44" s="317" t="s">
        <v>519</v>
      </c>
      <c r="AD44" s="317"/>
      <c r="AE44" s="317"/>
    </row>
    <row r="45" spans="2:31" ht="12.95" customHeight="1" thickBot="1" x14ac:dyDescent="0.3">
      <c r="O45" s="406"/>
      <c r="P45" s="425" t="s">
        <v>529</v>
      </c>
      <c r="Q45" s="241">
        <f>C43+F43+I43+L43+O43</f>
        <v>3111198.0900000003</v>
      </c>
      <c r="S45" s="390"/>
      <c r="U45" s="221"/>
      <c r="V45" s="390"/>
      <c r="W45" s="407" t="s">
        <v>529</v>
      </c>
      <c r="X45" s="241">
        <f>S43+V43</f>
        <v>6499898.9000000004</v>
      </c>
      <c r="AB45" s="422">
        <f>(Z43-Z41-Z40)/(AA43-AA41-AA40)</f>
        <v>35505.53307128392</v>
      </c>
      <c r="AC45" s="317" t="s">
        <v>558</v>
      </c>
      <c r="AD45" s="317"/>
      <c r="AE45" s="317"/>
    </row>
    <row r="46" spans="2:31" ht="12.95" customHeight="1" thickBot="1" x14ac:dyDescent="0.3">
      <c r="O46" s="406"/>
      <c r="P46" s="425" t="s">
        <v>560</v>
      </c>
      <c r="Q46" s="424">
        <f>D43+G43+J43+M43+P43</f>
        <v>84.195350961538466</v>
      </c>
      <c r="S46" s="390"/>
      <c r="U46" s="221"/>
      <c r="V46" s="390"/>
      <c r="W46" s="407" t="s">
        <v>560</v>
      </c>
      <c r="X46" s="424">
        <f>T43+W43</f>
        <v>206.11969711538498</v>
      </c>
      <c r="AB46" s="423">
        <f>AVERAGE(AB7:AB38)</f>
        <v>35964.651613656701</v>
      </c>
      <c r="AC46" s="317" t="s">
        <v>559</v>
      </c>
      <c r="AD46" s="317"/>
      <c r="AE46" s="317"/>
    </row>
    <row r="47" spans="2:31" ht="12.95" customHeight="1" thickBot="1" x14ac:dyDescent="0.3">
      <c r="O47" s="406"/>
      <c r="P47" s="425" t="s">
        <v>613</v>
      </c>
      <c r="Q47" s="241">
        <f>Q45/Q46</f>
        <v>36952.136364646023</v>
      </c>
      <c r="S47" s="390"/>
      <c r="U47" s="221"/>
      <c r="V47" s="390"/>
      <c r="W47" s="407" t="s">
        <v>613</v>
      </c>
      <c r="X47" s="235">
        <f>X45/X46</f>
        <v>31534.583986708378</v>
      </c>
      <c r="AA47" s="317"/>
      <c r="AC47" s="317"/>
      <c r="AD47" s="317"/>
    </row>
    <row r="48" spans="2:31" ht="12.95" customHeight="1" thickBot="1" x14ac:dyDescent="0.3">
      <c r="O48" s="406"/>
      <c r="P48" s="425" t="s">
        <v>620</v>
      </c>
      <c r="Q48" s="235">
        <f>AVERAGE(E7:E42,H7:H42,K7:K42,N7:N42,Q7:Q42)</f>
        <v>40705.75520620335</v>
      </c>
      <c r="R48" s="317"/>
      <c r="S48" s="390"/>
      <c r="U48" s="221"/>
      <c r="V48" s="390"/>
      <c r="W48" s="407" t="s">
        <v>620</v>
      </c>
      <c r="X48" s="241">
        <f>AVERAGE(U8,U11:U42,X7:X42)</f>
        <v>34238.965618026254</v>
      </c>
    </row>
    <row r="49" spans="17:24" ht="12.95" customHeight="1" x14ac:dyDescent="0.25">
      <c r="Q49" s="405"/>
      <c r="W49" s="340"/>
      <c r="X49" s="340"/>
    </row>
  </sheetData>
  <mergeCells count="19">
    <mergeCell ref="C5:E5"/>
    <mergeCell ref="F5:H5"/>
    <mergeCell ref="I5:K5"/>
    <mergeCell ref="L5:N5"/>
    <mergeCell ref="O5:Q5"/>
    <mergeCell ref="Z2:AB2"/>
    <mergeCell ref="S5:U5"/>
    <mergeCell ref="S4:U4"/>
    <mergeCell ref="V4:X4"/>
    <mergeCell ref="V5:X5"/>
    <mergeCell ref="Z4:AB4"/>
    <mergeCell ref="Z5:AB5"/>
    <mergeCell ref="I4:K4"/>
    <mergeCell ref="L4:N4"/>
    <mergeCell ref="O4:Q4"/>
    <mergeCell ref="C2:Q2"/>
    <mergeCell ref="S2:X2"/>
    <mergeCell ref="C4:E4"/>
    <mergeCell ref="F4:H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O298"/>
  <sheetViews>
    <sheetView topLeftCell="A33" workbookViewId="0">
      <selection activeCell="B50" sqref="B50"/>
    </sheetView>
  </sheetViews>
  <sheetFormatPr defaultRowHeight="15" x14ac:dyDescent="0.25"/>
  <cols>
    <col min="1" max="1" width="40.7109375" customWidth="1"/>
    <col min="2" max="2" width="18.7109375" customWidth="1"/>
    <col min="4" max="43" width="18.7109375" customWidth="1"/>
    <col min="644" max="683" width="8.85546875" style="1102"/>
    <col min="884" max="1003" width="8.85546875" style="1103"/>
  </cols>
  <sheetData>
    <row r="1" spans="1:43" x14ac:dyDescent="0.25">
      <c r="A1" s="225">
        <v>41</v>
      </c>
      <c r="C1" s="1100" t="s">
        <v>872</v>
      </c>
      <c r="E1" s="1101">
        <f ca="1">IF(COUNT(E12:E298)=0,"-",AVERAGE(E12:OFFSET(E12,$A$1-1,0)))</f>
        <v>6042.3673015878558</v>
      </c>
      <c r="G1" s="1101">
        <f ca="1">IF(COUNT(G12:G298)=0,"-",AVERAGE(G12:OFFSET(G12,$A$1-1,0)))</f>
        <v>844.05451136239969</v>
      </c>
      <c r="I1" s="1101">
        <f ca="1">IF(COUNT(I12:I298)=0,"-",AVERAGE(I12:OFFSET(I12,$A$1-1,0)))</f>
        <v>1789.7469466352247</v>
      </c>
      <c r="K1" s="1101">
        <f ca="1">IF(COUNT(K12:K298)=0,"-",AVERAGE(K12:OFFSET(K12,$A$1-1,0)))</f>
        <v>315.545392804149</v>
      </c>
      <c r="M1" s="1101">
        <f ca="1">IF(COUNT(M12:M298)=0,"-",AVERAGE(M12:OFFSET(M12,$A$1-1,0)))</f>
        <v>3038.4972552979712</v>
      </c>
      <c r="O1" s="1101">
        <f ca="1">IF(COUNT(O12:O298)=0,"-",AVERAGE(O12:OFFSET(O12,$A$1-1,0)))</f>
        <v>166.43344093943179</v>
      </c>
      <c r="Q1" s="1101">
        <f ca="1">IF(COUNT(Q12:Q298)=0,"-",AVERAGE(Q12:OFFSET(Q12,$A$1-1,0)))</f>
        <v>1861.0850129781386</v>
      </c>
      <c r="S1" s="1101">
        <f ca="1">IF(COUNT(S12:S298)=0,"-",AVERAGE(S12:OFFSET(S12,$A$1-1,0)))</f>
        <v>722.37601661356814</v>
      </c>
      <c r="U1" s="1101">
        <f ca="1">IF(COUNT(U12:U298)=0,"-",AVERAGE(U12:OFFSET(U12,$A$1-1,0)))</f>
        <v>75.445841414743839</v>
      </c>
      <c r="W1" s="1101">
        <f ca="1">IF(COUNT(W12:W298)=0,"-",AVERAGE(W12:OFFSET(W12,$A$1-1,0)))</f>
        <v>678.67190703842937</v>
      </c>
      <c r="Y1" s="1101" t="str">
        <f ca="1">IF(COUNT(Y12:Y298)=0,"-",AVERAGE(Y12:OFFSET(Y12,$A$1-1,0)))</f>
        <v>-</v>
      </c>
      <c r="AA1" s="1101">
        <f ca="1">IF(COUNT(AA12:AA298)=0,"-",AVERAGE(AA12:OFFSET(AA12,$A$1-1,0)))</f>
        <v>23.233168591094035</v>
      </c>
      <c r="AC1" s="1101">
        <f ca="1">IF(COUNT(AC12:AC298)=0,"-",AVERAGE(AC12:OFFSET(AC12,$A$1-1,0)))</f>
        <v>1842.9289750866642</v>
      </c>
      <c r="AE1" s="1101">
        <f ca="1">IF(COUNT(AE12:AE298)=0,"-",AVERAGE(AE12:OFFSET(AE12,$A$1-1,0)))</f>
        <v>22957.885237807623</v>
      </c>
      <c r="AG1" s="1101">
        <f ca="1">IF(COUNT(AG12:AG298)=0,"-",AVERAGE(AG12:OFFSET(AG12,$A$1-1,0)))</f>
        <v>73.77165075998586</v>
      </c>
      <c r="AI1" s="1101" t="str">
        <f ca="1">IF(COUNT(AI12:AI298)=0,"-",AVERAGE(AI12:OFFSET(AI12,$A$1-1,0)))</f>
        <v>-</v>
      </c>
      <c r="AK1" s="1101">
        <f ca="1">IF(COUNT(AK12:AK298)=0,"-",AVERAGE(AK12:OFFSET(AK12,$A$1-1,0)))</f>
        <v>2256.0027081426283</v>
      </c>
      <c r="AM1" s="1101" t="str">
        <f ca="1">IF(COUNT(AM12:AM298)=0,"-",AVERAGE(AM12:OFFSET(AM12,$A$1-1,0)))</f>
        <v>-</v>
      </c>
      <c r="AO1" s="1101">
        <f ca="1">IF(COUNT(AO12:AO298)=0,"-",AVERAGE(AO12:OFFSET(AO12,$A$1-1,0)))</f>
        <v>2811.0444293098526</v>
      </c>
      <c r="AQ1" s="1101">
        <f ca="1">IF(COUNT(AQ12:AQ298)=0,"-",AVERAGE(AQ12:OFFSET(AQ12,$A$1-1,0)))</f>
        <v>18573.646220751431</v>
      </c>
    </row>
    <row r="2" spans="1:43" x14ac:dyDescent="0.25">
      <c r="C2" s="1100" t="s">
        <v>873</v>
      </c>
      <c r="E2" s="1101">
        <f ca="1">IF(COUNT(E12:E298)=0,"-",E1-(2*_xlfn.STDEV.P(E12:OFFSET(E12,$A$1-1,0))))</f>
        <v>-4978.9944470990667</v>
      </c>
      <c r="G2" s="1101">
        <f ca="1">IF(COUNT(G12:G298)=0,"-",G1-(2*_xlfn.STDEV.P(G12:OFFSET(G12,$A$1-1,0))))</f>
        <v>-1202.0201984465389</v>
      </c>
      <c r="I2" s="1101">
        <f ca="1">IF(COUNT(I12:I298)=0,"-",I1-(2*_xlfn.STDEV.P(I12:OFFSET(I12,$A$1-1,0))))</f>
        <v>-4178.0705008784489</v>
      </c>
      <c r="K2" s="1101">
        <f ca="1">IF(COUNT(K12:K298)=0,"-",K1-(2*_xlfn.STDEV.P(K12:OFFSET(K12,$A$1-1,0))))</f>
        <v>-23.518636416617142</v>
      </c>
      <c r="M2" s="1101">
        <f ca="1">IF(COUNT(M12:M298)=0,"-",M1-(2*_xlfn.STDEV.P(M12:OFFSET(M12,$A$1-1,0))))</f>
        <v>-803.18442390878818</v>
      </c>
      <c r="O2" s="1101">
        <f ca="1">IF(COUNT(O12:O298)=0,"-",O1-(2*_xlfn.STDEV.P(O12:OFFSET(O12,$A$1-1,0))))</f>
        <v>-277.30139810939147</v>
      </c>
      <c r="Q2" s="1101">
        <f ca="1">IF(COUNT(Q12:Q298)=0,"-",Q1-(2*_xlfn.STDEV.P(Q12:OFFSET(Q12,$A$1-1,0))))</f>
        <v>-1375.2177199649993</v>
      </c>
      <c r="S2" s="1101">
        <f ca="1">IF(COUNT(S12:S298)=0,"-",S1-(2*_xlfn.STDEV.P(S12:OFFSET(S12,$A$1-1,0))))</f>
        <v>-1729.9874978683902</v>
      </c>
      <c r="U2" s="1101">
        <f ca="1">IF(COUNT(U12:U298)=0,"-",U1-(2*_xlfn.STDEV.P(U12:OFFSET(U12,$A$1-1,0))))</f>
        <v>-226.97338382958731</v>
      </c>
      <c r="W2" s="1101">
        <f ca="1">IF(COUNT(W12:W298)=0,"-",W1-(2*_xlfn.STDEV.P(W12:OFFSET(W12,$A$1-1,0))))</f>
        <v>-875.44664172933369</v>
      </c>
      <c r="Y2" s="1101" t="str">
        <f ca="1">IF(COUNT(Y12:Y298)=0,"-",Y1-(2*_xlfn.STDEV.P(Y12:OFFSET(Y12,$A$1-1,0))))</f>
        <v>-</v>
      </c>
      <c r="AA2" s="1101">
        <f ca="1">IF(COUNT(AA12:AA298)=0,"-",AA1-(2*_xlfn.STDEV.P(AA12:OFFSET(AA12,$A$1-1,0))))</f>
        <v>-23.665844337439957</v>
      </c>
      <c r="AC2" s="1101">
        <f ca="1">IF(COUNT(AC12:AC298)=0,"-",AC1-(2*_xlfn.STDEV.P(AC12:OFFSET(AC12,$A$1-1,0))))</f>
        <v>-5402.1487555644508</v>
      </c>
      <c r="AE2" s="1101">
        <f ca="1">IF(COUNT(AE12:AE298)=0,"-",AE1-(2*_xlfn.STDEV.P(AE12:OFFSET(AE12,$A$1-1,0))))</f>
        <v>-76163.412580103119</v>
      </c>
      <c r="AG2" s="1101">
        <f ca="1">IF(COUNT(AG12:AG298)=0,"-",AG1-(2*_xlfn.STDEV.P(AG12:OFFSET(AG12,$A$1-1,0))))</f>
        <v>73.77165075998586</v>
      </c>
      <c r="AI2" s="1101" t="str">
        <f ca="1">IF(COUNT(AI12:AI298)=0,"-",AI1-(2*_xlfn.STDEV.P(AI12:OFFSET(AI12,$A$1-1,0))))</f>
        <v>-</v>
      </c>
      <c r="AK2" s="1101">
        <f ca="1">IF(COUNT(AK12:AK298)=0,"-",AK1-(2*_xlfn.STDEV.P(AK12:OFFSET(AK12,$A$1-1,0))))</f>
        <v>-6980.190626619431</v>
      </c>
      <c r="AM2" s="1101" t="str">
        <f ca="1">IF(COUNT(AM12:AM298)=0,"-",AM1-(2*_xlfn.STDEV.P(AM12:OFFSET(AM12,$A$1-1,0))))</f>
        <v>-</v>
      </c>
      <c r="AO2" s="1101">
        <f ca="1">IF(COUNT(AO12:AO298)=0,"-",AO1-(2*_xlfn.STDEV.P(AO12:OFFSET(AO12,$A$1-1,0))))</f>
        <v>-2822.7345459078288</v>
      </c>
      <c r="AQ2" s="1101">
        <f ca="1">IF(COUNT(AQ12:AQ298)=0,"-",AQ1-(2*_xlfn.STDEV.P(AQ12:OFFSET(AQ12,$A$1-1,0))))</f>
        <v>-53802.166664764896</v>
      </c>
    </row>
    <row r="3" spans="1:43" x14ac:dyDescent="0.25">
      <c r="A3" s="1724" t="s">
        <v>874</v>
      </c>
      <c r="C3" s="1100" t="s">
        <v>875</v>
      </c>
      <c r="E3" s="1101">
        <f ca="1">IF(COUNT(E12:E298)=0,"-",E1+(2*_xlfn.STDEV.P(E12:OFFSET(E12,$A$1-1,0))))</f>
        <v>17063.729050274778</v>
      </c>
      <c r="G3" s="1101">
        <f ca="1">IF(COUNT(G12:G298)=0,"-",G1+(2*_xlfn.STDEV.P(G12:OFFSET(G12,$A$1-1,0))))</f>
        <v>2890.1292211713385</v>
      </c>
      <c r="I3" s="1101">
        <f ca="1">IF(COUNT(I12:I298)=0,"-",I1+(2*_xlfn.STDEV.P(I12:OFFSET(I12,$A$1-1,0))))</f>
        <v>7757.5643941488988</v>
      </c>
      <c r="K3" s="1101">
        <f ca="1">IF(COUNT(K12:K298)=0,"-",K1+(2*_xlfn.STDEV.P(K12:OFFSET(K12,$A$1-1,0))))</f>
        <v>654.60942202491515</v>
      </c>
      <c r="M3" s="1101">
        <f ca="1">IF(COUNT(M12:M298)=0,"-",M1+(2*_xlfn.STDEV.P(M12:OFFSET(M12,$A$1-1,0))))</f>
        <v>6880.1789345047309</v>
      </c>
      <c r="O3" s="1101">
        <f ca="1">IF(COUNT(O12:O298)=0,"-",O1+(2*_xlfn.STDEV.P(O12:OFFSET(O12,$A$1-1,0))))</f>
        <v>610.16827998825499</v>
      </c>
      <c r="Q3" s="1101">
        <f ca="1">IF(COUNT(Q12:Q298)=0,"-",Q1+(2*_xlfn.STDEV.P(Q12:OFFSET(Q12,$A$1-1,0))))</f>
        <v>5097.3877459212763</v>
      </c>
      <c r="S3" s="1101">
        <f ca="1">IF(COUNT(S12:S298)=0,"-",S1+(2*_xlfn.STDEV.P(S12:OFFSET(S12,$A$1-1,0))))</f>
        <v>3174.7395310955262</v>
      </c>
      <c r="U3" s="1101">
        <f ca="1">IF(COUNT(U12:U298)=0,"-",U1+(2*_xlfn.STDEV.P(U12:OFFSET(U12,$A$1-1,0))))</f>
        <v>377.86506665907496</v>
      </c>
      <c r="W3" s="1101">
        <f ca="1">IF(COUNT(W12:W298)=0,"-",W1+(2*_xlfn.STDEV.P(W12:OFFSET(W12,$A$1-1,0))))</f>
        <v>2232.7904558061923</v>
      </c>
      <c r="Y3" s="1101" t="str">
        <f ca="1">IF(COUNT(Y12:Y298)=0,"-",Y1+(2*_xlfn.STDEV.P(Y12:OFFSET(Y12,$A$1-1,0))))</f>
        <v>-</v>
      </c>
      <c r="AA3" s="1101">
        <f ca="1">IF(COUNT(AA12:AA298)=0,"-",AA1+(2*_xlfn.STDEV.P(AA12:OFFSET(AA12,$A$1-1,0))))</f>
        <v>70.132181519628034</v>
      </c>
      <c r="AC3" s="1101">
        <f ca="1">IF(COUNT(AC12:AC298)=0,"-",AC1+(2*_xlfn.STDEV.P(AC12:OFFSET(AC12,$A$1-1,0))))</f>
        <v>9088.0067057377801</v>
      </c>
      <c r="AE3" s="1101">
        <f ca="1">IF(COUNT(AE12:AE298)=0,"-",AE1+(2*_xlfn.STDEV.P(AE12:OFFSET(AE12,$A$1-1,0))))</f>
        <v>122079.18305571837</v>
      </c>
      <c r="AG3" s="1101">
        <f ca="1">IF(COUNT(AG12:AG298)=0,"-",AG1+(2*_xlfn.STDEV.P(AG12:OFFSET(AG12,$A$1-1,0))))</f>
        <v>73.77165075998586</v>
      </c>
      <c r="AI3" s="1101" t="str">
        <f ca="1">IF(COUNT(AI12:AI298)=0,"-",AI1+(2*_xlfn.STDEV.P(AI12:OFFSET(AI12,$A$1-1,0))))</f>
        <v>-</v>
      </c>
      <c r="AK3" s="1101">
        <f ca="1">IF(COUNT(AK12:AK298)=0,"-",AK1+(2*_xlfn.STDEV.P(AK12:OFFSET(AK12,$A$1-1,0))))</f>
        <v>11492.196042904689</v>
      </c>
      <c r="AM3" s="1101" t="str">
        <f ca="1">IF(COUNT(AM12:AM298)=0,"-",AM1+(2*_xlfn.STDEV.P(AM12:OFFSET(AM12,$A$1-1,0))))</f>
        <v>-</v>
      </c>
      <c r="AO3" s="1101">
        <f ca="1">IF(COUNT(AO12:AO298)=0,"-",AO1+(2*_xlfn.STDEV.P(AO12:OFFSET(AO12,$A$1-1,0))))</f>
        <v>8444.8234045275349</v>
      </c>
      <c r="AQ3" s="1101">
        <f ca="1">IF(COUNT(AQ12:AQ298)=0,"-",AQ1+(2*_xlfn.STDEV.P(AQ12:OFFSET(AQ12,$A$1-1,0))))</f>
        <v>90949.45910626775</v>
      </c>
    </row>
    <row r="4" spans="1:43" x14ac:dyDescent="0.25">
      <c r="A4" s="1724"/>
      <c r="C4" s="1100" t="s">
        <v>876</v>
      </c>
      <c r="E4" s="1104">
        <f ca="1">IF(COUNT(E12:E298)=0,"-",AVERAGEIFS(E12:E298, E12:E298, "&gt;="&amp;E2,E12:E298,"&lt;="&amp;E3))</f>
        <v>5088.9645855912804</v>
      </c>
      <c r="G4" s="1104">
        <f ca="1">IF(COUNT(G12:G298)=0,"-",AVERAGEIFS(G12:G298, G12:G298, "&gt;="&amp;G2,G12:G298,"&lt;="&amp;G3))</f>
        <v>598.84691407337743</v>
      </c>
      <c r="I4" s="1104">
        <f ca="1">IF(COUNT(I12:I298)=0,"-",AVERAGEIFS(I12:I298, I12:I298, "&gt;="&amp;I2,I12:I298,"&lt;="&amp;I3))</f>
        <v>630.69627249085954</v>
      </c>
      <c r="K4" s="1104">
        <f ca="1">IF(COUNT(K12:K298)=0,"-",AVERAGEIFS(K12:K298, K12:K298, "&gt;="&amp;K2,K12:K298,"&lt;="&amp;K3))</f>
        <v>315.545392804149</v>
      </c>
      <c r="M4" s="1104">
        <f ca="1">IF(COUNT(M12:M298)=0,"-",AVERAGEIFS(M12:M298, M12:M298, "&gt;="&amp;M2,M12:M298,"&lt;="&amp;M3))</f>
        <v>3038.4972552979712</v>
      </c>
      <c r="O4" s="1104">
        <f ca="1">IF(COUNT(O12:O298)=0,"-",AVERAGEIFS(O12:O298, O12:O298, "&gt;="&amp;O2,O12:O298,"&lt;="&amp;O3))</f>
        <v>109.91755480815526</v>
      </c>
      <c r="Q4" s="1104">
        <f ca="1">IF(COUNT(Q12:Q298)=0,"-",AVERAGEIFS(Q12:Q298, Q12:Q298, "&gt;="&amp;Q2,Q12:Q298,"&lt;="&amp;Q3))</f>
        <v>1618.0657974635033</v>
      </c>
      <c r="S4" s="1104">
        <f ca="1">IF(COUNT(S12:S298)=0,"-",AVERAGEIFS(S12:S298, S12:S298, "&gt;="&amp;S2,S12:S298,"&lt;="&amp;S3))</f>
        <v>506.3607300580428</v>
      </c>
      <c r="U4" s="1104">
        <f ca="1">IF(COUNT(U12:U298)=0,"-",AVERAGEIFS(U12:U298, U12:U298, "&gt;="&amp;U2,U12:U298,"&lt;="&amp;U3))</f>
        <v>35.372868778648176</v>
      </c>
      <c r="W4" s="1104">
        <f ca="1">IF(COUNT(W12:W298)=0,"-",AVERAGEIFS(W12:W298, W12:W298, "&gt;="&amp;W2,W12:W298,"&lt;="&amp;W3))</f>
        <v>678.67190703842937</v>
      </c>
      <c r="Y4" s="1104" t="str">
        <f>IF(COUNT(Y12:Y298)=0,"-",AVERAGEIFS(Y12:Y298, Y12:Y298, "&gt;="&amp;Y2,Y12:Y298,"&lt;="&amp;Y3))</f>
        <v>-</v>
      </c>
      <c r="AA4" s="1104">
        <f ca="1">IF(COUNT(AA12:AA298)=0,"-",AVERAGEIFS(AA12:AA298, AA12:AA298, "&gt;="&amp;AA2,AA12:AA298,"&lt;="&amp;AA3))</f>
        <v>18.769425312916166</v>
      </c>
      <c r="AC4" s="1104">
        <f ca="1">IF(COUNT(AC12:AC298)=0,"-",AVERAGEIFS(AC12:AC298, AC12:AC298, "&gt;="&amp;AC2,AC12:AC298,"&lt;="&amp;AC3))</f>
        <v>995.74962259533095</v>
      </c>
      <c r="AE4" s="1104">
        <f ca="1">IF(COUNT(AE12:AE298)=0,"-",AVERAGEIFS(AE12:AE298, AE12:AE298, "&gt;="&amp;AE2,AE12:AE298,"&lt;="&amp;AE3))</f>
        <v>13103.449092738236</v>
      </c>
      <c r="AG4" s="1104">
        <f ca="1">IF(COUNT(AG12:AG298)=0,"-",AVERAGEIFS(AG12:AG298, AG12:AG298, "&gt;="&amp;AG2,AG12:AG298,"&lt;="&amp;AG3))</f>
        <v>73.77165075998586</v>
      </c>
      <c r="AI4" s="1104" t="str">
        <f>IF(COUNT(AI12:AI298)=0,"-",AVERAGEIFS(AI12:AI298, AI12:AI298, "&gt;="&amp;AI2,AI12:AI298,"&lt;="&amp;AI3))</f>
        <v>-</v>
      </c>
      <c r="AK4" s="1104">
        <f ca="1">IF(COUNT(AK12:AK298)=0,"-",AVERAGEIFS(AK12:AK298, AK12:AK298, "&gt;="&amp;AK2,AK12:AK298,"&lt;="&amp;AK3))</f>
        <v>1019.4274344106734</v>
      </c>
      <c r="AM4" s="1104" t="str">
        <f>IF(COUNT(AM12:AM298)=0,"-",AVERAGEIFS(AM12:AM298, AM12:AM298, "&gt;="&amp;AM2,AM12:AM298,"&lt;="&amp;AM3))</f>
        <v>-</v>
      </c>
      <c r="AO4" s="1104">
        <f ca="1">IF(COUNT(AO12:AO298)=0,"-",AVERAGEIFS(AO12:AO298, AO12:AO298, "&gt;="&amp;AO2,AO12:AO298,"&lt;="&amp;AO3))</f>
        <v>2233.2890988697332</v>
      </c>
      <c r="AQ4" s="1104">
        <f ca="1">IF(COUNT(AQ12:AQ298)=0,"-",AVERAGEIFS(AQ12:AQ298, AQ12:AQ298, "&gt;="&amp;AQ2,AQ12:AQ298,"&lt;="&amp;AQ3))</f>
        <v>10943.643138176616</v>
      </c>
    </row>
    <row r="5" spans="1:43" x14ac:dyDescent="0.25">
      <c r="A5" s="1724"/>
      <c r="C5" s="1100" t="s">
        <v>877</v>
      </c>
      <c r="E5" s="1105">
        <f ca="1">IF(COUNT(E12:E298)=0,"-",SUMIFS(D12:D298,E12:E298,"&gt;="&amp;E2,E12:E298,"&lt;="&amp;E3)/SUMIFS($B12:$B298,E12:E298,"&gt;="&amp;E2,E12:E298,"&lt;="&amp;E3))</f>
        <v>4865.3248745748906</v>
      </c>
      <c r="G5" s="1105">
        <f ca="1">IF(COUNT(G12:G298)=0,"-",SUMIFS(F12:F298,G12:G298,"&gt;="&amp;G2,G12:G298,"&lt;="&amp;G3)/SUMIFS($B12:$B298,G12:G298,"&gt;="&amp;G2,G12:G298,"&lt;="&amp;G3))</f>
        <v>289.16768483689276</v>
      </c>
      <c r="I5" s="1105">
        <f ca="1">IF(COUNT(I12:I298)=0,"-",SUMIFS(H12:H298,I12:I298,"&gt;="&amp;I2,I12:I298,"&lt;="&amp;I3)/SUMIFS($B12:$B298,I12:I298,"&gt;="&amp;I2,I12:I298,"&lt;="&amp;I3))</f>
        <v>427.27868482360941</v>
      </c>
      <c r="K5" s="1105">
        <f ca="1">IF(COUNT(K12:K298)=0,"-",SUMIFS(J12:J298,K12:K298,"&gt;="&amp;K2,K12:K298,"&lt;="&amp;K3)/SUMIFS($B12:$B298,K12:K298,"&gt;="&amp;K2,K12:K298,"&lt;="&amp;K3))</f>
        <v>291.08976284349694</v>
      </c>
      <c r="M5" s="1105">
        <f ca="1">IF(COUNT(M12:M298)=0,"-",SUMIFS(L12:L298,M12:M298,"&gt;="&amp;M2,M12:M298,"&lt;="&amp;M3)/SUMIFS($B12:$B298,M12:M298,"&gt;="&amp;M2,M12:M298,"&lt;="&amp;M3))</f>
        <v>1946.0706369021464</v>
      </c>
      <c r="O5" s="1105">
        <f ca="1">IF(COUNT(O12:O298)=0,"-",SUMIFS(N12:N298,O12:O298,"&gt;="&amp;O2,O12:O298,"&lt;="&amp;O3)/SUMIFS($B12:$B298,O12:O298,"&gt;="&amp;O2,O12:O298,"&lt;="&amp;O3))</f>
        <v>92.531411580183232</v>
      </c>
      <c r="Q5" s="1105">
        <f ca="1">IF(COUNT(Q12:Q298)=0,"-",SUMIFS(P12:P298,Q12:Q298,"&gt;="&amp;Q2,Q12:Q298,"&lt;="&amp;Q3)/SUMIFS($B12:$B298,Q12:Q298,"&gt;="&amp;Q2,Q12:Q298,"&lt;="&amp;Q3))</f>
        <v>1714.6923226452845</v>
      </c>
      <c r="S5" s="1105">
        <f ca="1">IF(COUNT(S12:S298)=0,"-",SUMIFS(R12:R298,S12:S298,"&gt;="&amp;S2,S12:S298,"&lt;="&amp;S3)/SUMIFS($B12:$B298,S12:S298,"&gt;="&amp;S2,S12:S298,"&lt;="&amp;S3))</f>
        <v>240.7018639418128</v>
      </c>
      <c r="U5" s="1105">
        <f ca="1">IF(COUNT(U12:U298)=0,"-",SUMIFS(T12:T298,U12:U298,"&gt;="&amp;U2,U12:U298,"&lt;="&amp;U3)/SUMIFS($B12:$B298,U12:U298,"&gt;="&amp;U2,U12:U298,"&lt;="&amp;U3))</f>
        <v>7.5020455651641242</v>
      </c>
      <c r="W5" s="1105">
        <f ca="1">IF(COUNT(W12:W298)=0,"-",SUMIFS(V12:V298,W12:W298,"&gt;="&amp;W2,W12:W298,"&lt;="&amp;W3)/SUMIFS($B12:$B298,W12:W298,"&gt;="&amp;W2,W12:W298,"&lt;="&amp;W3))</f>
        <v>286.48605447850179</v>
      </c>
      <c r="Y5" s="1105" t="str">
        <f>IF(COUNT(Y12:Y298)=0,"-",SUMIFS(X12:X298,Y12:Y298,"&gt;="&amp;Y2,Y12:Y298,"&lt;="&amp;Y3)/SUMIFS($B12:$B298,Y12:Y298,"&gt;="&amp;Y2,Y12:Y298,"&lt;="&amp;Y3))</f>
        <v>-</v>
      </c>
      <c r="AA5" s="1105">
        <f ca="1">IF(COUNT(AA12:AA298)=0,"-",SUMIFS(Z12:Z298,AA12:AA298,"&gt;="&amp;AA2,AA12:AA298,"&lt;="&amp;AA3)/SUMIFS($B12:$B298,AA12:AA298,"&gt;="&amp;AA2,AA12:AA298,"&lt;="&amp;AA3))</f>
        <v>18.697404677587588</v>
      </c>
      <c r="AC5" s="1105">
        <f ca="1">IF(COUNT(AC12:AC298)=0,"-",SUMIFS(AB12:AB298,AC12:AC298,"&gt;="&amp;AC2,AC12:AC298,"&lt;="&amp;AC3)/SUMIFS($B12:$B298,AC12:AC298,"&gt;="&amp;AC2,AC12:AC298,"&lt;="&amp;AC3))</f>
        <v>85.61117747354831</v>
      </c>
      <c r="AE5" s="1105">
        <f ca="1">IF(COUNT(AE12:AE298)=0,"-",SUMIFS(AD12:AD298,AE12:AE298,"&gt;="&amp;AE2,AE12:AE298,"&lt;="&amp;AE3)/SUMIFS($B12:$B298,AE12:AE298,"&gt;="&amp;AE2,AE12:AE298,"&lt;="&amp;AE3))</f>
        <v>2074.1330298645071</v>
      </c>
      <c r="AG5" s="1105">
        <f ca="1">IF(COUNT(AG12:AG298)=0,"-",SUMIFS(AF12:AF298,AG12:AG298,"&gt;="&amp;AG2,AG12:AG298,"&lt;="&amp;AG3)/SUMIFS($B12:$B298,AG12:AG298,"&gt;="&amp;AG2,AG12:AG298,"&lt;="&amp;AG3))</f>
        <v>73.77165075998586</v>
      </c>
      <c r="AI5" s="1105" t="str">
        <f>IF(COUNT(AI12:AI298)=0,"-",SUMIFS(AH12:AH298,AI12:AI298,"&gt;="&amp;AI2,AI12:AI298,"&lt;="&amp;AI3)/SUMIFS($B12:$B298,AI12:AI298,"&gt;="&amp;AI2,AI12:AI298,"&lt;="&amp;AI3))</f>
        <v>-</v>
      </c>
      <c r="AK5" s="1105">
        <f ca="1">IF(COUNT(AK12:AK298)=0,"-",SUMIFS(AJ12:AJ298,AK12:AK298,"&gt;="&amp;AK2,AK12:AK298,"&lt;="&amp;AK3)/SUMIFS($B12:$B298,AK12:AK298,"&gt;="&amp;AK2,AK12:AK298,"&lt;="&amp;AK3))</f>
        <v>556.7453110643786</v>
      </c>
      <c r="AM5" s="1105" t="str">
        <f>IF(COUNT(AM12:AM298)=0,"-",SUMIFS(AL12:AL298,AM12:AM298,"&gt;="&amp;AM2,AM12:AM298,"&lt;="&amp;AM3)/SUMIFS($B12:$B298,AM12:AM298,"&gt;="&amp;AM2,AM12:AM298,"&lt;="&amp;AM3))</f>
        <v>-</v>
      </c>
      <c r="AO5" s="1105">
        <f ca="1">IF(COUNT(AO12:AO298)=0,"-",SUMIFS(AN12:AN298,AO12:AO298,"&gt;="&amp;AO2,AO12:AO298,"&lt;="&amp;AO3)/SUMIFS($B12:$B298,AO12:AO298,"&gt;="&amp;AO2,AO12:AO298,"&lt;="&amp;AO3))</f>
        <v>1540.2998267732698</v>
      </c>
      <c r="AQ5" s="1105">
        <f ca="1">IF(COUNT(AQ12:AQ298)=0,"-",SUMIFS(AP12:AP298,AQ12:AQ298,"&gt;="&amp;AQ2,AQ12:AQ298,"&lt;="&amp;AQ3)/SUMIFS($B12:$B298,AQ12:AQ298,"&gt;="&amp;AQ2,AQ12:AQ298,"&lt;="&amp;AQ3))</f>
        <v>5867.317284454085</v>
      </c>
    </row>
    <row r="6" spans="1:43" x14ac:dyDescent="0.25">
      <c r="A6" s="1724"/>
      <c r="C6" s="1100" t="s">
        <v>878</v>
      </c>
      <c r="E6" s="1106">
        <f ca="1">IF(COUNT(E12:E298)=0,"-",SUMIFS(E12:E298, E12:E298, "&gt;="&amp;E2,E12:E298,"&lt;="&amp;E3)/($A$1-COUNTIF(E12:E298,"&lt;"&amp;E$2)-COUNTIF(E12:E298,"&gt;"&amp;E$3)))</f>
        <v>4175.5606856133581</v>
      </c>
      <c r="G6" s="1106">
        <f ca="1">IF(COUNT(G12:G298)=0,"-",SUMIFS(G12:G298, G12:G298, "&gt;="&amp;G2,G12:G298,"&lt;="&amp;G3)/($A$1-COUNTIF(G12:G298,"&lt;"&amp;G$2)-COUNTIF(G12:G298,"&gt;"&amp;G$3)))</f>
        <v>261.03583433967736</v>
      </c>
      <c r="I6" s="1106">
        <f ca="1">IF(COUNT(I12:I298)=0,"-",SUMIFS(I12:I298, I12:I298, "&gt;="&amp;I2,I12:I298,"&lt;="&amp;I3)/($A$1-COUNTIF(I12:I298,"&lt;"&amp;I$2)-COUNTIF(I12:I298,"&gt;"&amp;I$3)))</f>
        <v>94.604440873628931</v>
      </c>
      <c r="K6" s="1106">
        <f ca="1">IF(COUNT(K12:K298)=0,"-",SUMIFS(K12:K298, K12:K298, "&gt;="&amp;K2,K12:K298,"&lt;="&amp;K3)/($A$1-COUNTIF(K12:K298,"&lt;"&amp;K$2)-COUNTIF(K12:K298,"&gt;"&amp;K$3)))</f>
        <v>46.177374556704734</v>
      </c>
      <c r="M6" s="1106">
        <f ca="1">IF(COUNT(M12:M298)=0,"-",SUMIFS(M12:M298, M12:M298, "&gt;="&amp;M2,M12:M298,"&lt;="&amp;M3)/($A$1-COUNTIF(M12:M298,"&lt;"&amp;M$2)-COUNTIF(M12:M298,"&gt;"&amp;M$3)))</f>
        <v>148.21937830721811</v>
      </c>
      <c r="O6" s="1106">
        <f ca="1">IF(COUNT(O12:O298)=0,"-",SUMIFS(O12:O298, O12:O298, "&gt;="&amp;O2,O12:O298,"&lt;="&amp;O3)/($A$1-COUNTIF(O12:O298,"&lt;"&amp;O$2)-COUNTIF(O12:O298,"&gt;"&amp;O$3)))</f>
        <v>73.278369872103511</v>
      </c>
      <c r="Q6" s="1106">
        <f ca="1">IF(COUNT(Q12:Q298)=0,"-",SUMIFS(Q12:Q298, Q12:Q298, "&gt;="&amp;Q2,Q12:Q298,"&lt;="&amp;Q3)/($A$1-COUNTIF(Q12:Q298,"&lt;"&amp;Q$2)-COUNTIF(Q12:Q298,"&gt;"&amp;Q$3)))</f>
        <v>1452.1103310569902</v>
      </c>
      <c r="S6" s="1106">
        <f ca="1">IF(COUNT(S12:S298)=0,"-",SUMIFS(S12:S298, S12:S298, "&gt;="&amp;S2,S12:S298,"&lt;="&amp;S3)/($A$1-COUNTIF(S12:S298,"&lt;"&amp;S$2)-COUNTIF(S12:S298,"&gt;"&amp;S$3)))</f>
        <v>291.15741978337462</v>
      </c>
      <c r="U6" s="1106">
        <f ca="1">IF(COUNT(U12:U298)=0,"-",SUMIFS(U12:U298, U12:U298, "&gt;="&amp;U2,U12:U298,"&lt;="&amp;U3)/($A$1-COUNTIF(U12:U298,"&lt;"&amp;U$2)-COUNTIF(U12:U298,"&gt;"&amp;U$3)))</f>
        <v>11.496182353060657</v>
      </c>
      <c r="W6" s="1106">
        <f ca="1">IF(COUNT(W12:W298)=0,"-",SUMIFS(W12:W298, W12:W298, "&gt;="&amp;W2,W12:W298,"&lt;="&amp;W3)/($A$1-COUNTIF(W12:W298,"&lt;"&amp;W$2)-COUNTIF(W12:W298,"&gt;"&amp;W$3)))</f>
        <v>148.97676008160644</v>
      </c>
      <c r="Y6" s="1106" t="str">
        <f>IF(COUNT(Y12:Y298)=0,"-",SUMIFS(Y12:Y298, Y12:Y298, "&gt;="&amp;Y2,Y12:Y298,"&lt;="&amp;Y3)/($A$1-COUNTIF(Y12:Y298,"&lt;"&amp;Y$2)-COUNTIF(Y12:Y298,"&gt;"&amp;Y$3)))</f>
        <v>-</v>
      </c>
      <c r="AA6" s="1106">
        <f ca="1">IF(COUNT(AA12:AA298)=0,"-",SUMIFS(AA12:AA298, AA12:AA298, "&gt;="&amp;AA2,AA12:AA298,"&lt;="&amp;AA3)/($A$1-COUNTIF(AA12:AA298,"&lt;"&amp;AA$2)-COUNTIF(AA12:AA298,"&gt;"&amp;AA$3)))</f>
        <v>5.6308275938748498</v>
      </c>
      <c r="AC6" s="1106">
        <f ca="1">IF(COUNT(AC12:AC298)=0,"-",SUMIFS(AC12:AC298, AC12:AC298, "&gt;="&amp;AC2,AC12:AC298,"&lt;="&amp;AC3)/($A$1-COUNTIF(AC12:AC298,"&lt;"&amp;AC$2)-COUNTIF(AC12:AC298,"&gt;"&amp;AC$3)))</f>
        <v>248.93740564883274</v>
      </c>
      <c r="AE6" s="1106">
        <f ca="1">IF(COUNT(AE12:AE298)=0,"-",SUMIFS(AE12:AE298, AE12:AE298, "&gt;="&amp;AE2,AE12:AE298,"&lt;="&amp;AE3)/($A$1-COUNTIF(AE12:AE298,"&lt;"&amp;AE$2)-COUNTIF(AE12:AE298,"&gt;"&amp;AE$3)))</f>
        <v>5896.5520917322065</v>
      </c>
      <c r="AG6" s="1106">
        <f ca="1">IF(COUNT(AG12:AG298)=0,"-",SUMIFS(AG12:AG298, AG12:AG298, "&gt;="&amp;AG2,AG12:AG298,"&lt;="&amp;AG3)/($A$1-COUNTIF(AG12:AG298,"&lt;"&amp;AG$2)-COUNTIF(AG12:AG298,"&gt;"&amp;AG$3)))</f>
        <v>1.7993085551216064</v>
      </c>
      <c r="AI6" s="1106" t="str">
        <f>IF(COUNT(AI12:AI298)=0,"-",SUMIFS(AI12:AI298, AI12:AI298, "&gt;="&amp;AI2,AI12:AI298,"&lt;="&amp;AI3)/($A$1-COUNTIF(AI12:AI298,"&lt;"&amp;AI$2)-COUNTIF(AI12:AI298,"&gt;"&amp;AI$3)))</f>
        <v>-</v>
      </c>
      <c r="AK6" s="1106">
        <f ca="1">IF(COUNT(AK12:AK298)=0,"-",SUMIFS(AK12:AK298, AK12:AK298, "&gt;="&amp;AK2,AK12:AK298,"&lt;="&amp;AK3)/($A$1-COUNTIF(AK12:AK298,"&lt;"&amp;AK$2)-COUNTIF(AK12:AK298,"&gt;"&amp;AK$3)))</f>
        <v>912.11928342007627</v>
      </c>
      <c r="AM6" s="1106" t="str">
        <f>IF(COUNT(AM12:AM298)=0,"-",SUMIFS(AM12:AM298, AM12:AM298, "&gt;="&amp;AM2,AM12:AM298,"&lt;="&amp;AM3)/($A$1-COUNTIF(AM12:AM298,"&lt;"&amp;AM$2)-COUNTIF(AM12:AM298,"&gt;"&amp;AM$3)))</f>
        <v>-</v>
      </c>
      <c r="AO6" s="1106">
        <f ca="1">IF(COUNT(AO12:AO298)=0,"-",SUMIFS(AO12:AO298, AO12:AO298, "&gt;="&amp;AO2,AO12:AO298,"&lt;="&amp;AO3)/($A$1-COUNTIF(AO12:AO298,"&lt;"&amp;AO$2)-COUNTIF(AO12:AO298,"&gt;"&amp;AO$3)))</f>
        <v>558.32227471743329</v>
      </c>
      <c r="AQ6" s="1106">
        <f ca="1">IF(COUNT(AQ12:AQ298)=0,"-",SUMIFS(AQ12:AQ298, AQ12:AQ298, "&gt;="&amp;AQ2,AQ12:AQ298,"&lt;="&amp;AQ3)/($A$1-COUNTIF(AQ12:AQ298,"&lt;"&amp;AQ$2)-COUNTIF(AQ12:AQ298,"&gt;"&amp;AQ$3)))</f>
        <v>10101.824435239952</v>
      </c>
    </row>
    <row r="9" spans="1:43" x14ac:dyDescent="0.25">
      <c r="D9" s="1107" t="s">
        <v>193</v>
      </c>
      <c r="E9" s="1108"/>
      <c r="F9" s="1107" t="s">
        <v>194</v>
      </c>
      <c r="G9" s="1108"/>
      <c r="H9" s="1107" t="s">
        <v>195</v>
      </c>
      <c r="I9" s="1108"/>
      <c r="J9" s="1107" t="s">
        <v>196</v>
      </c>
      <c r="K9" s="1108"/>
      <c r="L9" s="1107" t="s">
        <v>879</v>
      </c>
      <c r="M9" s="1108"/>
      <c r="N9" s="1107" t="s">
        <v>197</v>
      </c>
      <c r="O9" s="1108"/>
      <c r="P9" s="1107" t="s">
        <v>198</v>
      </c>
      <c r="Q9" s="1108"/>
      <c r="R9" s="1107" t="s">
        <v>199</v>
      </c>
      <c r="S9" s="1108"/>
      <c r="T9" s="1107" t="s">
        <v>200</v>
      </c>
      <c r="U9" s="1108"/>
      <c r="V9" s="1107" t="s">
        <v>201</v>
      </c>
      <c r="W9" s="1108"/>
      <c r="X9" s="1107" t="s">
        <v>202</v>
      </c>
      <c r="Y9" s="1108"/>
      <c r="Z9" s="1107" t="s">
        <v>203</v>
      </c>
      <c r="AA9" s="1108"/>
      <c r="AB9" s="1107" t="s">
        <v>204</v>
      </c>
      <c r="AC9" s="1108"/>
      <c r="AD9" s="1107" t="s">
        <v>205</v>
      </c>
      <c r="AE9" s="1108"/>
      <c r="AF9" s="1107" t="s">
        <v>880</v>
      </c>
      <c r="AG9" s="1108"/>
      <c r="AH9" s="1107" t="s">
        <v>881</v>
      </c>
      <c r="AI9" s="1108"/>
      <c r="AJ9" s="1107" t="s">
        <v>206</v>
      </c>
      <c r="AK9" s="1108"/>
      <c r="AL9" s="1107" t="s">
        <v>882</v>
      </c>
      <c r="AM9" s="1108"/>
      <c r="AN9" s="1107" t="s">
        <v>207</v>
      </c>
      <c r="AO9" s="1108"/>
      <c r="AP9" s="1107" t="s">
        <v>208</v>
      </c>
      <c r="AQ9" s="1108"/>
    </row>
    <row r="10" spans="1:43" ht="75" x14ac:dyDescent="0.25">
      <c r="A10" s="1109"/>
      <c r="B10" s="1110"/>
      <c r="D10" s="1111" t="s">
        <v>298</v>
      </c>
      <c r="E10" s="1112" t="str">
        <f>D10&amp;"
per FTE"</f>
        <v>Total Occupancy
per FTE</v>
      </c>
      <c r="F10" s="1111" t="s">
        <v>299</v>
      </c>
      <c r="G10" s="1112" t="str">
        <f>F10&amp;"
per FTE"</f>
        <v>Direct Care Consultant 201
per FTE</v>
      </c>
      <c r="H10" s="1111" t="s">
        <v>300</v>
      </c>
      <c r="I10" s="1112" t="str">
        <f>H10&amp;"
per FTE"</f>
        <v>Temporary Help 202
per FTE</v>
      </c>
      <c r="J10" s="1111" t="s">
        <v>301</v>
      </c>
      <c r="K10" s="1112" t="str">
        <f>J10&amp;"
per FTE"</f>
        <v>Clients and Caregivers Reimb./Stipends 203
per FTE</v>
      </c>
      <c r="L10" s="1111" t="s">
        <v>883</v>
      </c>
      <c r="M10" s="1112" t="str">
        <f>L10&amp;"
per FTE"</f>
        <v>Subcontracted Direct Care 206
per FTE</v>
      </c>
      <c r="N10" s="1111" t="s">
        <v>302</v>
      </c>
      <c r="O10" s="1112" t="str">
        <f>N10&amp;"
per FTE"</f>
        <v>Staff Training 204
per FTE</v>
      </c>
      <c r="P10" s="1111" t="s">
        <v>303</v>
      </c>
      <c r="Q10" s="1112" t="str">
        <f>P10&amp;"
per FTE"</f>
        <v>Staff Mileage / Travel 205
per FTE</v>
      </c>
      <c r="R10" s="1111" t="s">
        <v>304</v>
      </c>
      <c r="S10" s="1112" t="str">
        <f>R10&amp;"
per FTE"</f>
        <v>Meals 207
per FTE</v>
      </c>
      <c r="T10" s="1111" t="s">
        <v>305</v>
      </c>
      <c r="U10" s="1112" t="str">
        <f>T10&amp;"
per FTE"</f>
        <v>Client Transportation 208
per FTE</v>
      </c>
      <c r="V10" s="1111" t="s">
        <v>306</v>
      </c>
      <c r="W10" s="1112" t="str">
        <f>V10&amp;"
per FTE"</f>
        <v>Vehicle Expenses 208
per FTE</v>
      </c>
      <c r="X10" s="1111" t="s">
        <v>307</v>
      </c>
      <c r="Y10" s="1112" t="str">
        <f>X10&amp;"
per FTE"</f>
        <v>Vehicle Depreciation 208
per FTE</v>
      </c>
      <c r="Z10" s="1111" t="s">
        <v>308</v>
      </c>
      <c r="AA10" s="1112" t="str">
        <f>Z10&amp;"
per FTE"</f>
        <v>Incidental Medical /Medicine/Pharmacy 209
per FTE</v>
      </c>
      <c r="AB10" s="1111" t="s">
        <v>309</v>
      </c>
      <c r="AC10" s="1112" t="str">
        <f>AB10&amp;"
per FTE"</f>
        <v>Client Personal Allowances 211
per FTE</v>
      </c>
      <c r="AD10" s="1111" t="s">
        <v>310</v>
      </c>
      <c r="AE10" s="1112" t="str">
        <f>AD10&amp;"
per FTE"</f>
        <v>Provision Material Goods/Svs./Benefits 212
per FTE</v>
      </c>
      <c r="AF10" s="1111" t="s">
        <v>884</v>
      </c>
      <c r="AG10" s="1112" t="str">
        <f>AF10&amp;"
per FTE"</f>
        <v>Direct Client Wages 214
per FTE</v>
      </c>
      <c r="AH10" s="1111" t="s">
        <v>885</v>
      </c>
      <c r="AI10" s="1112" t="str">
        <f>AH10&amp;"
per FTE"</f>
        <v>Other Commercial Prod. &amp; Svs. 214
per FTE</v>
      </c>
      <c r="AJ10" s="1111" t="s">
        <v>311</v>
      </c>
      <c r="AK10" s="1112" t="str">
        <f>AJ10&amp;"
per FTE"</f>
        <v>Program Supplies &amp; Materials 215
per FTE</v>
      </c>
      <c r="AL10" s="1111" t="s">
        <v>886</v>
      </c>
      <c r="AM10" s="1112" t="str">
        <f>AL10&amp;"
per FTE"</f>
        <v>Non Charitable Expenses
per FTE</v>
      </c>
      <c r="AN10" s="1111" t="s">
        <v>312</v>
      </c>
      <c r="AO10" s="1112" t="str">
        <f>AN10&amp;"
per FTE"</f>
        <v>Other Expense
per FTE</v>
      </c>
      <c r="AP10" s="1111" t="s">
        <v>313</v>
      </c>
      <c r="AQ10" s="1112" t="str">
        <f>AP10&amp;"
per FTE"</f>
        <v>Total Other Program Expense
per FTE</v>
      </c>
    </row>
    <row r="11" spans="1:43" x14ac:dyDescent="0.25">
      <c r="A11" s="1107" t="s">
        <v>363</v>
      </c>
      <c r="B11" s="1113" t="s">
        <v>366</v>
      </c>
      <c r="D11" s="1107" t="s">
        <v>365</v>
      </c>
      <c r="E11" s="1108"/>
      <c r="F11" s="1107" t="s">
        <v>365</v>
      </c>
      <c r="G11" s="1108"/>
      <c r="H11" s="1107" t="s">
        <v>365</v>
      </c>
      <c r="I11" s="1108"/>
      <c r="J11" s="1107" t="s">
        <v>365</v>
      </c>
      <c r="K11" s="1108"/>
      <c r="L11" s="1107" t="s">
        <v>365</v>
      </c>
      <c r="M11" s="1108"/>
      <c r="N11" s="1107" t="s">
        <v>365</v>
      </c>
      <c r="O11" s="1108"/>
      <c r="P11" s="1107" t="s">
        <v>365</v>
      </c>
      <c r="Q11" s="1108"/>
      <c r="R11" s="1107" t="s">
        <v>365</v>
      </c>
      <c r="S11" s="1108"/>
      <c r="T11" s="1107" t="s">
        <v>365</v>
      </c>
      <c r="U11" s="1108"/>
      <c r="V11" s="1107" t="s">
        <v>365</v>
      </c>
      <c r="W11" s="1108"/>
      <c r="X11" s="1107" t="s">
        <v>365</v>
      </c>
      <c r="Y11" s="1108"/>
      <c r="Z11" s="1107" t="s">
        <v>365</v>
      </c>
      <c r="AA11" s="1108"/>
      <c r="AB11" s="1107" t="s">
        <v>365</v>
      </c>
      <c r="AC11" s="1108"/>
      <c r="AD11" s="1107" t="s">
        <v>365</v>
      </c>
      <c r="AE11" s="1108"/>
      <c r="AF11" s="1107" t="s">
        <v>365</v>
      </c>
      <c r="AG11" s="1108"/>
      <c r="AH11" s="1107" t="s">
        <v>365</v>
      </c>
      <c r="AI11" s="1108"/>
      <c r="AJ11" s="1107" t="s">
        <v>365</v>
      </c>
      <c r="AK11" s="1108"/>
      <c r="AL11" s="1107" t="s">
        <v>365</v>
      </c>
      <c r="AM11" s="1108"/>
      <c r="AN11" s="1107" t="s">
        <v>365</v>
      </c>
      <c r="AO11" s="1108"/>
      <c r="AP11" s="1107" t="s">
        <v>365</v>
      </c>
      <c r="AQ11" s="1108"/>
    </row>
    <row r="12" spans="1:43" x14ac:dyDescent="0.25">
      <c r="A12" s="1107" t="s">
        <v>367</v>
      </c>
      <c r="B12" s="1113">
        <v>11.88</v>
      </c>
      <c r="D12" s="1114">
        <v>24992</v>
      </c>
      <c r="E12" s="1115">
        <f>IF(OR($B12=0,D12=0),"",D12/$B12)</f>
        <v>2103.7037037037035</v>
      </c>
      <c r="F12" s="1116"/>
      <c r="G12" s="1115" t="str">
        <f>IF(OR($B12=0,F12=0),"",F12/$B12)</f>
        <v/>
      </c>
      <c r="H12" s="1114"/>
      <c r="I12" s="1115" t="str">
        <f>IF(OR($B12=0,H12=0),"",H12/$B12)</f>
        <v/>
      </c>
      <c r="J12" s="1114"/>
      <c r="K12" s="1115" t="str">
        <f>IF(OR($B12=0,J12=0),"",J12/$B12)</f>
        <v/>
      </c>
      <c r="L12" s="1114"/>
      <c r="M12" s="1115" t="str">
        <f>IF(OR($B12=0,L12=0),"",L12/$B12)</f>
        <v/>
      </c>
      <c r="N12" s="1114"/>
      <c r="O12" s="1115" t="str">
        <f>IF(OR($B12=0,N12=0),"",N12/$B12)</f>
        <v/>
      </c>
      <c r="P12" s="1114">
        <v>24204</v>
      </c>
      <c r="Q12" s="1115">
        <f>IF(OR($B12=0,P12=0),"",P12/$B12)</f>
        <v>2037.3737373737372</v>
      </c>
      <c r="R12" s="1114">
        <v>3440</v>
      </c>
      <c r="S12" s="1115">
        <f>IF(OR($B12=0,R12=0),"",R12/$B12)</f>
        <v>289.56228956228955</v>
      </c>
      <c r="T12" s="1114"/>
      <c r="U12" s="1115" t="str">
        <f>IF(OR($B12=0,T12=0),"",T12/$B12)</f>
        <v/>
      </c>
      <c r="V12" s="1114">
        <v>616</v>
      </c>
      <c r="W12" s="1115">
        <f>IF(OR($B12=0,V12=0),"",V12/$B12)</f>
        <v>51.851851851851848</v>
      </c>
      <c r="X12" s="1114"/>
      <c r="Y12" s="1115" t="str">
        <f>IF(OR($B12=0,X12=0),"",X12/$B12)</f>
        <v/>
      </c>
      <c r="Z12" s="1114"/>
      <c r="AA12" s="1115" t="str">
        <f>IF(OR($B12=0,Z12=0),"",Z12/$B12)</f>
        <v/>
      </c>
      <c r="AB12" s="1114"/>
      <c r="AC12" s="1115" t="str">
        <f>IF(OR($B12=0,AB12=0),"",AB12/$B12)</f>
        <v/>
      </c>
      <c r="AD12" s="1114">
        <v>257218.04</v>
      </c>
      <c r="AE12" s="1115">
        <f>IF(OR($B12=0,AD12=0),"",AD12/$B12)</f>
        <v>21651.350168350167</v>
      </c>
      <c r="AF12" s="1114"/>
      <c r="AG12" s="1115" t="str">
        <f>IF(OR($B12=0,AF12=0),"",AF12/$B12)</f>
        <v/>
      </c>
      <c r="AH12" s="1114"/>
      <c r="AI12" s="1115" t="str">
        <f>IF(OR($B12=0,AH12=0),"",AH12/$B12)</f>
        <v/>
      </c>
      <c r="AJ12" s="1114">
        <v>3810</v>
      </c>
      <c r="AK12" s="1115">
        <f>IF(OR($B12=0,AJ12=0),"",AJ12/$B12)</f>
        <v>320.70707070707067</v>
      </c>
      <c r="AL12" s="1114"/>
      <c r="AM12" s="1115" t="str">
        <f>IF(OR($B12=0,AL12=0),"",AL12/$B12)</f>
        <v/>
      </c>
      <c r="AN12" s="1114"/>
      <c r="AO12" s="1115" t="str">
        <f>IF(OR($B12=0,AN12=0),"",AN12/$B12)</f>
        <v/>
      </c>
      <c r="AP12" s="1114">
        <v>289288.03999999998</v>
      </c>
      <c r="AQ12" s="1115">
        <f>IF(OR($B12=0,AP12=0),"",AP12/$B12)</f>
        <v>24350.845117845114</v>
      </c>
    </row>
    <row r="13" spans="1:43" x14ac:dyDescent="0.25">
      <c r="A13" s="1107" t="s">
        <v>369</v>
      </c>
      <c r="B13" s="1113">
        <v>0.67</v>
      </c>
      <c r="D13" s="1114">
        <v>15687</v>
      </c>
      <c r="E13" s="1115">
        <f t="shared" ref="E13:G74" si="0">IF(OR($B13=0,D13=0),"",D13/$B13)</f>
        <v>23413.432835820895</v>
      </c>
      <c r="F13" s="1114"/>
      <c r="G13" s="1115" t="str">
        <f t="shared" si="0"/>
        <v/>
      </c>
      <c r="H13" s="1114"/>
      <c r="I13" s="1115" t="str">
        <f t="shared" ref="I13:I74" si="1">IF(OR($B13=0,H13=0),"",H13/$B13)</f>
        <v/>
      </c>
      <c r="J13" s="1114"/>
      <c r="K13" s="1115" t="str">
        <f t="shared" ref="K13:K74" si="2">IF(OR($B13=0,J13=0),"",J13/$B13)</f>
        <v/>
      </c>
      <c r="L13" s="1114"/>
      <c r="M13" s="1115" t="str">
        <f t="shared" ref="M13:M74" si="3">IF(OR($B13=0,L13=0),"",L13/$B13)</f>
        <v/>
      </c>
      <c r="N13" s="1114">
        <v>13</v>
      </c>
      <c r="O13" s="1115">
        <f t="shared" ref="O13:O74" si="4">IF(OR($B13=0,N13=0),"",N13/$B13)</f>
        <v>19.402985074626866</v>
      </c>
      <c r="P13" s="1114">
        <v>392</v>
      </c>
      <c r="Q13" s="1115">
        <f t="shared" ref="Q13:Q74" si="5">IF(OR($B13=0,P13=0),"",P13/$B13)</f>
        <v>585.07462686567158</v>
      </c>
      <c r="R13" s="1114"/>
      <c r="S13" s="1115" t="str">
        <f t="shared" ref="S13:S74" si="6">IF(OR($B13=0,R13=0),"",R13/$B13)</f>
        <v/>
      </c>
      <c r="T13" s="1114"/>
      <c r="U13" s="1115" t="str">
        <f t="shared" ref="U13:U74" si="7">IF(OR($B13=0,T13=0),"",T13/$B13)</f>
        <v/>
      </c>
      <c r="V13" s="1114"/>
      <c r="W13" s="1115" t="str">
        <f t="shared" ref="W13:W74" si="8">IF(OR($B13=0,V13=0),"",V13/$B13)</f>
        <v/>
      </c>
      <c r="X13" s="1114"/>
      <c r="Y13" s="1115" t="str">
        <f t="shared" ref="Y13:Y74" si="9">IF(OR($B13=0,X13=0),"",X13/$B13)</f>
        <v/>
      </c>
      <c r="Z13" s="1114"/>
      <c r="AA13" s="1115" t="str">
        <f t="shared" ref="AA13:AA74" si="10">IF(OR($B13=0,Z13=0),"",Z13/$B13)</f>
        <v/>
      </c>
      <c r="AB13" s="1114"/>
      <c r="AC13" s="1115" t="str">
        <f t="shared" ref="AC13:AC74" si="11">IF(OR($B13=0,AB13=0),"",AB13/$B13)</f>
        <v/>
      </c>
      <c r="AD13" s="1114">
        <v>1197</v>
      </c>
      <c r="AE13" s="1115">
        <f t="shared" ref="AE13:AE74" si="12">IF(OR($B13=0,AD13=0),"",AD13/$B13)</f>
        <v>1786.5671641791043</v>
      </c>
      <c r="AF13" s="1114"/>
      <c r="AG13" s="1115" t="str">
        <f t="shared" ref="AG13:AG74" si="13">IF(OR($B13=0,AF13=0),"",AF13/$B13)</f>
        <v/>
      </c>
      <c r="AH13" s="1114"/>
      <c r="AI13" s="1115" t="str">
        <f t="shared" ref="AI13:AI74" si="14">IF(OR($B13=0,AH13=0),"",AH13/$B13)</f>
        <v/>
      </c>
      <c r="AJ13" s="1114">
        <v>34</v>
      </c>
      <c r="AK13" s="1115">
        <f t="shared" ref="AK13:AK74" si="15">IF(OR($B13=0,AJ13=0),"",AJ13/$B13)</f>
        <v>50.746268656716417</v>
      </c>
      <c r="AL13" s="1114"/>
      <c r="AM13" s="1115" t="str">
        <f t="shared" ref="AM13:AM74" si="16">IF(OR($B13=0,AL13=0),"",AL13/$B13)</f>
        <v/>
      </c>
      <c r="AN13" s="1114"/>
      <c r="AO13" s="1115" t="str">
        <f t="shared" ref="AO13:AO74" si="17">IF(OR($B13=0,AN13=0),"",AN13/$B13)</f>
        <v/>
      </c>
      <c r="AP13" s="1114">
        <v>1636</v>
      </c>
      <c r="AQ13" s="1115">
        <f t="shared" ref="AQ13:AQ74" si="18">IF(OR($B13=0,AP13=0),"",AP13/$B13)</f>
        <v>2441.7910447761192</v>
      </c>
    </row>
    <row r="14" spans="1:43" x14ac:dyDescent="0.25">
      <c r="A14" s="1107" t="s">
        <v>371</v>
      </c>
      <c r="B14" s="1113">
        <v>2.9</v>
      </c>
      <c r="D14" s="1114">
        <v>6299.57</v>
      </c>
      <c r="E14" s="1115">
        <f t="shared" si="0"/>
        <v>2172.2655172413793</v>
      </c>
      <c r="F14" s="1114">
        <v>250</v>
      </c>
      <c r="G14" s="1115">
        <f t="shared" si="0"/>
        <v>86.206896551724142</v>
      </c>
      <c r="H14" s="1114"/>
      <c r="I14" s="1115" t="str">
        <f t="shared" si="1"/>
        <v/>
      </c>
      <c r="J14" s="1114"/>
      <c r="K14" s="1115" t="str">
        <f t="shared" si="2"/>
        <v/>
      </c>
      <c r="L14" s="1114"/>
      <c r="M14" s="1115" t="str">
        <f t="shared" si="3"/>
        <v/>
      </c>
      <c r="N14" s="1114">
        <v>73.3</v>
      </c>
      <c r="O14" s="1115">
        <f t="shared" si="4"/>
        <v>25.275862068965516</v>
      </c>
      <c r="P14" s="1114">
        <v>2381.29</v>
      </c>
      <c r="Q14" s="1115">
        <f t="shared" si="5"/>
        <v>821.13448275862072</v>
      </c>
      <c r="R14" s="1114"/>
      <c r="S14" s="1115" t="str">
        <f t="shared" si="6"/>
        <v/>
      </c>
      <c r="T14" s="1114"/>
      <c r="U14" s="1115" t="str">
        <f t="shared" si="7"/>
        <v/>
      </c>
      <c r="V14" s="1114"/>
      <c r="W14" s="1115" t="str">
        <f t="shared" si="8"/>
        <v/>
      </c>
      <c r="X14" s="1114"/>
      <c r="Y14" s="1115" t="str">
        <f t="shared" si="9"/>
        <v/>
      </c>
      <c r="Z14" s="1114"/>
      <c r="AA14" s="1115" t="str">
        <f t="shared" si="10"/>
        <v/>
      </c>
      <c r="AB14" s="1114"/>
      <c r="AC14" s="1115" t="str">
        <f t="shared" si="11"/>
        <v/>
      </c>
      <c r="AD14" s="1114">
        <v>80441.87</v>
      </c>
      <c r="AE14" s="1115">
        <f t="shared" si="12"/>
        <v>27738.575862068963</v>
      </c>
      <c r="AF14" s="1114"/>
      <c r="AG14" s="1115" t="str">
        <f t="shared" si="13"/>
        <v/>
      </c>
      <c r="AH14" s="1114"/>
      <c r="AI14" s="1115" t="str">
        <f t="shared" si="14"/>
        <v/>
      </c>
      <c r="AJ14" s="1114">
        <v>3052.58</v>
      </c>
      <c r="AK14" s="1115">
        <f t="shared" si="15"/>
        <v>1052.6137931034482</v>
      </c>
      <c r="AL14" s="1114"/>
      <c r="AM14" s="1115" t="str">
        <f t="shared" si="16"/>
        <v/>
      </c>
      <c r="AN14" s="1114"/>
      <c r="AO14" s="1115" t="str">
        <f t="shared" si="17"/>
        <v/>
      </c>
      <c r="AP14" s="1114">
        <v>86199.039999999994</v>
      </c>
      <c r="AQ14" s="1115">
        <f t="shared" si="18"/>
        <v>29723.806896551723</v>
      </c>
    </row>
    <row r="15" spans="1:43" x14ac:dyDescent="0.25">
      <c r="A15" s="1107" t="s">
        <v>373</v>
      </c>
      <c r="B15" s="1113">
        <v>46.77</v>
      </c>
      <c r="D15" s="1114">
        <v>272405</v>
      </c>
      <c r="E15" s="1115">
        <f t="shared" si="0"/>
        <v>5824.3532178747055</v>
      </c>
      <c r="F15" s="1114"/>
      <c r="G15" s="1115" t="str">
        <f t="shared" si="0"/>
        <v/>
      </c>
      <c r="H15" s="1114"/>
      <c r="I15" s="1115" t="str">
        <f t="shared" si="1"/>
        <v/>
      </c>
      <c r="J15" s="1114"/>
      <c r="K15" s="1115" t="str">
        <f t="shared" si="2"/>
        <v/>
      </c>
      <c r="L15" s="1114"/>
      <c r="M15" s="1115" t="str">
        <f t="shared" si="3"/>
        <v/>
      </c>
      <c r="N15" s="1114">
        <v>3481</v>
      </c>
      <c r="O15" s="1115">
        <f t="shared" si="4"/>
        <v>74.428052170194562</v>
      </c>
      <c r="P15" s="1114">
        <v>8018</v>
      </c>
      <c r="Q15" s="1115">
        <f t="shared" si="5"/>
        <v>171.43468035065212</v>
      </c>
      <c r="R15" s="1114"/>
      <c r="S15" s="1115" t="str">
        <f t="shared" si="6"/>
        <v/>
      </c>
      <c r="T15" s="1114"/>
      <c r="U15" s="1115" t="str">
        <f t="shared" si="7"/>
        <v/>
      </c>
      <c r="V15" s="1114"/>
      <c r="W15" s="1115" t="str">
        <f t="shared" si="8"/>
        <v/>
      </c>
      <c r="X15" s="1114"/>
      <c r="Y15" s="1115" t="str">
        <f t="shared" si="9"/>
        <v/>
      </c>
      <c r="Z15" s="1114"/>
      <c r="AA15" s="1115" t="str">
        <f t="shared" si="10"/>
        <v/>
      </c>
      <c r="AB15" s="1114"/>
      <c r="AC15" s="1115" t="str">
        <f t="shared" si="11"/>
        <v/>
      </c>
      <c r="AD15" s="1114"/>
      <c r="AE15" s="1115" t="str">
        <f t="shared" si="12"/>
        <v/>
      </c>
      <c r="AF15" s="1114"/>
      <c r="AG15" s="1115" t="str">
        <f t="shared" si="13"/>
        <v/>
      </c>
      <c r="AH15" s="1114"/>
      <c r="AI15" s="1115" t="str">
        <f t="shared" si="14"/>
        <v/>
      </c>
      <c r="AJ15" s="1114">
        <v>75082</v>
      </c>
      <c r="AK15" s="1115">
        <f t="shared" si="15"/>
        <v>1605.3453068206113</v>
      </c>
      <c r="AL15" s="1114"/>
      <c r="AM15" s="1115" t="str">
        <f t="shared" si="16"/>
        <v/>
      </c>
      <c r="AN15" s="1114">
        <v>163377</v>
      </c>
      <c r="AO15" s="1115">
        <f t="shared" si="17"/>
        <v>3493.200769724182</v>
      </c>
      <c r="AP15" s="1114">
        <v>249958</v>
      </c>
      <c r="AQ15" s="1115">
        <f t="shared" si="18"/>
        <v>5344.4088090656396</v>
      </c>
    </row>
    <row r="16" spans="1:43" x14ac:dyDescent="0.25">
      <c r="A16" s="1107" t="s">
        <v>375</v>
      </c>
      <c r="B16" s="1113">
        <v>3.9</v>
      </c>
      <c r="D16" s="1114">
        <v>3015</v>
      </c>
      <c r="E16" s="1115">
        <f t="shared" si="0"/>
        <v>773.07692307692309</v>
      </c>
      <c r="F16" s="1114">
        <v>425</v>
      </c>
      <c r="G16" s="1115">
        <f t="shared" si="0"/>
        <v>108.97435897435898</v>
      </c>
      <c r="H16" s="1114"/>
      <c r="I16" s="1115" t="str">
        <f t="shared" si="1"/>
        <v/>
      </c>
      <c r="J16" s="1114"/>
      <c r="K16" s="1115" t="str">
        <f t="shared" si="2"/>
        <v/>
      </c>
      <c r="L16" s="1114"/>
      <c r="M16" s="1115" t="str">
        <f t="shared" si="3"/>
        <v/>
      </c>
      <c r="N16" s="1114">
        <v>272</v>
      </c>
      <c r="O16" s="1115">
        <f t="shared" si="4"/>
        <v>69.743589743589752</v>
      </c>
      <c r="P16" s="1114">
        <v>12539</v>
      </c>
      <c r="Q16" s="1115">
        <f t="shared" si="5"/>
        <v>3215.1282051282051</v>
      </c>
      <c r="R16" s="1114"/>
      <c r="S16" s="1115" t="str">
        <f t="shared" si="6"/>
        <v/>
      </c>
      <c r="T16" s="1114"/>
      <c r="U16" s="1115" t="str">
        <f t="shared" si="7"/>
        <v/>
      </c>
      <c r="V16" s="1114"/>
      <c r="W16" s="1115" t="str">
        <f t="shared" si="8"/>
        <v/>
      </c>
      <c r="X16" s="1114"/>
      <c r="Y16" s="1115" t="str">
        <f t="shared" si="9"/>
        <v/>
      </c>
      <c r="Z16" s="1114"/>
      <c r="AA16" s="1115" t="str">
        <f t="shared" si="10"/>
        <v/>
      </c>
      <c r="AB16" s="1114"/>
      <c r="AC16" s="1115" t="str">
        <f t="shared" si="11"/>
        <v/>
      </c>
      <c r="AD16" s="1114">
        <v>11956</v>
      </c>
      <c r="AE16" s="1115">
        <f t="shared" si="12"/>
        <v>3065.6410256410259</v>
      </c>
      <c r="AF16" s="1114"/>
      <c r="AG16" s="1115" t="str">
        <f t="shared" si="13"/>
        <v/>
      </c>
      <c r="AH16" s="1114"/>
      <c r="AI16" s="1115" t="str">
        <f t="shared" si="14"/>
        <v/>
      </c>
      <c r="AJ16" s="1114">
        <v>89448</v>
      </c>
      <c r="AK16" s="1115">
        <f t="shared" si="15"/>
        <v>22935.384615384617</v>
      </c>
      <c r="AL16" s="1114"/>
      <c r="AM16" s="1115" t="str">
        <f t="shared" si="16"/>
        <v/>
      </c>
      <c r="AN16" s="1114"/>
      <c r="AO16" s="1115" t="str">
        <f t="shared" si="17"/>
        <v/>
      </c>
      <c r="AP16" s="1114">
        <v>114640</v>
      </c>
      <c r="AQ16" s="1115">
        <f t="shared" si="18"/>
        <v>29394.871794871797</v>
      </c>
    </row>
    <row r="17" spans="1:1003" x14ac:dyDescent="0.25">
      <c r="A17" s="1107" t="s">
        <v>377</v>
      </c>
      <c r="B17" s="1113">
        <v>1.06</v>
      </c>
      <c r="D17" s="1114">
        <v>20331</v>
      </c>
      <c r="E17" s="1115">
        <f t="shared" si="0"/>
        <v>19180.188679245282</v>
      </c>
      <c r="F17" s="1114"/>
      <c r="G17" s="1115" t="str">
        <f t="shared" si="0"/>
        <v/>
      </c>
      <c r="H17" s="1114"/>
      <c r="I17" s="1115" t="str">
        <f t="shared" si="1"/>
        <v/>
      </c>
      <c r="J17" s="1114"/>
      <c r="K17" s="1115" t="str">
        <f t="shared" si="2"/>
        <v/>
      </c>
      <c r="L17" s="1114"/>
      <c r="M17" s="1115" t="str">
        <f t="shared" si="3"/>
        <v/>
      </c>
      <c r="N17" s="1114"/>
      <c r="O17" s="1115" t="str">
        <f t="shared" si="4"/>
        <v/>
      </c>
      <c r="P17" s="1114">
        <v>2367</v>
      </c>
      <c r="Q17" s="1115">
        <f t="shared" si="5"/>
        <v>2233.018867924528</v>
      </c>
      <c r="R17" s="1114">
        <v>135</v>
      </c>
      <c r="S17" s="1115">
        <f t="shared" si="6"/>
        <v>127.35849056603773</v>
      </c>
      <c r="T17" s="1114"/>
      <c r="U17" s="1115" t="str">
        <f t="shared" si="7"/>
        <v/>
      </c>
      <c r="V17" s="1114"/>
      <c r="W17" s="1115" t="str">
        <f t="shared" si="8"/>
        <v/>
      </c>
      <c r="X17" s="1114"/>
      <c r="Y17" s="1115" t="str">
        <f t="shared" si="9"/>
        <v/>
      </c>
      <c r="Z17" s="1114"/>
      <c r="AA17" s="1115" t="str">
        <f t="shared" si="10"/>
        <v/>
      </c>
      <c r="AB17" s="1114"/>
      <c r="AC17" s="1115" t="str">
        <f t="shared" si="11"/>
        <v/>
      </c>
      <c r="AD17" s="1114">
        <v>212358</v>
      </c>
      <c r="AE17" s="1115">
        <f t="shared" si="12"/>
        <v>200337.7358490566</v>
      </c>
      <c r="AF17" s="1114"/>
      <c r="AG17" s="1115" t="str">
        <f t="shared" si="13"/>
        <v/>
      </c>
      <c r="AH17" s="1114"/>
      <c r="AI17" s="1115" t="str">
        <f t="shared" si="14"/>
        <v/>
      </c>
      <c r="AJ17" s="1114">
        <v>26</v>
      </c>
      <c r="AK17" s="1115">
        <f t="shared" si="15"/>
        <v>24.528301886792452</v>
      </c>
      <c r="AL17" s="1114"/>
      <c r="AM17" s="1115" t="str">
        <f t="shared" si="16"/>
        <v/>
      </c>
      <c r="AN17" s="1114"/>
      <c r="AO17" s="1115" t="str">
        <f t="shared" si="17"/>
        <v/>
      </c>
      <c r="AP17" s="1114">
        <v>214886</v>
      </c>
      <c r="AQ17" s="1115">
        <f t="shared" si="18"/>
        <v>202722.64150943395</v>
      </c>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row>
    <row r="18" spans="1:1003" x14ac:dyDescent="0.25">
      <c r="A18" s="1107" t="s">
        <v>887</v>
      </c>
      <c r="B18" s="1113">
        <v>1.21</v>
      </c>
      <c r="D18" s="1114">
        <v>-44</v>
      </c>
      <c r="E18" s="1115">
        <f t="shared" si="0"/>
        <v>-36.363636363636367</v>
      </c>
      <c r="F18" s="1114"/>
      <c r="G18" s="1115" t="str">
        <f t="shared" si="0"/>
        <v/>
      </c>
      <c r="H18" s="1114"/>
      <c r="I18" s="1115" t="str">
        <f t="shared" si="1"/>
        <v/>
      </c>
      <c r="J18" s="1114"/>
      <c r="K18" s="1115" t="str">
        <f t="shared" si="2"/>
        <v/>
      </c>
      <c r="L18" s="1114"/>
      <c r="M18" s="1115" t="str">
        <f t="shared" si="3"/>
        <v/>
      </c>
      <c r="N18" s="1114">
        <v>250</v>
      </c>
      <c r="O18" s="1115">
        <f t="shared" si="4"/>
        <v>206.61157024793388</v>
      </c>
      <c r="P18" s="1114">
        <v>5900</v>
      </c>
      <c r="Q18" s="1115">
        <f t="shared" si="5"/>
        <v>4876.0330578512394</v>
      </c>
      <c r="R18" s="1114">
        <v>191</v>
      </c>
      <c r="S18" s="1115">
        <f t="shared" si="6"/>
        <v>157.85123966942149</v>
      </c>
      <c r="T18" s="1114"/>
      <c r="U18" s="1115" t="str">
        <f t="shared" si="7"/>
        <v/>
      </c>
      <c r="V18" s="1114"/>
      <c r="W18" s="1115" t="str">
        <f t="shared" si="8"/>
        <v/>
      </c>
      <c r="X18" s="1114"/>
      <c r="Y18" s="1115" t="str">
        <f t="shared" si="9"/>
        <v/>
      </c>
      <c r="Z18" s="1114"/>
      <c r="AA18" s="1115" t="str">
        <f t="shared" si="10"/>
        <v/>
      </c>
      <c r="AB18" s="1114"/>
      <c r="AC18" s="1115" t="str">
        <f t="shared" si="11"/>
        <v/>
      </c>
      <c r="AD18" s="1114"/>
      <c r="AE18" s="1115" t="str">
        <f t="shared" si="12"/>
        <v/>
      </c>
      <c r="AF18" s="1114"/>
      <c r="AG18" s="1115" t="str">
        <f t="shared" si="13"/>
        <v/>
      </c>
      <c r="AH18" s="1114"/>
      <c r="AI18" s="1115" t="str">
        <f t="shared" si="14"/>
        <v/>
      </c>
      <c r="AJ18" s="1114">
        <v>59</v>
      </c>
      <c r="AK18" s="1115">
        <f t="shared" si="15"/>
        <v>48.760330578512395</v>
      </c>
      <c r="AL18" s="1114"/>
      <c r="AM18" s="1115" t="str">
        <f t="shared" si="16"/>
        <v/>
      </c>
      <c r="AN18" s="1114">
        <v>6864</v>
      </c>
      <c r="AO18" s="1115">
        <f t="shared" si="17"/>
        <v>5672.727272727273</v>
      </c>
      <c r="AP18" s="1114">
        <v>13264</v>
      </c>
      <c r="AQ18" s="1115">
        <f t="shared" si="18"/>
        <v>10961.98347107438</v>
      </c>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row>
    <row r="19" spans="1:1003" x14ac:dyDescent="0.25">
      <c r="A19" s="1107" t="s">
        <v>888</v>
      </c>
      <c r="B19" s="1113">
        <v>103.84</v>
      </c>
      <c r="D19" s="1114">
        <v>506447</v>
      </c>
      <c r="E19" s="1115">
        <f t="shared" si="0"/>
        <v>4877.1860554699533</v>
      </c>
      <c r="F19" s="1114">
        <v>3381</v>
      </c>
      <c r="G19" s="1115">
        <f t="shared" si="0"/>
        <v>32.55970724191063</v>
      </c>
      <c r="H19" s="1114">
        <v>2995</v>
      </c>
      <c r="I19" s="1115">
        <f t="shared" si="1"/>
        <v>28.842449922958398</v>
      </c>
      <c r="J19" s="1114"/>
      <c r="K19" s="1115" t="str">
        <f t="shared" si="2"/>
        <v/>
      </c>
      <c r="L19" s="1114"/>
      <c r="M19" s="1115" t="str">
        <f t="shared" si="3"/>
        <v/>
      </c>
      <c r="N19" s="1114">
        <v>2790</v>
      </c>
      <c r="O19" s="1115">
        <f t="shared" si="4"/>
        <v>26.868258859784284</v>
      </c>
      <c r="P19" s="1114">
        <v>206058</v>
      </c>
      <c r="Q19" s="1115">
        <f t="shared" si="5"/>
        <v>1984.379815100154</v>
      </c>
      <c r="R19" s="1114">
        <v>6104</v>
      </c>
      <c r="S19" s="1115">
        <f t="shared" si="6"/>
        <v>58.782742681047765</v>
      </c>
      <c r="T19" s="1114">
        <v>170</v>
      </c>
      <c r="U19" s="1115">
        <f t="shared" si="7"/>
        <v>1.6371340523882896</v>
      </c>
      <c r="V19" s="1114"/>
      <c r="W19" s="1115" t="str">
        <f t="shared" si="8"/>
        <v/>
      </c>
      <c r="X19" s="1114"/>
      <c r="Y19" s="1115" t="str">
        <f t="shared" si="9"/>
        <v/>
      </c>
      <c r="Z19" s="1114">
        <v>2846</v>
      </c>
      <c r="AA19" s="1115">
        <f t="shared" si="10"/>
        <v>27.407550077041602</v>
      </c>
      <c r="AB19" s="1114"/>
      <c r="AC19" s="1115" t="str">
        <f t="shared" si="11"/>
        <v/>
      </c>
      <c r="AD19" s="1114"/>
      <c r="AE19" s="1115" t="str">
        <f t="shared" si="12"/>
        <v/>
      </c>
      <c r="AF19" s="1114"/>
      <c r="AG19" s="1115" t="str">
        <f t="shared" si="13"/>
        <v/>
      </c>
      <c r="AH19" s="1114"/>
      <c r="AI19" s="1115" t="str">
        <f t="shared" si="14"/>
        <v/>
      </c>
      <c r="AJ19" s="1114">
        <v>3751</v>
      </c>
      <c r="AK19" s="1115">
        <f t="shared" si="15"/>
        <v>36.122881355932201</v>
      </c>
      <c r="AL19" s="1114"/>
      <c r="AM19" s="1115" t="str">
        <f t="shared" si="16"/>
        <v/>
      </c>
      <c r="AN19" s="1114">
        <v>140</v>
      </c>
      <c r="AO19" s="1115">
        <f t="shared" si="17"/>
        <v>1.3482280431432974</v>
      </c>
      <c r="AP19" s="1114">
        <v>228235</v>
      </c>
      <c r="AQ19" s="1115">
        <f t="shared" si="18"/>
        <v>2197.9487673343606</v>
      </c>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row>
    <row r="20" spans="1:1003" x14ac:dyDescent="0.25">
      <c r="A20" s="1107" t="s">
        <v>379</v>
      </c>
      <c r="B20" s="1113">
        <v>0.65</v>
      </c>
      <c r="D20" s="1114">
        <v>1271</v>
      </c>
      <c r="E20" s="1115">
        <f t="shared" si="0"/>
        <v>1955.3846153846152</v>
      </c>
      <c r="F20" s="1114">
        <v>1904</v>
      </c>
      <c r="G20" s="1115">
        <f t="shared" si="0"/>
        <v>2929.2307692307691</v>
      </c>
      <c r="H20" s="1114"/>
      <c r="I20" s="1115" t="str">
        <f t="shared" si="1"/>
        <v/>
      </c>
      <c r="J20" s="1114"/>
      <c r="K20" s="1115" t="str">
        <f t="shared" si="2"/>
        <v/>
      </c>
      <c r="L20" s="1114"/>
      <c r="M20" s="1115" t="str">
        <f t="shared" si="3"/>
        <v/>
      </c>
      <c r="N20" s="1114">
        <v>39</v>
      </c>
      <c r="O20" s="1115">
        <f t="shared" si="4"/>
        <v>60</v>
      </c>
      <c r="P20" s="1114">
        <v>1515</v>
      </c>
      <c r="Q20" s="1115">
        <f t="shared" si="5"/>
        <v>2330.7692307692305</v>
      </c>
      <c r="R20" s="1114"/>
      <c r="S20" s="1115" t="str">
        <f t="shared" si="6"/>
        <v/>
      </c>
      <c r="T20" s="1114">
        <v>80</v>
      </c>
      <c r="U20" s="1115">
        <f t="shared" si="7"/>
        <v>123.07692307692307</v>
      </c>
      <c r="V20" s="1114"/>
      <c r="W20" s="1115" t="str">
        <f t="shared" si="8"/>
        <v/>
      </c>
      <c r="X20" s="1114"/>
      <c r="Y20" s="1115" t="str">
        <f t="shared" si="9"/>
        <v/>
      </c>
      <c r="Z20" s="1114"/>
      <c r="AA20" s="1115" t="str">
        <f t="shared" si="10"/>
        <v/>
      </c>
      <c r="AB20" s="1114">
        <v>29</v>
      </c>
      <c r="AC20" s="1115">
        <f t="shared" si="11"/>
        <v>44.615384615384613</v>
      </c>
      <c r="AD20" s="1114"/>
      <c r="AE20" s="1115" t="str">
        <f t="shared" si="12"/>
        <v/>
      </c>
      <c r="AF20" s="1114"/>
      <c r="AG20" s="1115" t="str">
        <f t="shared" si="13"/>
        <v/>
      </c>
      <c r="AH20" s="1114"/>
      <c r="AI20" s="1115" t="str">
        <f t="shared" si="14"/>
        <v/>
      </c>
      <c r="AJ20" s="1114">
        <v>161</v>
      </c>
      <c r="AK20" s="1115">
        <f t="shared" si="15"/>
        <v>247.69230769230768</v>
      </c>
      <c r="AL20" s="1114"/>
      <c r="AM20" s="1115" t="str">
        <f t="shared" si="16"/>
        <v/>
      </c>
      <c r="AN20" s="1114"/>
      <c r="AO20" s="1115" t="str">
        <f t="shared" si="17"/>
        <v/>
      </c>
      <c r="AP20" s="1114">
        <v>3728</v>
      </c>
      <c r="AQ20" s="1115">
        <f t="shared" si="18"/>
        <v>5735.3846153846152</v>
      </c>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row>
    <row r="21" spans="1:1003" x14ac:dyDescent="0.25">
      <c r="A21" s="1117"/>
      <c r="B21">
        <v>1.35</v>
      </c>
      <c r="D21" s="1118">
        <v>2639</v>
      </c>
      <c r="E21" s="1115">
        <f t="shared" si="0"/>
        <v>1954.8148148148148</v>
      </c>
      <c r="F21" s="1118">
        <v>3952</v>
      </c>
      <c r="G21" s="1115">
        <f t="shared" si="0"/>
        <v>2927.4074074074074</v>
      </c>
      <c r="H21" s="1118"/>
      <c r="I21" s="1115" t="str">
        <f t="shared" si="1"/>
        <v/>
      </c>
      <c r="J21" s="1118"/>
      <c r="K21" s="1115" t="str">
        <f t="shared" si="2"/>
        <v/>
      </c>
      <c r="L21" s="1118"/>
      <c r="M21" s="1115" t="str">
        <f t="shared" si="3"/>
        <v/>
      </c>
      <c r="N21" s="1118">
        <v>81</v>
      </c>
      <c r="O21" s="1115">
        <f t="shared" si="4"/>
        <v>59.999999999999993</v>
      </c>
      <c r="P21" s="1118">
        <v>3145</v>
      </c>
      <c r="Q21" s="1115">
        <f t="shared" si="5"/>
        <v>2329.6296296296296</v>
      </c>
      <c r="R21" s="1118"/>
      <c r="S21" s="1115" t="str">
        <f t="shared" si="6"/>
        <v/>
      </c>
      <c r="T21" s="1118">
        <v>166</v>
      </c>
      <c r="U21" s="1115">
        <f t="shared" si="7"/>
        <v>122.96296296296296</v>
      </c>
      <c r="V21" s="1118"/>
      <c r="W21" s="1115" t="str">
        <f t="shared" si="8"/>
        <v/>
      </c>
      <c r="X21" s="1118"/>
      <c r="Y21" s="1115" t="str">
        <f t="shared" si="9"/>
        <v/>
      </c>
      <c r="Z21" s="1118"/>
      <c r="AA21" s="1115" t="str">
        <f t="shared" si="10"/>
        <v/>
      </c>
      <c r="AB21" s="1118">
        <v>61</v>
      </c>
      <c r="AC21" s="1115">
        <f t="shared" si="11"/>
        <v>45.185185185185183</v>
      </c>
      <c r="AD21" s="1118"/>
      <c r="AE21" s="1115" t="str">
        <f t="shared" si="12"/>
        <v/>
      </c>
      <c r="AF21" s="1118"/>
      <c r="AG21" s="1115" t="str">
        <f t="shared" si="13"/>
        <v/>
      </c>
      <c r="AH21" s="1118"/>
      <c r="AI21" s="1115" t="str">
        <f t="shared" si="14"/>
        <v/>
      </c>
      <c r="AJ21" s="1118">
        <v>333</v>
      </c>
      <c r="AK21" s="1115">
        <f t="shared" si="15"/>
        <v>246.66666666666666</v>
      </c>
      <c r="AL21" s="1118"/>
      <c r="AM21" s="1115" t="str">
        <f t="shared" si="16"/>
        <v/>
      </c>
      <c r="AN21" s="1118"/>
      <c r="AO21" s="1115" t="str">
        <f t="shared" si="17"/>
        <v/>
      </c>
      <c r="AP21" s="1118">
        <v>7738</v>
      </c>
      <c r="AQ21" s="1115">
        <f t="shared" si="18"/>
        <v>5731.8518518518513</v>
      </c>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row>
    <row r="22" spans="1:1003" x14ac:dyDescent="0.25">
      <c r="A22" s="1107" t="s">
        <v>382</v>
      </c>
      <c r="B22" s="1113">
        <v>13.79</v>
      </c>
      <c r="D22" s="1114">
        <v>60592</v>
      </c>
      <c r="E22" s="1115">
        <f t="shared" si="0"/>
        <v>4393.9086294416247</v>
      </c>
      <c r="F22" s="1114">
        <v>37803</v>
      </c>
      <c r="G22" s="1115">
        <f t="shared" si="0"/>
        <v>2741.3343002175493</v>
      </c>
      <c r="H22" s="1114"/>
      <c r="I22" s="1115" t="str">
        <f t="shared" si="1"/>
        <v/>
      </c>
      <c r="J22" s="1114"/>
      <c r="K22" s="1115" t="str">
        <f t="shared" si="2"/>
        <v/>
      </c>
      <c r="L22" s="1114"/>
      <c r="M22" s="1115" t="str">
        <f t="shared" si="3"/>
        <v/>
      </c>
      <c r="N22" s="1114">
        <v>663</v>
      </c>
      <c r="O22" s="1115">
        <f t="shared" si="4"/>
        <v>48.078317621464834</v>
      </c>
      <c r="P22" s="1114">
        <v>4404</v>
      </c>
      <c r="Q22" s="1115">
        <f t="shared" si="5"/>
        <v>319.36185641769401</v>
      </c>
      <c r="R22" s="1114">
        <v>26051</v>
      </c>
      <c r="S22" s="1115">
        <f t="shared" si="6"/>
        <v>1889.1225525743293</v>
      </c>
      <c r="T22" s="1114"/>
      <c r="U22" s="1115" t="str">
        <f t="shared" si="7"/>
        <v/>
      </c>
      <c r="V22" s="1114">
        <v>21894</v>
      </c>
      <c r="W22" s="1115">
        <f t="shared" si="8"/>
        <v>1587.6722262509065</v>
      </c>
      <c r="X22" s="1114"/>
      <c r="Y22" s="1115" t="str">
        <f t="shared" si="9"/>
        <v/>
      </c>
      <c r="Z22" s="1114">
        <v>40</v>
      </c>
      <c r="AA22" s="1115">
        <f t="shared" si="10"/>
        <v>2.9006526468455403</v>
      </c>
      <c r="AB22" s="1114">
        <v>3709</v>
      </c>
      <c r="AC22" s="1115">
        <f t="shared" si="11"/>
        <v>268.96301667875275</v>
      </c>
      <c r="AD22" s="1114"/>
      <c r="AE22" s="1115" t="str">
        <f t="shared" si="12"/>
        <v/>
      </c>
      <c r="AF22" s="1114"/>
      <c r="AG22" s="1115" t="str">
        <f t="shared" si="13"/>
        <v/>
      </c>
      <c r="AH22" s="1114"/>
      <c r="AI22" s="1115" t="str">
        <f t="shared" si="14"/>
        <v/>
      </c>
      <c r="AJ22" s="1114">
        <v>25206</v>
      </c>
      <c r="AK22" s="1115">
        <f t="shared" si="15"/>
        <v>1827.8462654097173</v>
      </c>
      <c r="AL22" s="1114"/>
      <c r="AM22" s="1115" t="str">
        <f t="shared" si="16"/>
        <v/>
      </c>
      <c r="AN22" s="1114">
        <v>12396</v>
      </c>
      <c r="AO22" s="1115">
        <f t="shared" si="17"/>
        <v>898.912255257433</v>
      </c>
      <c r="AP22" s="1114">
        <v>132166</v>
      </c>
      <c r="AQ22" s="1115">
        <f t="shared" si="18"/>
        <v>9584.1914430746929</v>
      </c>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row>
    <row r="23" spans="1:1003" x14ac:dyDescent="0.25">
      <c r="A23" s="1107" t="s">
        <v>385</v>
      </c>
      <c r="B23" s="1113">
        <v>6</v>
      </c>
      <c r="D23" s="1114"/>
      <c r="E23" s="1115" t="str">
        <f t="shared" si="0"/>
        <v/>
      </c>
      <c r="F23" s="1114"/>
      <c r="G23" s="1115" t="str">
        <f t="shared" si="0"/>
        <v/>
      </c>
      <c r="H23" s="1114"/>
      <c r="I23" s="1115" t="str">
        <f t="shared" si="1"/>
        <v/>
      </c>
      <c r="J23" s="1114"/>
      <c r="K23" s="1115" t="str">
        <f t="shared" si="2"/>
        <v/>
      </c>
      <c r="L23" s="1114"/>
      <c r="M23" s="1115" t="str">
        <f t="shared" si="3"/>
        <v/>
      </c>
      <c r="N23" s="1114"/>
      <c r="O23" s="1115" t="str">
        <f t="shared" si="4"/>
        <v/>
      </c>
      <c r="P23" s="1114">
        <v>9478</v>
      </c>
      <c r="Q23" s="1115">
        <f t="shared" si="5"/>
        <v>1579.6666666666667</v>
      </c>
      <c r="R23" s="1114"/>
      <c r="S23" s="1115" t="str">
        <f t="shared" si="6"/>
        <v/>
      </c>
      <c r="T23" s="1114"/>
      <c r="U23" s="1115" t="str">
        <f t="shared" si="7"/>
        <v/>
      </c>
      <c r="V23" s="1114"/>
      <c r="W23" s="1115" t="str">
        <f t="shared" si="8"/>
        <v/>
      </c>
      <c r="X23" s="1114"/>
      <c r="Y23" s="1115" t="str">
        <f t="shared" si="9"/>
        <v/>
      </c>
      <c r="Z23" s="1114"/>
      <c r="AA23" s="1115" t="str">
        <f t="shared" si="10"/>
        <v/>
      </c>
      <c r="AB23" s="1114"/>
      <c r="AC23" s="1115" t="str">
        <f t="shared" si="11"/>
        <v/>
      </c>
      <c r="AD23" s="1114"/>
      <c r="AE23" s="1115" t="str">
        <f t="shared" si="12"/>
        <v/>
      </c>
      <c r="AF23" s="1114"/>
      <c r="AG23" s="1115" t="str">
        <f t="shared" si="13"/>
        <v/>
      </c>
      <c r="AH23" s="1114"/>
      <c r="AI23" s="1115" t="str">
        <f t="shared" si="14"/>
        <v/>
      </c>
      <c r="AJ23" s="1114">
        <v>6980</v>
      </c>
      <c r="AK23" s="1115">
        <f t="shared" si="15"/>
        <v>1163.3333333333333</v>
      </c>
      <c r="AL23" s="1114"/>
      <c r="AM23" s="1115" t="str">
        <f t="shared" si="16"/>
        <v/>
      </c>
      <c r="AN23" s="1114"/>
      <c r="AO23" s="1115" t="str">
        <f t="shared" si="17"/>
        <v/>
      </c>
      <c r="AP23" s="1114">
        <v>16458</v>
      </c>
      <c r="AQ23" s="1115">
        <f t="shared" si="18"/>
        <v>2743</v>
      </c>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row>
    <row r="24" spans="1:1003" x14ac:dyDescent="0.25">
      <c r="A24" s="1107" t="s">
        <v>386</v>
      </c>
      <c r="B24" s="1113">
        <v>20.43</v>
      </c>
      <c r="D24" s="1114">
        <v>39137</v>
      </c>
      <c r="E24" s="1115">
        <f t="shared" si="0"/>
        <v>1915.6632403328438</v>
      </c>
      <c r="F24" s="1114"/>
      <c r="G24" s="1115" t="str">
        <f t="shared" si="0"/>
        <v/>
      </c>
      <c r="H24" s="1114"/>
      <c r="I24" s="1115" t="str">
        <f t="shared" si="1"/>
        <v/>
      </c>
      <c r="J24" s="1114"/>
      <c r="K24" s="1115" t="str">
        <f t="shared" si="2"/>
        <v/>
      </c>
      <c r="L24" s="1114"/>
      <c r="M24" s="1115" t="str">
        <f t="shared" si="3"/>
        <v/>
      </c>
      <c r="N24" s="1114">
        <v>2345</v>
      </c>
      <c r="O24" s="1115">
        <f t="shared" si="4"/>
        <v>114.7821830641214</v>
      </c>
      <c r="P24" s="1114">
        <v>61</v>
      </c>
      <c r="Q24" s="1115">
        <f t="shared" si="5"/>
        <v>2.9858051884483605</v>
      </c>
      <c r="R24" s="1114">
        <v>851</v>
      </c>
      <c r="S24" s="1115">
        <f t="shared" si="6"/>
        <v>41.654429760156631</v>
      </c>
      <c r="T24" s="1114"/>
      <c r="U24" s="1115" t="str">
        <f t="shared" si="7"/>
        <v/>
      </c>
      <c r="V24" s="1114">
        <v>26851</v>
      </c>
      <c r="W24" s="1115">
        <f t="shared" si="8"/>
        <v>1314.29270680372</v>
      </c>
      <c r="X24" s="1114"/>
      <c r="Y24" s="1115" t="str">
        <f t="shared" si="9"/>
        <v/>
      </c>
      <c r="Z24" s="1114">
        <v>60</v>
      </c>
      <c r="AA24" s="1115">
        <f t="shared" si="10"/>
        <v>2.9368575624082234</v>
      </c>
      <c r="AB24" s="1114"/>
      <c r="AC24" s="1115" t="str">
        <f t="shared" si="11"/>
        <v/>
      </c>
      <c r="AD24" s="1114"/>
      <c r="AE24" s="1115" t="str">
        <f t="shared" si="12"/>
        <v/>
      </c>
      <c r="AF24" s="1114"/>
      <c r="AG24" s="1115" t="str">
        <f t="shared" si="13"/>
        <v/>
      </c>
      <c r="AH24" s="1114"/>
      <c r="AI24" s="1115" t="str">
        <f t="shared" si="14"/>
        <v/>
      </c>
      <c r="AJ24" s="1114">
        <v>1529</v>
      </c>
      <c r="AK24" s="1115">
        <f t="shared" si="15"/>
        <v>74.84092021536955</v>
      </c>
      <c r="AL24" s="1114"/>
      <c r="AM24" s="1115" t="str">
        <f t="shared" si="16"/>
        <v/>
      </c>
      <c r="AN24" s="1114">
        <v>141024</v>
      </c>
      <c r="AO24" s="1115">
        <f t="shared" si="17"/>
        <v>6902.7900146842876</v>
      </c>
      <c r="AP24" s="1114">
        <v>172721</v>
      </c>
      <c r="AQ24" s="1115">
        <f t="shared" si="18"/>
        <v>8454.2829172785114</v>
      </c>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row>
    <row r="25" spans="1:1003" x14ac:dyDescent="0.25">
      <c r="A25" s="1117"/>
      <c r="B25">
        <v>14.12</v>
      </c>
      <c r="D25" s="1118">
        <v>100751</v>
      </c>
      <c r="E25" s="1115">
        <f t="shared" si="0"/>
        <v>7135.3399433427767</v>
      </c>
      <c r="F25" s="1118"/>
      <c r="G25" s="1115" t="str">
        <f t="shared" si="0"/>
        <v/>
      </c>
      <c r="H25" s="1118">
        <v>123466</v>
      </c>
      <c r="I25" s="1115">
        <f t="shared" si="1"/>
        <v>8744.0509915014172</v>
      </c>
      <c r="J25" s="1118"/>
      <c r="K25" s="1115" t="str">
        <f t="shared" si="2"/>
        <v/>
      </c>
      <c r="L25" s="1118"/>
      <c r="M25" s="1115" t="str">
        <f t="shared" si="3"/>
        <v/>
      </c>
      <c r="N25" s="1118">
        <v>1084</v>
      </c>
      <c r="O25" s="1115">
        <f t="shared" si="4"/>
        <v>76.770538243626063</v>
      </c>
      <c r="P25" s="1118">
        <v>421</v>
      </c>
      <c r="Q25" s="1115">
        <f t="shared" si="5"/>
        <v>29.81586402266289</v>
      </c>
      <c r="R25" s="1118">
        <v>866</v>
      </c>
      <c r="S25" s="1115">
        <f t="shared" si="6"/>
        <v>61.331444759206803</v>
      </c>
      <c r="T25" s="1118"/>
      <c r="U25" s="1115" t="str">
        <f t="shared" si="7"/>
        <v/>
      </c>
      <c r="V25" s="1118">
        <v>848</v>
      </c>
      <c r="W25" s="1115">
        <f t="shared" si="8"/>
        <v>60.056657223796037</v>
      </c>
      <c r="X25" s="1118"/>
      <c r="Y25" s="1115" t="str">
        <f t="shared" si="9"/>
        <v/>
      </c>
      <c r="Z25" s="1118"/>
      <c r="AA25" s="1115" t="str">
        <f t="shared" si="10"/>
        <v/>
      </c>
      <c r="AB25" s="1118"/>
      <c r="AC25" s="1115" t="str">
        <f t="shared" si="11"/>
        <v/>
      </c>
      <c r="AD25" s="1118"/>
      <c r="AE25" s="1115" t="str">
        <f t="shared" si="12"/>
        <v/>
      </c>
      <c r="AF25" s="1118"/>
      <c r="AG25" s="1115" t="str">
        <f t="shared" si="13"/>
        <v/>
      </c>
      <c r="AH25" s="1118"/>
      <c r="AI25" s="1115" t="str">
        <f t="shared" si="14"/>
        <v/>
      </c>
      <c r="AJ25" s="1118">
        <v>45095</v>
      </c>
      <c r="AK25" s="1115">
        <f t="shared" si="15"/>
        <v>3193.6968838526914</v>
      </c>
      <c r="AL25" s="1118"/>
      <c r="AM25" s="1115" t="str">
        <f t="shared" si="16"/>
        <v/>
      </c>
      <c r="AN25" s="1118">
        <v>121271</v>
      </c>
      <c r="AO25" s="1115">
        <f t="shared" si="17"/>
        <v>8588.5977337110489</v>
      </c>
      <c r="AP25" s="1118">
        <v>293051</v>
      </c>
      <c r="AQ25" s="1115">
        <f t="shared" si="18"/>
        <v>20754.32011331445</v>
      </c>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row>
    <row r="26" spans="1:1003" x14ac:dyDescent="0.25">
      <c r="A26" s="1107" t="s">
        <v>389</v>
      </c>
      <c r="B26" s="1113">
        <v>42.44</v>
      </c>
      <c r="D26" s="1114">
        <v>152908</v>
      </c>
      <c r="E26" s="1115">
        <f t="shared" si="0"/>
        <v>3602.9217719132894</v>
      </c>
      <c r="F26" s="1114">
        <v>3424</v>
      </c>
      <c r="G26" s="1115">
        <f t="shared" si="0"/>
        <v>80.678605089538181</v>
      </c>
      <c r="H26" s="1114">
        <v>212</v>
      </c>
      <c r="I26" s="1115">
        <f t="shared" si="1"/>
        <v>4.9952874646559851</v>
      </c>
      <c r="J26" s="1114"/>
      <c r="K26" s="1115" t="str">
        <f t="shared" si="2"/>
        <v/>
      </c>
      <c r="L26" s="1114"/>
      <c r="M26" s="1115" t="str">
        <f t="shared" si="3"/>
        <v/>
      </c>
      <c r="N26" s="1114">
        <v>9548</v>
      </c>
      <c r="O26" s="1115">
        <f t="shared" si="4"/>
        <v>224.97643732327992</v>
      </c>
      <c r="P26" s="1114">
        <v>109976</v>
      </c>
      <c r="Q26" s="1115">
        <f t="shared" si="5"/>
        <v>2591.3289349670122</v>
      </c>
      <c r="R26" s="1114">
        <v>2780</v>
      </c>
      <c r="S26" s="1115">
        <f t="shared" si="6"/>
        <v>65.504241281809612</v>
      </c>
      <c r="T26" s="1114">
        <v>48</v>
      </c>
      <c r="U26" s="1115">
        <f t="shared" si="7"/>
        <v>1.1310084825636193</v>
      </c>
      <c r="V26" s="1114">
        <v>56</v>
      </c>
      <c r="W26" s="1115">
        <f t="shared" si="8"/>
        <v>1.3195098963242224</v>
      </c>
      <c r="X26" s="1114"/>
      <c r="Y26" s="1115" t="str">
        <f t="shared" si="9"/>
        <v/>
      </c>
      <c r="Z26" s="1114">
        <v>228</v>
      </c>
      <c r="AA26" s="1115">
        <f t="shared" si="10"/>
        <v>5.3722902921771913</v>
      </c>
      <c r="AB26" s="1114">
        <v>1120</v>
      </c>
      <c r="AC26" s="1115">
        <f t="shared" si="11"/>
        <v>26.390197926484451</v>
      </c>
      <c r="AD26" s="1114"/>
      <c r="AE26" s="1115" t="str">
        <f t="shared" si="12"/>
        <v/>
      </c>
      <c r="AF26" s="1114"/>
      <c r="AG26" s="1115" t="str">
        <f t="shared" si="13"/>
        <v/>
      </c>
      <c r="AH26" s="1114"/>
      <c r="AI26" s="1115" t="str">
        <f t="shared" si="14"/>
        <v/>
      </c>
      <c r="AJ26" s="1114">
        <v>69628</v>
      </c>
      <c r="AK26" s="1115">
        <f t="shared" si="15"/>
        <v>1640.6220546654101</v>
      </c>
      <c r="AL26" s="1114"/>
      <c r="AM26" s="1115" t="str">
        <f t="shared" si="16"/>
        <v/>
      </c>
      <c r="AN26" s="1114"/>
      <c r="AO26" s="1115" t="str">
        <f t="shared" si="17"/>
        <v/>
      </c>
      <c r="AP26" s="1114">
        <v>197020</v>
      </c>
      <c r="AQ26" s="1115">
        <f t="shared" si="18"/>
        <v>4642.3185673892558</v>
      </c>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row>
    <row r="27" spans="1:1003" x14ac:dyDescent="0.25">
      <c r="A27" s="1107" t="s">
        <v>391</v>
      </c>
      <c r="B27" s="1113">
        <v>4</v>
      </c>
      <c r="D27" s="1114"/>
      <c r="E27" s="1115" t="str">
        <f t="shared" si="0"/>
        <v/>
      </c>
      <c r="F27" s="1114"/>
      <c r="G27" s="1115" t="str">
        <f t="shared" si="0"/>
        <v/>
      </c>
      <c r="H27" s="1114"/>
      <c r="I27" s="1115" t="str">
        <f t="shared" si="1"/>
        <v/>
      </c>
      <c r="J27" s="1114"/>
      <c r="K27" s="1115" t="str">
        <f t="shared" si="2"/>
        <v/>
      </c>
      <c r="L27" s="1114"/>
      <c r="M27" s="1115" t="str">
        <f t="shared" si="3"/>
        <v/>
      </c>
      <c r="N27" s="1114"/>
      <c r="O27" s="1115" t="str">
        <f t="shared" si="4"/>
        <v/>
      </c>
      <c r="P27" s="1114">
        <v>7659.74</v>
      </c>
      <c r="Q27" s="1115">
        <f t="shared" si="5"/>
        <v>1914.9349999999999</v>
      </c>
      <c r="R27" s="1114"/>
      <c r="S27" s="1115" t="str">
        <f t="shared" si="6"/>
        <v/>
      </c>
      <c r="T27" s="1114"/>
      <c r="U27" s="1115" t="str">
        <f t="shared" si="7"/>
        <v/>
      </c>
      <c r="V27" s="1114"/>
      <c r="W27" s="1115" t="str">
        <f t="shared" si="8"/>
        <v/>
      </c>
      <c r="X27" s="1114"/>
      <c r="Y27" s="1115" t="str">
        <f t="shared" si="9"/>
        <v/>
      </c>
      <c r="Z27" s="1114"/>
      <c r="AA27" s="1115" t="str">
        <f t="shared" si="10"/>
        <v/>
      </c>
      <c r="AB27" s="1114">
        <v>41258.89</v>
      </c>
      <c r="AC27" s="1115">
        <f t="shared" si="11"/>
        <v>10314.7225</v>
      </c>
      <c r="AD27" s="1114"/>
      <c r="AE27" s="1115" t="str">
        <f t="shared" si="12"/>
        <v/>
      </c>
      <c r="AF27" s="1114"/>
      <c r="AG27" s="1115" t="str">
        <f t="shared" si="13"/>
        <v/>
      </c>
      <c r="AH27" s="1114"/>
      <c r="AI27" s="1115" t="str">
        <f t="shared" si="14"/>
        <v/>
      </c>
      <c r="AJ27" s="1114">
        <v>1009.86</v>
      </c>
      <c r="AK27" s="1115">
        <f t="shared" si="15"/>
        <v>252.465</v>
      </c>
      <c r="AL27" s="1114"/>
      <c r="AM27" s="1115" t="str">
        <f t="shared" si="16"/>
        <v/>
      </c>
      <c r="AN27" s="1114"/>
      <c r="AO27" s="1115" t="str">
        <f t="shared" si="17"/>
        <v/>
      </c>
      <c r="AP27" s="1114">
        <v>49928.49</v>
      </c>
      <c r="AQ27" s="1115">
        <f t="shared" si="18"/>
        <v>12482.122499999999</v>
      </c>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row>
    <row r="28" spans="1:1003" x14ac:dyDescent="0.25">
      <c r="A28" s="1117"/>
      <c r="B28">
        <v>16.82</v>
      </c>
      <c r="D28" s="1118">
        <v>8910</v>
      </c>
      <c r="E28" s="1115">
        <f t="shared" si="0"/>
        <v>529.72651605231863</v>
      </c>
      <c r="F28" s="1118"/>
      <c r="G28" s="1115" t="str">
        <f t="shared" si="0"/>
        <v/>
      </c>
      <c r="H28" s="1118"/>
      <c r="I28" s="1115" t="str">
        <f t="shared" si="1"/>
        <v/>
      </c>
      <c r="J28" s="1118"/>
      <c r="K28" s="1115" t="str">
        <f t="shared" si="2"/>
        <v/>
      </c>
      <c r="L28" s="1118"/>
      <c r="M28" s="1115" t="str">
        <f t="shared" si="3"/>
        <v/>
      </c>
      <c r="N28" s="1118"/>
      <c r="O28" s="1115" t="str">
        <f t="shared" si="4"/>
        <v/>
      </c>
      <c r="P28" s="1118">
        <v>102245.16</v>
      </c>
      <c r="Q28" s="1115">
        <f t="shared" si="5"/>
        <v>6078.7847800237814</v>
      </c>
      <c r="R28" s="1118"/>
      <c r="S28" s="1115" t="str">
        <f t="shared" si="6"/>
        <v/>
      </c>
      <c r="T28" s="1118"/>
      <c r="U28" s="1115" t="str">
        <f t="shared" si="7"/>
        <v/>
      </c>
      <c r="V28" s="1118"/>
      <c r="W28" s="1115" t="str">
        <f t="shared" si="8"/>
        <v/>
      </c>
      <c r="X28" s="1118"/>
      <c r="Y28" s="1115" t="str">
        <f t="shared" si="9"/>
        <v/>
      </c>
      <c r="Z28" s="1118"/>
      <c r="AA28" s="1115" t="str">
        <f t="shared" si="10"/>
        <v/>
      </c>
      <c r="AB28" s="1118"/>
      <c r="AC28" s="1115" t="str">
        <f t="shared" si="11"/>
        <v/>
      </c>
      <c r="AD28" s="1118"/>
      <c r="AE28" s="1115" t="str">
        <f t="shared" si="12"/>
        <v/>
      </c>
      <c r="AF28" s="1118"/>
      <c r="AG28" s="1115" t="str">
        <f t="shared" si="13"/>
        <v/>
      </c>
      <c r="AH28" s="1118"/>
      <c r="AI28" s="1115" t="str">
        <f t="shared" si="14"/>
        <v/>
      </c>
      <c r="AJ28" s="1118">
        <v>17017.2</v>
      </c>
      <c r="AK28" s="1115">
        <f t="shared" si="15"/>
        <v>1011.7241379310345</v>
      </c>
      <c r="AL28" s="1118"/>
      <c r="AM28" s="1115" t="str">
        <f t="shared" si="16"/>
        <v/>
      </c>
      <c r="AN28" s="1118">
        <v>2592</v>
      </c>
      <c r="AO28" s="1115">
        <f t="shared" si="17"/>
        <v>154.10225921521999</v>
      </c>
      <c r="AP28" s="1118">
        <v>121854.36</v>
      </c>
      <c r="AQ28" s="1115">
        <f t="shared" si="18"/>
        <v>7244.6111771700353</v>
      </c>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row>
    <row r="29" spans="1:1003" x14ac:dyDescent="0.25">
      <c r="A29" s="1107" t="s">
        <v>395</v>
      </c>
      <c r="B29" s="1113">
        <v>0.57979999999999998</v>
      </c>
      <c r="D29" s="1114">
        <v>2832</v>
      </c>
      <c r="E29" s="1115">
        <f t="shared" si="0"/>
        <v>4884.4429113487413</v>
      </c>
      <c r="F29" s="1114"/>
      <c r="G29" s="1115" t="str">
        <f t="shared" si="0"/>
        <v/>
      </c>
      <c r="H29" s="1114"/>
      <c r="I29" s="1115" t="str">
        <f t="shared" si="1"/>
        <v/>
      </c>
      <c r="J29" s="1114"/>
      <c r="K29" s="1115" t="str">
        <f t="shared" si="2"/>
        <v/>
      </c>
      <c r="L29" s="1114"/>
      <c r="M29" s="1115" t="str">
        <f t="shared" si="3"/>
        <v/>
      </c>
      <c r="N29" s="1114"/>
      <c r="O29" s="1115" t="str">
        <f t="shared" si="4"/>
        <v/>
      </c>
      <c r="P29" s="1114">
        <v>205</v>
      </c>
      <c r="Q29" s="1115">
        <f t="shared" si="5"/>
        <v>353.57019661952398</v>
      </c>
      <c r="R29" s="1114"/>
      <c r="S29" s="1115" t="str">
        <f t="shared" si="6"/>
        <v/>
      </c>
      <c r="T29" s="1114"/>
      <c r="U29" s="1115" t="str">
        <f t="shared" si="7"/>
        <v/>
      </c>
      <c r="V29" s="1114"/>
      <c r="W29" s="1115" t="str">
        <f t="shared" si="8"/>
        <v/>
      </c>
      <c r="X29" s="1114"/>
      <c r="Y29" s="1115" t="str">
        <f t="shared" si="9"/>
        <v/>
      </c>
      <c r="Z29" s="1114"/>
      <c r="AA29" s="1115" t="str">
        <f t="shared" si="10"/>
        <v/>
      </c>
      <c r="AB29" s="1114"/>
      <c r="AC29" s="1115" t="str">
        <f t="shared" si="11"/>
        <v/>
      </c>
      <c r="AD29" s="1114">
        <v>1057</v>
      </c>
      <c r="AE29" s="1115">
        <f t="shared" si="12"/>
        <v>1823.0424284235944</v>
      </c>
      <c r="AF29" s="1114"/>
      <c r="AG29" s="1115" t="str">
        <f t="shared" si="13"/>
        <v/>
      </c>
      <c r="AH29" s="1114"/>
      <c r="AI29" s="1115" t="str">
        <f t="shared" si="14"/>
        <v/>
      </c>
      <c r="AJ29" s="1114">
        <v>281</v>
      </c>
      <c r="AK29" s="1115">
        <f t="shared" si="15"/>
        <v>484.64987926871339</v>
      </c>
      <c r="AL29" s="1114"/>
      <c r="AM29" s="1115" t="str">
        <f t="shared" si="16"/>
        <v/>
      </c>
      <c r="AN29" s="1114"/>
      <c r="AO29" s="1115" t="str">
        <f t="shared" si="17"/>
        <v/>
      </c>
      <c r="AP29" s="1114">
        <v>1543</v>
      </c>
      <c r="AQ29" s="1115">
        <f t="shared" si="18"/>
        <v>2661.2625043118319</v>
      </c>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row>
    <row r="30" spans="1:1003" x14ac:dyDescent="0.25">
      <c r="A30" s="1107" t="s">
        <v>397</v>
      </c>
      <c r="B30" s="1113">
        <v>6.18</v>
      </c>
      <c r="D30" s="1114">
        <v>14976</v>
      </c>
      <c r="E30" s="1115">
        <f t="shared" si="0"/>
        <v>2423.3009708737864</v>
      </c>
      <c r="F30" s="1114"/>
      <c r="G30" s="1115" t="str">
        <f t="shared" si="0"/>
        <v/>
      </c>
      <c r="H30" s="1114"/>
      <c r="I30" s="1115" t="str">
        <f t="shared" si="1"/>
        <v/>
      </c>
      <c r="J30" s="1114"/>
      <c r="K30" s="1115" t="str">
        <f t="shared" si="2"/>
        <v/>
      </c>
      <c r="L30" s="1114"/>
      <c r="M30" s="1115" t="str">
        <f t="shared" si="3"/>
        <v/>
      </c>
      <c r="N30" s="1114">
        <v>234</v>
      </c>
      <c r="O30" s="1115">
        <f t="shared" si="4"/>
        <v>37.864077669902912</v>
      </c>
      <c r="P30" s="1114">
        <v>11890</v>
      </c>
      <c r="Q30" s="1115">
        <f t="shared" si="5"/>
        <v>1923.9482200647251</v>
      </c>
      <c r="R30" s="1114"/>
      <c r="S30" s="1115" t="str">
        <f t="shared" si="6"/>
        <v/>
      </c>
      <c r="T30" s="1114"/>
      <c r="U30" s="1115" t="str">
        <f t="shared" si="7"/>
        <v/>
      </c>
      <c r="V30" s="1114"/>
      <c r="W30" s="1115" t="str">
        <f t="shared" si="8"/>
        <v/>
      </c>
      <c r="X30" s="1114"/>
      <c r="Y30" s="1115" t="str">
        <f t="shared" si="9"/>
        <v/>
      </c>
      <c r="Z30" s="1114"/>
      <c r="AA30" s="1115" t="str">
        <f t="shared" si="10"/>
        <v/>
      </c>
      <c r="AB30" s="1114"/>
      <c r="AC30" s="1115" t="str">
        <f t="shared" si="11"/>
        <v/>
      </c>
      <c r="AD30" s="1114"/>
      <c r="AE30" s="1115" t="str">
        <f t="shared" si="12"/>
        <v/>
      </c>
      <c r="AF30" s="1114"/>
      <c r="AG30" s="1115" t="str">
        <f t="shared" si="13"/>
        <v/>
      </c>
      <c r="AH30" s="1114"/>
      <c r="AI30" s="1115" t="str">
        <f t="shared" si="14"/>
        <v/>
      </c>
      <c r="AJ30" s="1114">
        <v>47432</v>
      </c>
      <c r="AK30" s="1115">
        <f t="shared" si="15"/>
        <v>7675.0809061488681</v>
      </c>
      <c r="AL30" s="1114"/>
      <c r="AM30" s="1115" t="str">
        <f t="shared" si="16"/>
        <v/>
      </c>
      <c r="AN30" s="1114"/>
      <c r="AO30" s="1115" t="str">
        <f t="shared" si="17"/>
        <v/>
      </c>
      <c r="AP30" s="1114">
        <v>59556</v>
      </c>
      <c r="AQ30" s="1115">
        <f t="shared" si="18"/>
        <v>9636.8932038834955</v>
      </c>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row>
    <row r="31" spans="1:1003" x14ac:dyDescent="0.25">
      <c r="A31" s="1107" t="s">
        <v>399</v>
      </c>
      <c r="B31">
        <v>0.83</v>
      </c>
      <c r="D31" s="1118">
        <v>9396</v>
      </c>
      <c r="E31" s="1115">
        <f t="shared" si="0"/>
        <v>11320.481927710844</v>
      </c>
      <c r="F31" s="1118">
        <v>237</v>
      </c>
      <c r="G31" s="1115">
        <f t="shared" si="0"/>
        <v>285.54216867469881</v>
      </c>
      <c r="H31" s="1118"/>
      <c r="I31" s="1115" t="str">
        <f t="shared" si="1"/>
        <v/>
      </c>
      <c r="J31" s="1118"/>
      <c r="K31" s="1115" t="str">
        <f t="shared" si="2"/>
        <v/>
      </c>
      <c r="L31" s="1118"/>
      <c r="M31" s="1115" t="str">
        <f t="shared" si="3"/>
        <v/>
      </c>
      <c r="N31" s="1118">
        <v>218</v>
      </c>
      <c r="O31" s="1115">
        <f t="shared" si="4"/>
        <v>262.65060240963857</v>
      </c>
      <c r="P31" s="1118">
        <v>2602</v>
      </c>
      <c r="Q31" s="1115">
        <f t="shared" si="5"/>
        <v>3134.9397590361446</v>
      </c>
      <c r="R31" s="1118"/>
      <c r="S31" s="1115" t="str">
        <f t="shared" si="6"/>
        <v/>
      </c>
      <c r="T31" s="1118"/>
      <c r="U31" s="1115" t="str">
        <f t="shared" si="7"/>
        <v/>
      </c>
      <c r="V31" s="1118">
        <v>33</v>
      </c>
      <c r="W31" s="1115">
        <f t="shared" si="8"/>
        <v>39.759036144578317</v>
      </c>
      <c r="X31" s="1118"/>
      <c r="Y31" s="1115" t="str">
        <f t="shared" si="9"/>
        <v/>
      </c>
      <c r="Z31" s="1118"/>
      <c r="AA31" s="1115" t="str">
        <f t="shared" si="10"/>
        <v/>
      </c>
      <c r="AB31" s="1118">
        <v>3</v>
      </c>
      <c r="AC31" s="1115">
        <f t="shared" si="11"/>
        <v>3.6144578313253013</v>
      </c>
      <c r="AD31" s="1118"/>
      <c r="AE31" s="1115" t="str">
        <f t="shared" si="12"/>
        <v/>
      </c>
      <c r="AF31" s="1118"/>
      <c r="AG31" s="1115" t="str">
        <f t="shared" si="13"/>
        <v/>
      </c>
      <c r="AH31" s="1118"/>
      <c r="AI31" s="1115" t="str">
        <f t="shared" si="14"/>
        <v/>
      </c>
      <c r="AJ31" s="1118">
        <v>582</v>
      </c>
      <c r="AK31" s="1115">
        <f t="shared" si="15"/>
        <v>701.20481927710841</v>
      </c>
      <c r="AL31" s="1118"/>
      <c r="AM31" s="1115" t="str">
        <f t="shared" si="16"/>
        <v/>
      </c>
      <c r="AN31" s="1118"/>
      <c r="AO31" s="1115" t="str">
        <f t="shared" si="17"/>
        <v/>
      </c>
      <c r="AP31" s="1118">
        <v>3675</v>
      </c>
      <c r="AQ31" s="1115">
        <f t="shared" si="18"/>
        <v>4427.7108433734938</v>
      </c>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row>
    <row r="32" spans="1:1003" x14ac:dyDescent="0.25">
      <c r="A32" s="1107" t="s">
        <v>402</v>
      </c>
      <c r="B32" s="1113">
        <v>10.63</v>
      </c>
      <c r="D32" s="1114">
        <v>49978.77</v>
      </c>
      <c r="E32" s="1115">
        <f t="shared" si="0"/>
        <v>4701.6716839134515</v>
      </c>
      <c r="F32" s="1114"/>
      <c r="G32" s="1115" t="str">
        <f t="shared" si="0"/>
        <v/>
      </c>
      <c r="H32" s="1114"/>
      <c r="I32" s="1115" t="str">
        <f t="shared" si="1"/>
        <v/>
      </c>
      <c r="J32" s="1114"/>
      <c r="K32" s="1115" t="str">
        <f t="shared" si="2"/>
        <v/>
      </c>
      <c r="L32" s="1114"/>
      <c r="M32" s="1115" t="str">
        <f t="shared" si="3"/>
        <v/>
      </c>
      <c r="N32" s="1114"/>
      <c r="O32" s="1115" t="str">
        <f t="shared" si="4"/>
        <v/>
      </c>
      <c r="P32" s="1114">
        <v>30083.37</v>
      </c>
      <c r="Q32" s="1115">
        <f t="shared" si="5"/>
        <v>2830.0442144873</v>
      </c>
      <c r="R32" s="1114">
        <v>16595.98</v>
      </c>
      <c r="S32" s="1115">
        <f t="shared" si="6"/>
        <v>1561.2398871119472</v>
      </c>
      <c r="T32" s="1114"/>
      <c r="U32" s="1115" t="str">
        <f t="shared" si="7"/>
        <v/>
      </c>
      <c r="V32" s="1114"/>
      <c r="W32" s="1115" t="str">
        <f t="shared" si="8"/>
        <v/>
      </c>
      <c r="X32" s="1114"/>
      <c r="Y32" s="1115" t="str">
        <f t="shared" si="9"/>
        <v/>
      </c>
      <c r="Z32" s="1114"/>
      <c r="AA32" s="1115" t="str">
        <f t="shared" si="10"/>
        <v/>
      </c>
      <c r="AB32" s="1114"/>
      <c r="AC32" s="1115" t="str">
        <f t="shared" si="11"/>
        <v/>
      </c>
      <c r="AD32" s="1114">
        <v>4.5599999999999996</v>
      </c>
      <c r="AE32" s="1115">
        <f t="shared" si="12"/>
        <v>0.4289746001881467</v>
      </c>
      <c r="AF32" s="1114"/>
      <c r="AG32" s="1115" t="str">
        <f t="shared" si="13"/>
        <v/>
      </c>
      <c r="AH32" s="1114"/>
      <c r="AI32" s="1115" t="str">
        <f t="shared" si="14"/>
        <v/>
      </c>
      <c r="AJ32" s="1114">
        <v>128015.49</v>
      </c>
      <c r="AK32" s="1115">
        <f t="shared" si="15"/>
        <v>12042.849482596424</v>
      </c>
      <c r="AL32" s="1114"/>
      <c r="AM32" s="1115" t="str">
        <f t="shared" si="16"/>
        <v/>
      </c>
      <c r="AN32" s="1114"/>
      <c r="AO32" s="1115" t="str">
        <f t="shared" si="17"/>
        <v/>
      </c>
      <c r="AP32" s="1114">
        <v>174699.4</v>
      </c>
      <c r="AQ32" s="1115">
        <f t="shared" si="18"/>
        <v>16434.56255879586</v>
      </c>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row>
    <row r="33" spans="1:1003" x14ac:dyDescent="0.25">
      <c r="A33" s="1107" t="s">
        <v>889</v>
      </c>
      <c r="B33" s="1113">
        <v>18.63</v>
      </c>
      <c r="D33" s="1114">
        <v>23070</v>
      </c>
      <c r="E33" s="1115">
        <f t="shared" si="0"/>
        <v>1238.3252818035428</v>
      </c>
      <c r="F33" s="1114"/>
      <c r="G33" s="1115" t="str">
        <f t="shared" si="0"/>
        <v/>
      </c>
      <c r="H33" s="1114"/>
      <c r="I33" s="1115" t="str">
        <f t="shared" si="1"/>
        <v/>
      </c>
      <c r="J33" s="1114">
        <v>28</v>
      </c>
      <c r="K33" s="1115">
        <f t="shared" si="2"/>
        <v>1.5029522275899088</v>
      </c>
      <c r="L33" s="1114"/>
      <c r="M33" s="1115" t="str">
        <f t="shared" si="3"/>
        <v/>
      </c>
      <c r="N33" s="1114">
        <v>809</v>
      </c>
      <c r="O33" s="1115">
        <f t="shared" si="4"/>
        <v>43.424584004294154</v>
      </c>
      <c r="P33" s="1114">
        <v>55712</v>
      </c>
      <c r="Q33" s="1115">
        <f t="shared" si="5"/>
        <v>2990.4455179817501</v>
      </c>
      <c r="R33" s="1114">
        <v>951</v>
      </c>
      <c r="S33" s="1115">
        <f t="shared" si="6"/>
        <v>51.046698872785832</v>
      </c>
      <c r="T33" s="1114"/>
      <c r="U33" s="1115" t="str">
        <f t="shared" si="7"/>
        <v/>
      </c>
      <c r="V33" s="1114"/>
      <c r="W33" s="1115" t="str">
        <f t="shared" si="8"/>
        <v/>
      </c>
      <c r="X33" s="1114"/>
      <c r="Y33" s="1115" t="str">
        <f t="shared" si="9"/>
        <v/>
      </c>
      <c r="Z33" s="1114"/>
      <c r="AA33" s="1115" t="str">
        <f t="shared" si="10"/>
        <v/>
      </c>
      <c r="AB33" s="1114"/>
      <c r="AC33" s="1115" t="str">
        <f t="shared" si="11"/>
        <v/>
      </c>
      <c r="AD33" s="1114"/>
      <c r="AE33" s="1115" t="str">
        <f t="shared" si="12"/>
        <v/>
      </c>
      <c r="AF33" s="1114"/>
      <c r="AG33" s="1115" t="str">
        <f t="shared" si="13"/>
        <v/>
      </c>
      <c r="AH33" s="1114"/>
      <c r="AI33" s="1115" t="str">
        <f t="shared" si="14"/>
        <v/>
      </c>
      <c r="AJ33" s="1114">
        <v>24146</v>
      </c>
      <c r="AK33" s="1115">
        <f t="shared" si="15"/>
        <v>1296.0815888352122</v>
      </c>
      <c r="AL33" s="1114"/>
      <c r="AM33" s="1115" t="str">
        <f t="shared" si="16"/>
        <v/>
      </c>
      <c r="AN33" s="1114"/>
      <c r="AO33" s="1115" t="str">
        <f t="shared" si="17"/>
        <v/>
      </c>
      <c r="AP33" s="1114">
        <v>81646</v>
      </c>
      <c r="AQ33" s="1115">
        <f t="shared" si="18"/>
        <v>4382.501341921632</v>
      </c>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row>
    <row r="34" spans="1:1003" x14ac:dyDescent="0.25">
      <c r="A34" s="1107" t="s">
        <v>407</v>
      </c>
      <c r="B34" s="1113">
        <v>377.35208516382318</v>
      </c>
      <c r="D34" s="1114">
        <v>1332373.6399999999</v>
      </c>
      <c r="E34" s="1115">
        <f t="shared" si="0"/>
        <v>3530.8500797645383</v>
      </c>
      <c r="F34" s="1114">
        <v>123868</v>
      </c>
      <c r="G34" s="1115">
        <f t="shared" si="0"/>
        <v>328.2557719171582</v>
      </c>
      <c r="H34" s="1114"/>
      <c r="I34" s="1115" t="str">
        <f t="shared" si="1"/>
        <v/>
      </c>
      <c r="J34" s="1114"/>
      <c r="K34" s="1115" t="str">
        <f t="shared" si="2"/>
        <v/>
      </c>
      <c r="L34" s="1114"/>
      <c r="M34" s="1115" t="str">
        <f t="shared" si="3"/>
        <v/>
      </c>
      <c r="N34" s="1114">
        <v>9976.76</v>
      </c>
      <c r="O34" s="1115">
        <f t="shared" si="4"/>
        <v>26.438862781608062</v>
      </c>
      <c r="P34" s="1114">
        <v>818189.72</v>
      </c>
      <c r="Q34" s="1115">
        <f t="shared" si="5"/>
        <v>2168.2395623832108</v>
      </c>
      <c r="R34" s="1114">
        <v>18119.12</v>
      </c>
      <c r="S34" s="1115">
        <f t="shared" si="6"/>
        <v>48.016483046950135</v>
      </c>
      <c r="T34" s="1114">
        <v>227.52</v>
      </c>
      <c r="U34" s="1115">
        <f t="shared" si="7"/>
        <v>0.60293823446404105</v>
      </c>
      <c r="V34" s="1114">
        <v>952.24</v>
      </c>
      <c r="W34" s="1115">
        <f t="shared" si="8"/>
        <v>2.5234788343268217</v>
      </c>
      <c r="X34" s="1114"/>
      <c r="Y34" s="1115" t="str">
        <f t="shared" si="9"/>
        <v/>
      </c>
      <c r="Z34" s="1114"/>
      <c r="AA34" s="1115" t="str">
        <f t="shared" si="10"/>
        <v/>
      </c>
      <c r="AB34" s="1114">
        <v>2773.88</v>
      </c>
      <c r="AC34" s="1115">
        <f t="shared" si="11"/>
        <v>7.350906776613547</v>
      </c>
      <c r="AD34" s="1114">
        <v>804087.16</v>
      </c>
      <c r="AE34" s="1115">
        <f t="shared" si="12"/>
        <v>2130.8671440119765</v>
      </c>
      <c r="AF34" s="1114"/>
      <c r="AG34" s="1115" t="str">
        <f t="shared" si="13"/>
        <v/>
      </c>
      <c r="AH34" s="1114"/>
      <c r="AI34" s="1115" t="str">
        <f t="shared" si="14"/>
        <v/>
      </c>
      <c r="AJ34" s="1114">
        <v>14246.8</v>
      </c>
      <c r="AK34" s="1115">
        <f t="shared" si="15"/>
        <v>37.754660859538937</v>
      </c>
      <c r="AL34" s="1114"/>
      <c r="AM34" s="1115" t="str">
        <f t="shared" si="16"/>
        <v/>
      </c>
      <c r="AN34" s="1114"/>
      <c r="AO34" s="1115" t="str">
        <f t="shared" si="17"/>
        <v/>
      </c>
      <c r="AP34" s="1114">
        <v>1792441.2</v>
      </c>
      <c r="AQ34" s="1115">
        <f t="shared" si="18"/>
        <v>4750.0498088458471</v>
      </c>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row>
    <row r="35" spans="1:1003" x14ac:dyDescent="0.25">
      <c r="A35" s="1107" t="s">
        <v>408</v>
      </c>
      <c r="B35" s="1113">
        <v>1.05</v>
      </c>
      <c r="D35" s="1114"/>
      <c r="E35" s="1115" t="str">
        <f t="shared" si="0"/>
        <v/>
      </c>
      <c r="F35" s="1114"/>
      <c r="G35" s="1115" t="str">
        <f t="shared" si="0"/>
        <v/>
      </c>
      <c r="H35" s="1114"/>
      <c r="I35" s="1115" t="str">
        <f t="shared" si="1"/>
        <v/>
      </c>
      <c r="J35" s="1114"/>
      <c r="K35" s="1115" t="str">
        <f t="shared" si="2"/>
        <v/>
      </c>
      <c r="L35" s="1114"/>
      <c r="M35" s="1115" t="str">
        <f t="shared" si="3"/>
        <v/>
      </c>
      <c r="N35" s="1114"/>
      <c r="O35" s="1115" t="str">
        <f t="shared" si="4"/>
        <v/>
      </c>
      <c r="P35" s="1114"/>
      <c r="Q35" s="1115" t="str">
        <f t="shared" si="5"/>
        <v/>
      </c>
      <c r="R35" s="1114"/>
      <c r="S35" s="1115" t="str">
        <f t="shared" si="6"/>
        <v/>
      </c>
      <c r="T35" s="1114"/>
      <c r="U35" s="1115" t="str">
        <f t="shared" si="7"/>
        <v/>
      </c>
      <c r="V35" s="1114"/>
      <c r="W35" s="1115" t="str">
        <f t="shared" si="8"/>
        <v/>
      </c>
      <c r="X35" s="1114"/>
      <c r="Y35" s="1115" t="str">
        <f t="shared" si="9"/>
        <v/>
      </c>
      <c r="Z35" s="1114"/>
      <c r="AA35" s="1115" t="str">
        <f t="shared" si="10"/>
        <v/>
      </c>
      <c r="AB35" s="1114"/>
      <c r="AC35" s="1115" t="str">
        <f t="shared" si="11"/>
        <v/>
      </c>
      <c r="AD35" s="1114">
        <v>114560</v>
      </c>
      <c r="AE35" s="1115">
        <f t="shared" si="12"/>
        <v>109104.76190476189</v>
      </c>
      <c r="AF35" s="1114"/>
      <c r="AG35" s="1115" t="str">
        <f t="shared" si="13"/>
        <v/>
      </c>
      <c r="AH35" s="1114"/>
      <c r="AI35" s="1115" t="str">
        <f t="shared" si="14"/>
        <v/>
      </c>
      <c r="AJ35" s="1114"/>
      <c r="AK35" s="1115" t="str">
        <f t="shared" si="15"/>
        <v/>
      </c>
      <c r="AL35" s="1114"/>
      <c r="AM35" s="1115" t="str">
        <f t="shared" si="16"/>
        <v/>
      </c>
      <c r="AN35" s="1114"/>
      <c r="AO35" s="1115" t="str">
        <f t="shared" si="17"/>
        <v/>
      </c>
      <c r="AP35" s="1114">
        <v>114560</v>
      </c>
      <c r="AQ35" s="1115">
        <f t="shared" si="18"/>
        <v>109104.76190476189</v>
      </c>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row>
    <row r="36" spans="1:1003" x14ac:dyDescent="0.25">
      <c r="A36" s="1107" t="s">
        <v>410</v>
      </c>
      <c r="B36" s="1113">
        <v>0.94</v>
      </c>
      <c r="D36" s="1114"/>
      <c r="E36" s="1115" t="str">
        <f t="shared" si="0"/>
        <v/>
      </c>
      <c r="F36" s="1114"/>
      <c r="G36" s="1115" t="str">
        <f t="shared" si="0"/>
        <v/>
      </c>
      <c r="H36" s="1114"/>
      <c r="I36" s="1115" t="str">
        <f t="shared" si="1"/>
        <v/>
      </c>
      <c r="J36" s="1114"/>
      <c r="K36" s="1115" t="str">
        <f t="shared" si="2"/>
        <v/>
      </c>
      <c r="L36" s="1114"/>
      <c r="M36" s="1115" t="str">
        <f t="shared" si="3"/>
        <v/>
      </c>
      <c r="N36" s="1114"/>
      <c r="O36" s="1115" t="str">
        <f t="shared" si="4"/>
        <v/>
      </c>
      <c r="P36" s="1114">
        <v>559</v>
      </c>
      <c r="Q36" s="1115">
        <f t="shared" si="5"/>
        <v>594.68085106382978</v>
      </c>
      <c r="R36" s="1114"/>
      <c r="S36" s="1115" t="str">
        <f t="shared" si="6"/>
        <v/>
      </c>
      <c r="T36" s="1114"/>
      <c r="U36" s="1115" t="str">
        <f t="shared" si="7"/>
        <v/>
      </c>
      <c r="V36" s="1114"/>
      <c r="W36" s="1115" t="str">
        <f t="shared" si="8"/>
        <v/>
      </c>
      <c r="X36" s="1114"/>
      <c r="Y36" s="1115" t="str">
        <f t="shared" si="9"/>
        <v/>
      </c>
      <c r="Z36" s="1114"/>
      <c r="AA36" s="1115" t="str">
        <f t="shared" si="10"/>
        <v/>
      </c>
      <c r="AB36" s="1114">
        <v>8127</v>
      </c>
      <c r="AC36" s="1115">
        <f t="shared" si="11"/>
        <v>8645.7446808510649</v>
      </c>
      <c r="AD36" s="1114">
        <v>54384</v>
      </c>
      <c r="AE36" s="1115">
        <f t="shared" si="12"/>
        <v>57855.319148936171</v>
      </c>
      <c r="AF36" s="1114"/>
      <c r="AG36" s="1115" t="str">
        <f t="shared" si="13"/>
        <v/>
      </c>
      <c r="AH36" s="1114"/>
      <c r="AI36" s="1115" t="str">
        <f t="shared" si="14"/>
        <v/>
      </c>
      <c r="AJ36" s="1114">
        <v>4038</v>
      </c>
      <c r="AK36" s="1115">
        <f t="shared" si="15"/>
        <v>4295.744680851064</v>
      </c>
      <c r="AL36" s="1114"/>
      <c r="AM36" s="1115" t="str">
        <f t="shared" si="16"/>
        <v/>
      </c>
      <c r="AN36" s="1114"/>
      <c r="AO36" s="1115" t="str">
        <f t="shared" si="17"/>
        <v/>
      </c>
      <c r="AP36" s="1114">
        <v>67108</v>
      </c>
      <c r="AQ36" s="1115">
        <f t="shared" si="18"/>
        <v>71391.48936170213</v>
      </c>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row>
    <row r="37" spans="1:1003" x14ac:dyDescent="0.25">
      <c r="A37" s="1107" t="s">
        <v>414</v>
      </c>
      <c r="B37" s="1113">
        <v>1.2</v>
      </c>
      <c r="D37" s="1114">
        <v>18122</v>
      </c>
      <c r="E37" s="1115">
        <f t="shared" si="0"/>
        <v>15101.666666666668</v>
      </c>
      <c r="F37" s="1114">
        <v>2028</v>
      </c>
      <c r="G37" s="1115">
        <f t="shared" si="0"/>
        <v>1690</v>
      </c>
      <c r="H37" s="1114"/>
      <c r="I37" s="1115" t="str">
        <f t="shared" si="1"/>
        <v/>
      </c>
      <c r="J37" s="1114"/>
      <c r="K37" s="1115" t="str">
        <f t="shared" si="2"/>
        <v/>
      </c>
      <c r="L37" s="1114"/>
      <c r="M37" s="1115" t="str">
        <f t="shared" si="3"/>
        <v/>
      </c>
      <c r="N37" s="1114">
        <v>3</v>
      </c>
      <c r="O37" s="1115">
        <f t="shared" si="4"/>
        <v>2.5</v>
      </c>
      <c r="P37" s="1114">
        <v>2991</v>
      </c>
      <c r="Q37" s="1115">
        <f t="shared" si="5"/>
        <v>2492.5</v>
      </c>
      <c r="R37" s="1114">
        <v>308</v>
      </c>
      <c r="S37" s="1115">
        <f t="shared" si="6"/>
        <v>256.66666666666669</v>
      </c>
      <c r="T37" s="1114"/>
      <c r="U37" s="1115" t="str">
        <f t="shared" si="7"/>
        <v/>
      </c>
      <c r="V37" s="1114"/>
      <c r="W37" s="1115" t="str">
        <f t="shared" si="8"/>
        <v/>
      </c>
      <c r="X37" s="1114"/>
      <c r="Y37" s="1115" t="str">
        <f t="shared" si="9"/>
        <v/>
      </c>
      <c r="Z37" s="1114">
        <v>50</v>
      </c>
      <c r="AA37" s="1115">
        <f t="shared" si="10"/>
        <v>41.666666666666671</v>
      </c>
      <c r="AB37" s="1114">
        <v>66</v>
      </c>
      <c r="AC37" s="1115">
        <f t="shared" si="11"/>
        <v>55</v>
      </c>
      <c r="AD37" s="1114"/>
      <c r="AE37" s="1115" t="str">
        <f t="shared" si="12"/>
        <v/>
      </c>
      <c r="AF37" s="1114"/>
      <c r="AG37" s="1115" t="str">
        <f t="shared" si="13"/>
        <v/>
      </c>
      <c r="AH37" s="1114"/>
      <c r="AI37" s="1115" t="str">
        <f t="shared" si="14"/>
        <v/>
      </c>
      <c r="AJ37" s="1114">
        <v>16600</v>
      </c>
      <c r="AK37" s="1115">
        <f t="shared" si="15"/>
        <v>13833.333333333334</v>
      </c>
      <c r="AL37" s="1114"/>
      <c r="AM37" s="1115" t="str">
        <f t="shared" si="16"/>
        <v/>
      </c>
      <c r="AN37" s="1114"/>
      <c r="AO37" s="1115" t="str">
        <f t="shared" si="17"/>
        <v/>
      </c>
      <c r="AP37" s="1114">
        <v>22046</v>
      </c>
      <c r="AQ37" s="1115">
        <f t="shared" si="18"/>
        <v>18371.666666666668</v>
      </c>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row>
    <row r="38" spans="1:1003" x14ac:dyDescent="0.25">
      <c r="A38" s="1107" t="s">
        <v>416</v>
      </c>
      <c r="B38" s="1113">
        <v>10.91173</v>
      </c>
      <c r="D38" s="1114">
        <v>28295</v>
      </c>
      <c r="E38" s="1115">
        <f t="shared" si="0"/>
        <v>2593.081023815655</v>
      </c>
      <c r="F38" s="1114">
        <v>20712</v>
      </c>
      <c r="G38" s="1115">
        <f t="shared" si="0"/>
        <v>1898.1408081028396</v>
      </c>
      <c r="H38" s="1114"/>
      <c r="I38" s="1115" t="str">
        <f t="shared" si="1"/>
        <v/>
      </c>
      <c r="J38" s="1114"/>
      <c r="K38" s="1115" t="str">
        <f t="shared" si="2"/>
        <v/>
      </c>
      <c r="L38" s="1114"/>
      <c r="M38" s="1115" t="str">
        <f t="shared" si="3"/>
        <v/>
      </c>
      <c r="N38" s="1114">
        <v>2406</v>
      </c>
      <c r="O38" s="1115">
        <f t="shared" si="4"/>
        <v>220.49665818344113</v>
      </c>
      <c r="P38" s="1114">
        <v>195</v>
      </c>
      <c r="Q38" s="1115">
        <f t="shared" si="5"/>
        <v>17.870676785440988</v>
      </c>
      <c r="R38" s="1114">
        <v>18252</v>
      </c>
      <c r="S38" s="1115">
        <f t="shared" si="6"/>
        <v>1672.6953471172765</v>
      </c>
      <c r="T38" s="1114"/>
      <c r="U38" s="1115" t="str">
        <f t="shared" si="7"/>
        <v/>
      </c>
      <c r="V38" s="1114"/>
      <c r="W38" s="1115" t="str">
        <f t="shared" si="8"/>
        <v/>
      </c>
      <c r="X38" s="1114"/>
      <c r="Y38" s="1115" t="str">
        <f t="shared" si="9"/>
        <v/>
      </c>
      <c r="Z38" s="1114">
        <v>838</v>
      </c>
      <c r="AA38" s="1115">
        <f t="shared" si="10"/>
        <v>76.798087929228458</v>
      </c>
      <c r="AB38" s="1114"/>
      <c r="AC38" s="1115" t="str">
        <f t="shared" si="11"/>
        <v/>
      </c>
      <c r="AD38" s="1114">
        <v>692</v>
      </c>
      <c r="AE38" s="1115">
        <f t="shared" si="12"/>
        <v>63.417991464231612</v>
      </c>
      <c r="AF38" s="1114"/>
      <c r="AG38" s="1115" t="str">
        <f t="shared" si="13"/>
        <v/>
      </c>
      <c r="AH38" s="1114"/>
      <c r="AI38" s="1115" t="str">
        <f t="shared" si="14"/>
        <v/>
      </c>
      <c r="AJ38" s="1114">
        <v>1169</v>
      </c>
      <c r="AK38" s="1115">
        <f t="shared" si="15"/>
        <v>107.13241621631033</v>
      </c>
      <c r="AL38" s="1114"/>
      <c r="AM38" s="1115" t="str">
        <f t="shared" si="16"/>
        <v/>
      </c>
      <c r="AN38" s="1114"/>
      <c r="AO38" s="1115" t="str">
        <f t="shared" si="17"/>
        <v/>
      </c>
      <c r="AP38" s="1114">
        <v>44264</v>
      </c>
      <c r="AQ38" s="1115">
        <f t="shared" si="18"/>
        <v>4056.5519857987688</v>
      </c>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row>
    <row r="39" spans="1:1003" x14ac:dyDescent="0.25">
      <c r="A39" s="1117"/>
      <c r="B39">
        <v>2.2711800000000002</v>
      </c>
      <c r="D39" s="1118">
        <v>4540</v>
      </c>
      <c r="E39" s="1115">
        <f t="shared" si="0"/>
        <v>1998.9608925756654</v>
      </c>
      <c r="F39" s="1118">
        <v>2816</v>
      </c>
      <c r="G39" s="1115">
        <f t="shared" si="0"/>
        <v>1239.8841131042013</v>
      </c>
      <c r="H39" s="1118"/>
      <c r="I39" s="1115" t="str">
        <f t="shared" si="1"/>
        <v/>
      </c>
      <c r="J39" s="1118"/>
      <c r="K39" s="1115" t="str">
        <f t="shared" si="2"/>
        <v/>
      </c>
      <c r="L39" s="1118"/>
      <c r="M39" s="1115" t="str">
        <f t="shared" si="3"/>
        <v/>
      </c>
      <c r="N39" s="1118">
        <v>327</v>
      </c>
      <c r="O39" s="1115">
        <f t="shared" si="4"/>
        <v>143.97802023617677</v>
      </c>
      <c r="P39" s="1118">
        <v>1018</v>
      </c>
      <c r="Q39" s="1115">
        <f t="shared" si="5"/>
        <v>448.22515168326595</v>
      </c>
      <c r="R39" s="1118">
        <v>2681</v>
      </c>
      <c r="S39" s="1115">
        <f t="shared" si="6"/>
        <v>1180.4436460342199</v>
      </c>
      <c r="T39" s="1118">
        <v>20</v>
      </c>
      <c r="U39" s="1115">
        <f t="shared" si="7"/>
        <v>8.805995121478702</v>
      </c>
      <c r="V39" s="1118"/>
      <c r="W39" s="1115" t="str">
        <f t="shared" si="8"/>
        <v/>
      </c>
      <c r="X39" s="1118"/>
      <c r="Y39" s="1115" t="str">
        <f t="shared" si="9"/>
        <v/>
      </c>
      <c r="Z39" s="1118">
        <v>114</v>
      </c>
      <c r="AA39" s="1115">
        <f t="shared" si="10"/>
        <v>50.194172192428603</v>
      </c>
      <c r="AB39" s="1118"/>
      <c r="AC39" s="1115" t="str">
        <f t="shared" si="11"/>
        <v/>
      </c>
      <c r="AD39" s="1118">
        <v>5111</v>
      </c>
      <c r="AE39" s="1115">
        <f t="shared" si="12"/>
        <v>2250.3720532938823</v>
      </c>
      <c r="AF39" s="1118"/>
      <c r="AG39" s="1115" t="str">
        <f t="shared" si="13"/>
        <v/>
      </c>
      <c r="AH39" s="1118"/>
      <c r="AI39" s="1115" t="str">
        <f t="shared" si="14"/>
        <v/>
      </c>
      <c r="AJ39" s="1118">
        <v>309</v>
      </c>
      <c r="AK39" s="1115">
        <f t="shared" si="15"/>
        <v>136.05262462684595</v>
      </c>
      <c r="AL39" s="1118"/>
      <c r="AM39" s="1115" t="str">
        <f t="shared" si="16"/>
        <v/>
      </c>
      <c r="AN39" s="1118"/>
      <c r="AO39" s="1115" t="str">
        <f t="shared" si="17"/>
        <v/>
      </c>
      <c r="AP39" s="1118">
        <v>12396</v>
      </c>
      <c r="AQ39" s="1115">
        <f t="shared" si="18"/>
        <v>5457.9557762924996</v>
      </c>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row>
    <row r="40" spans="1:1003" x14ac:dyDescent="0.25">
      <c r="A40" s="1107" t="s">
        <v>418</v>
      </c>
      <c r="B40" s="1113">
        <v>27.053000000000001</v>
      </c>
      <c r="D40" s="1114">
        <v>298655</v>
      </c>
      <c r="E40" s="1115">
        <f t="shared" si="0"/>
        <v>11039.625919491369</v>
      </c>
      <c r="F40" s="1114">
        <v>10884</v>
      </c>
      <c r="G40" s="1115">
        <f t="shared" si="0"/>
        <v>402.32136916423315</v>
      </c>
      <c r="H40" s="1114">
        <v>72355</v>
      </c>
      <c r="I40" s="1115">
        <f t="shared" si="1"/>
        <v>2674.5647432817063</v>
      </c>
      <c r="J40" s="1114"/>
      <c r="K40" s="1115" t="str">
        <f t="shared" si="2"/>
        <v/>
      </c>
      <c r="L40" s="1114"/>
      <c r="M40" s="1115" t="str">
        <f t="shared" si="3"/>
        <v/>
      </c>
      <c r="N40" s="1114">
        <v>5360</v>
      </c>
      <c r="O40" s="1115">
        <f t="shared" si="4"/>
        <v>198.12959745684395</v>
      </c>
      <c r="P40" s="1114">
        <v>1693</v>
      </c>
      <c r="Q40" s="1115">
        <f t="shared" si="5"/>
        <v>62.580859793738213</v>
      </c>
      <c r="R40" s="1114">
        <v>56561</v>
      </c>
      <c r="S40" s="1115">
        <f t="shared" si="6"/>
        <v>2090.7477913724911</v>
      </c>
      <c r="T40" s="1114">
        <v>2367</v>
      </c>
      <c r="U40" s="1115">
        <f t="shared" si="7"/>
        <v>87.494917384393588</v>
      </c>
      <c r="V40" s="1114">
        <v>56931</v>
      </c>
      <c r="W40" s="1115">
        <f t="shared" si="8"/>
        <v>2104.4246479133553</v>
      </c>
      <c r="X40" s="1114"/>
      <c r="Y40" s="1115" t="str">
        <f t="shared" si="9"/>
        <v/>
      </c>
      <c r="Z40" s="1114">
        <v>1345</v>
      </c>
      <c r="AA40" s="1115">
        <f t="shared" si="10"/>
        <v>49.717221749898343</v>
      </c>
      <c r="AB40" s="1114">
        <v>18213</v>
      </c>
      <c r="AC40" s="1115">
        <f t="shared" si="11"/>
        <v>673.23402210475729</v>
      </c>
      <c r="AD40" s="1114"/>
      <c r="AE40" s="1115" t="str">
        <f t="shared" si="12"/>
        <v/>
      </c>
      <c r="AF40" s="1114"/>
      <c r="AG40" s="1115" t="str">
        <f t="shared" si="13"/>
        <v/>
      </c>
      <c r="AH40" s="1114"/>
      <c r="AI40" s="1115" t="str">
        <f t="shared" si="14"/>
        <v/>
      </c>
      <c r="AJ40" s="1114">
        <v>37293</v>
      </c>
      <c r="AK40" s="1115">
        <f t="shared" si="15"/>
        <v>1378.5162458877019</v>
      </c>
      <c r="AL40" s="1114"/>
      <c r="AM40" s="1115" t="str">
        <f t="shared" si="16"/>
        <v/>
      </c>
      <c r="AN40" s="1114">
        <v>19234</v>
      </c>
      <c r="AO40" s="1115">
        <f t="shared" si="17"/>
        <v>710.97475326211509</v>
      </c>
      <c r="AP40" s="1114">
        <v>282236</v>
      </c>
      <c r="AQ40" s="1115">
        <f t="shared" si="18"/>
        <v>10432.706169371233</v>
      </c>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row>
    <row r="41" spans="1:1003" x14ac:dyDescent="0.25">
      <c r="A41" s="1117"/>
      <c r="B41">
        <v>85.022999999999996</v>
      </c>
      <c r="D41" s="1118">
        <v>291794</v>
      </c>
      <c r="E41" s="1115">
        <f t="shared" si="0"/>
        <v>3431.9419451207323</v>
      </c>
      <c r="F41" s="1118">
        <v>16426</v>
      </c>
      <c r="G41" s="1115">
        <f t="shared" si="0"/>
        <v>193.19478258824083</v>
      </c>
      <c r="H41" s="1118"/>
      <c r="I41" s="1115" t="str">
        <f t="shared" si="1"/>
        <v/>
      </c>
      <c r="J41" s="1118"/>
      <c r="K41" s="1115" t="str">
        <f t="shared" si="2"/>
        <v/>
      </c>
      <c r="L41" s="1118"/>
      <c r="M41" s="1115" t="str">
        <f t="shared" si="3"/>
        <v/>
      </c>
      <c r="N41" s="1118">
        <v>16531</v>
      </c>
      <c r="O41" s="1115">
        <f t="shared" si="4"/>
        <v>194.42974254025381</v>
      </c>
      <c r="P41" s="1118">
        <v>18345</v>
      </c>
      <c r="Q41" s="1115">
        <f t="shared" si="5"/>
        <v>215.7651459016972</v>
      </c>
      <c r="R41" s="1118">
        <v>4431</v>
      </c>
      <c r="S41" s="1115">
        <f t="shared" si="6"/>
        <v>52.115309974947955</v>
      </c>
      <c r="T41" s="1118">
        <v>6</v>
      </c>
      <c r="U41" s="1115">
        <f t="shared" si="7"/>
        <v>7.0569140115027698E-2</v>
      </c>
      <c r="V41" s="1118"/>
      <c r="W41" s="1115" t="str">
        <f t="shared" si="8"/>
        <v/>
      </c>
      <c r="X41" s="1118"/>
      <c r="Y41" s="1115" t="str">
        <f t="shared" si="9"/>
        <v/>
      </c>
      <c r="Z41" s="1118"/>
      <c r="AA41" s="1115" t="str">
        <f t="shared" si="10"/>
        <v/>
      </c>
      <c r="AB41" s="1118"/>
      <c r="AC41" s="1115" t="str">
        <f t="shared" si="11"/>
        <v/>
      </c>
      <c r="AD41" s="1118">
        <v>337</v>
      </c>
      <c r="AE41" s="1115">
        <f t="shared" si="12"/>
        <v>3.963633369794056</v>
      </c>
      <c r="AF41" s="1118"/>
      <c r="AG41" s="1115" t="str">
        <f t="shared" si="13"/>
        <v/>
      </c>
      <c r="AH41" s="1118"/>
      <c r="AI41" s="1115" t="str">
        <f t="shared" si="14"/>
        <v/>
      </c>
      <c r="AJ41" s="1118">
        <v>13237</v>
      </c>
      <c r="AK41" s="1115">
        <f t="shared" si="15"/>
        <v>155.68728461710361</v>
      </c>
      <c r="AL41" s="1118"/>
      <c r="AM41" s="1115" t="str">
        <f t="shared" si="16"/>
        <v/>
      </c>
      <c r="AN41" s="1118">
        <v>145419</v>
      </c>
      <c r="AO41" s="1115">
        <f t="shared" si="17"/>
        <v>1710.3489643978689</v>
      </c>
      <c r="AP41" s="1118">
        <v>214732</v>
      </c>
      <c r="AQ41" s="1115">
        <f t="shared" si="18"/>
        <v>2525.5754325300213</v>
      </c>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row>
    <row r="42" spans="1:1003" x14ac:dyDescent="0.25">
      <c r="A42" s="1117"/>
      <c r="B42">
        <v>56.58</v>
      </c>
      <c r="D42" s="1118">
        <v>685747</v>
      </c>
      <c r="E42" s="1115">
        <f t="shared" si="0"/>
        <v>12119.95404736656</v>
      </c>
      <c r="F42" s="1118">
        <v>12920</v>
      </c>
      <c r="G42" s="1115">
        <f t="shared" si="0"/>
        <v>228.34924001413927</v>
      </c>
      <c r="H42" s="1118">
        <v>60297</v>
      </c>
      <c r="I42" s="1115">
        <f t="shared" si="1"/>
        <v>1065.6945917285261</v>
      </c>
      <c r="J42" s="1118"/>
      <c r="K42" s="1115" t="str">
        <f t="shared" si="2"/>
        <v/>
      </c>
      <c r="L42" s="1118">
        <v>63237</v>
      </c>
      <c r="M42" s="1115">
        <f t="shared" si="3"/>
        <v>1117.6564156945917</v>
      </c>
      <c r="N42" s="1118">
        <v>11241</v>
      </c>
      <c r="O42" s="1115">
        <f t="shared" si="4"/>
        <v>198.67444326617181</v>
      </c>
      <c r="P42" s="1118">
        <v>19682</v>
      </c>
      <c r="Q42" s="1115">
        <f t="shared" si="5"/>
        <v>347.86143513609051</v>
      </c>
      <c r="R42" s="1118">
        <v>63494</v>
      </c>
      <c r="S42" s="1115">
        <f t="shared" si="6"/>
        <v>1122.1986567691765</v>
      </c>
      <c r="T42" s="1118">
        <v>33744</v>
      </c>
      <c r="U42" s="1115">
        <f t="shared" si="7"/>
        <v>596.39448568398734</v>
      </c>
      <c r="V42" s="1118">
        <v>53533</v>
      </c>
      <c r="W42" s="1115">
        <f t="shared" si="8"/>
        <v>946.14704842700598</v>
      </c>
      <c r="X42" s="1118"/>
      <c r="Y42" s="1115" t="str">
        <f t="shared" si="9"/>
        <v/>
      </c>
      <c r="Z42" s="1118">
        <v>1406</v>
      </c>
      <c r="AA42" s="1115">
        <f t="shared" si="10"/>
        <v>24.849770236832804</v>
      </c>
      <c r="AB42" s="1118">
        <v>10603</v>
      </c>
      <c r="AC42" s="1115">
        <f t="shared" si="11"/>
        <v>187.39837398373984</v>
      </c>
      <c r="AD42" s="1118">
        <v>18922</v>
      </c>
      <c r="AE42" s="1115">
        <f t="shared" si="12"/>
        <v>334.42912689996467</v>
      </c>
      <c r="AF42" s="1118">
        <v>4174</v>
      </c>
      <c r="AG42" s="1115">
        <f t="shared" si="13"/>
        <v>73.77165075998586</v>
      </c>
      <c r="AH42" s="1118"/>
      <c r="AI42" s="1115" t="str">
        <f t="shared" si="14"/>
        <v/>
      </c>
      <c r="AJ42" s="1118">
        <v>24310</v>
      </c>
      <c r="AK42" s="1115">
        <f t="shared" si="15"/>
        <v>429.65712265818314</v>
      </c>
      <c r="AL42" s="1118"/>
      <c r="AM42" s="1115" t="str">
        <f t="shared" si="16"/>
        <v/>
      </c>
      <c r="AN42" s="1118">
        <v>58486</v>
      </c>
      <c r="AO42" s="1115">
        <f t="shared" si="17"/>
        <v>1033.6868151290209</v>
      </c>
      <c r="AP42" s="1118">
        <v>436049</v>
      </c>
      <c r="AQ42" s="1115">
        <f t="shared" si="18"/>
        <v>7706.7691763874163</v>
      </c>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row>
    <row r="43" spans="1:1003" x14ac:dyDescent="0.25">
      <c r="A43" s="1117"/>
      <c r="B43">
        <v>105.893</v>
      </c>
      <c r="D43" s="1118">
        <v>557889</v>
      </c>
      <c r="E43" s="1115">
        <f t="shared" si="0"/>
        <v>5268.4218975758549</v>
      </c>
      <c r="F43" s="1118">
        <v>17852</v>
      </c>
      <c r="G43" s="1115">
        <f t="shared" si="0"/>
        <v>168.58527003673518</v>
      </c>
      <c r="H43" s="1118"/>
      <c r="I43" s="1115" t="str">
        <f t="shared" si="1"/>
        <v/>
      </c>
      <c r="J43" s="1118"/>
      <c r="K43" s="1115" t="str">
        <f t="shared" si="2"/>
        <v/>
      </c>
      <c r="L43" s="1118"/>
      <c r="M43" s="1115" t="str">
        <f t="shared" si="3"/>
        <v/>
      </c>
      <c r="N43" s="1118">
        <v>20221</v>
      </c>
      <c r="O43" s="1115">
        <f t="shared" si="4"/>
        <v>190.95690933300597</v>
      </c>
      <c r="P43" s="1118">
        <v>97614</v>
      </c>
      <c r="Q43" s="1115">
        <f t="shared" si="5"/>
        <v>921.81730614865944</v>
      </c>
      <c r="R43" s="1118">
        <v>10507</v>
      </c>
      <c r="S43" s="1115">
        <f t="shared" si="6"/>
        <v>99.2228003739624</v>
      </c>
      <c r="T43" s="1118">
        <v>10</v>
      </c>
      <c r="U43" s="1115">
        <f t="shared" si="7"/>
        <v>9.4434948485735595E-2</v>
      </c>
      <c r="V43" s="1118"/>
      <c r="W43" s="1115" t="str">
        <f t="shared" si="8"/>
        <v/>
      </c>
      <c r="X43" s="1118"/>
      <c r="Y43" s="1115" t="str">
        <f t="shared" si="9"/>
        <v/>
      </c>
      <c r="Z43" s="1118"/>
      <c r="AA43" s="1115" t="str">
        <f t="shared" si="10"/>
        <v/>
      </c>
      <c r="AB43" s="1118"/>
      <c r="AC43" s="1115" t="str">
        <f t="shared" si="11"/>
        <v/>
      </c>
      <c r="AD43" s="1118">
        <v>2381</v>
      </c>
      <c r="AE43" s="1115">
        <f t="shared" si="12"/>
        <v>22.484961234453646</v>
      </c>
      <c r="AF43" s="1118"/>
      <c r="AG43" s="1115" t="str">
        <f t="shared" si="13"/>
        <v/>
      </c>
      <c r="AH43" s="1118"/>
      <c r="AI43" s="1115" t="str">
        <f t="shared" si="14"/>
        <v/>
      </c>
      <c r="AJ43" s="1118">
        <v>12413</v>
      </c>
      <c r="AK43" s="1115">
        <f t="shared" si="15"/>
        <v>117.2221015553436</v>
      </c>
      <c r="AL43" s="1118"/>
      <c r="AM43" s="1115" t="str">
        <f t="shared" si="16"/>
        <v/>
      </c>
      <c r="AN43" s="1118">
        <v>185821</v>
      </c>
      <c r="AO43" s="1115">
        <f t="shared" si="17"/>
        <v>1754.7996562567876</v>
      </c>
      <c r="AP43" s="1118">
        <v>346819</v>
      </c>
      <c r="AQ43" s="1115">
        <f t="shared" si="18"/>
        <v>3275.1834398874335</v>
      </c>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row>
    <row r="44" spans="1:1003" x14ac:dyDescent="0.25">
      <c r="A44" s="1107" t="s">
        <v>420</v>
      </c>
      <c r="B44" s="1113">
        <v>31.109850000000002</v>
      </c>
      <c r="D44" s="1114">
        <v>285639</v>
      </c>
      <c r="E44" s="1115">
        <f t="shared" si="0"/>
        <v>9181.6257551868621</v>
      </c>
      <c r="F44" s="1114">
        <v>726</v>
      </c>
      <c r="G44" s="1115">
        <f t="shared" si="0"/>
        <v>23.336660253906718</v>
      </c>
      <c r="H44" s="1114"/>
      <c r="I44" s="1115" t="str">
        <f t="shared" si="1"/>
        <v/>
      </c>
      <c r="J44" s="1114">
        <v>8152</v>
      </c>
      <c r="K44" s="1115">
        <f t="shared" si="2"/>
        <v>262.03919337444569</v>
      </c>
      <c r="L44" s="1114"/>
      <c r="M44" s="1115" t="str">
        <f t="shared" si="3"/>
        <v/>
      </c>
      <c r="N44" s="1114"/>
      <c r="O44" s="1115" t="str">
        <f t="shared" si="4"/>
        <v/>
      </c>
      <c r="P44" s="1114">
        <v>74658</v>
      </c>
      <c r="Q44" s="1115">
        <f t="shared" si="5"/>
        <v>2399.8187069368705</v>
      </c>
      <c r="R44" s="1114">
        <v>8829</v>
      </c>
      <c r="S44" s="1115">
        <f t="shared" si="6"/>
        <v>283.80078978201436</v>
      </c>
      <c r="T44" s="1114">
        <v>2226</v>
      </c>
      <c r="U44" s="1115">
        <f t="shared" si="7"/>
        <v>71.552900447928863</v>
      </c>
      <c r="V44" s="1114"/>
      <c r="W44" s="1115" t="str">
        <f t="shared" si="8"/>
        <v/>
      </c>
      <c r="X44" s="1114"/>
      <c r="Y44" s="1115" t="str">
        <f t="shared" si="9"/>
        <v/>
      </c>
      <c r="Z44" s="1114">
        <v>251</v>
      </c>
      <c r="AA44" s="1115">
        <f t="shared" si="10"/>
        <v>8.0681841924663722</v>
      </c>
      <c r="AB44" s="1114"/>
      <c r="AC44" s="1115" t="str">
        <f t="shared" si="11"/>
        <v/>
      </c>
      <c r="AD44" s="1114">
        <v>68203</v>
      </c>
      <c r="AE44" s="1115">
        <f t="shared" si="12"/>
        <v>2192.3281533019285</v>
      </c>
      <c r="AF44" s="1114"/>
      <c r="AG44" s="1115" t="str">
        <f t="shared" si="13"/>
        <v/>
      </c>
      <c r="AH44" s="1114"/>
      <c r="AI44" s="1115" t="str">
        <f t="shared" si="14"/>
        <v/>
      </c>
      <c r="AJ44" s="1114">
        <v>3436</v>
      </c>
      <c r="AK44" s="1115">
        <f t="shared" si="15"/>
        <v>110.44733420444007</v>
      </c>
      <c r="AL44" s="1114"/>
      <c r="AM44" s="1115" t="str">
        <f t="shared" si="16"/>
        <v/>
      </c>
      <c r="AN44" s="1114"/>
      <c r="AO44" s="1115" t="str">
        <f t="shared" si="17"/>
        <v/>
      </c>
      <c r="AP44" s="1114">
        <v>166481</v>
      </c>
      <c r="AQ44" s="1115">
        <f t="shared" si="18"/>
        <v>5351.3919224940009</v>
      </c>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row>
    <row r="45" spans="1:1003" x14ac:dyDescent="0.25">
      <c r="A45" s="1117"/>
      <c r="B45">
        <v>25.99823</v>
      </c>
      <c r="D45" s="1118">
        <v>95687</v>
      </c>
      <c r="E45" s="1115">
        <f t="shared" si="0"/>
        <v>3680.5197892318056</v>
      </c>
      <c r="F45" s="1118"/>
      <c r="G45" s="1115" t="str">
        <f t="shared" si="0"/>
        <v/>
      </c>
      <c r="H45" s="1118"/>
      <c r="I45" s="1115" t="str">
        <f t="shared" si="1"/>
        <v/>
      </c>
      <c r="J45" s="1118">
        <v>9250</v>
      </c>
      <c r="K45" s="1115">
        <f t="shared" si="2"/>
        <v>355.79345209270014</v>
      </c>
      <c r="L45" s="1118"/>
      <c r="M45" s="1115" t="str">
        <f t="shared" si="3"/>
        <v/>
      </c>
      <c r="N45" s="1118">
        <v>469</v>
      </c>
      <c r="O45" s="1115">
        <f t="shared" si="4"/>
        <v>18.039689625024472</v>
      </c>
      <c r="P45" s="1118">
        <v>48157</v>
      </c>
      <c r="Q45" s="1115">
        <f t="shared" si="5"/>
        <v>1852.3184078300715</v>
      </c>
      <c r="R45" s="1118">
        <v>6646</v>
      </c>
      <c r="S45" s="1115">
        <f t="shared" si="6"/>
        <v>255.63278730898219</v>
      </c>
      <c r="T45" s="1118">
        <v>739</v>
      </c>
      <c r="U45" s="1115">
        <f t="shared" si="7"/>
        <v>28.425012010433019</v>
      </c>
      <c r="V45" s="1118"/>
      <c r="W45" s="1115" t="str">
        <f t="shared" si="8"/>
        <v/>
      </c>
      <c r="X45" s="1118"/>
      <c r="Y45" s="1115" t="str">
        <f t="shared" si="9"/>
        <v/>
      </c>
      <c r="Z45" s="1118">
        <v>155</v>
      </c>
      <c r="AA45" s="1115">
        <f t="shared" si="10"/>
        <v>5.9619443323641645</v>
      </c>
      <c r="AB45" s="1118"/>
      <c r="AC45" s="1115" t="str">
        <f t="shared" si="11"/>
        <v/>
      </c>
      <c r="AD45" s="1118">
        <v>137333</v>
      </c>
      <c r="AE45" s="1115">
        <f t="shared" si="12"/>
        <v>5282.3980709455991</v>
      </c>
      <c r="AF45" s="1118"/>
      <c r="AG45" s="1115" t="str">
        <f t="shared" si="13"/>
        <v/>
      </c>
      <c r="AH45" s="1118"/>
      <c r="AI45" s="1115" t="str">
        <f t="shared" si="14"/>
        <v/>
      </c>
      <c r="AJ45" s="1118">
        <v>1637</v>
      </c>
      <c r="AK45" s="1115">
        <f t="shared" si="15"/>
        <v>62.965824981162179</v>
      </c>
      <c r="AL45" s="1118"/>
      <c r="AM45" s="1115" t="str">
        <f t="shared" si="16"/>
        <v/>
      </c>
      <c r="AN45" s="1118"/>
      <c r="AO45" s="1115" t="str">
        <f t="shared" si="17"/>
        <v/>
      </c>
      <c r="AP45" s="1118">
        <v>204386</v>
      </c>
      <c r="AQ45" s="1115">
        <f t="shared" si="18"/>
        <v>7861.5351891263372</v>
      </c>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row>
    <row r="46" spans="1:1003" x14ac:dyDescent="0.25">
      <c r="A46" s="1117"/>
      <c r="B46">
        <v>15.555099999999999</v>
      </c>
      <c r="D46" s="1118">
        <v>91630</v>
      </c>
      <c r="E46" s="1115">
        <f t="shared" si="0"/>
        <v>5890.6725125521534</v>
      </c>
      <c r="F46" s="1118"/>
      <c r="G46" s="1115" t="str">
        <f t="shared" si="0"/>
        <v/>
      </c>
      <c r="H46" s="1118"/>
      <c r="I46" s="1115" t="str">
        <f t="shared" si="1"/>
        <v/>
      </c>
      <c r="J46" s="1118"/>
      <c r="K46" s="1115" t="str">
        <f t="shared" si="2"/>
        <v/>
      </c>
      <c r="L46" s="1118">
        <v>77143</v>
      </c>
      <c r="M46" s="1115">
        <f t="shared" si="3"/>
        <v>4959.3380949013508</v>
      </c>
      <c r="N46" s="1118">
        <v>500</v>
      </c>
      <c r="O46" s="1115">
        <f t="shared" si="4"/>
        <v>32.143798496955981</v>
      </c>
      <c r="P46" s="1118">
        <v>36173</v>
      </c>
      <c r="Q46" s="1115">
        <f t="shared" si="5"/>
        <v>2325.4752460607774</v>
      </c>
      <c r="R46" s="1118">
        <v>1171</v>
      </c>
      <c r="S46" s="1115">
        <f t="shared" si="6"/>
        <v>75.280776079870918</v>
      </c>
      <c r="T46" s="1118">
        <v>15</v>
      </c>
      <c r="U46" s="1115">
        <f t="shared" si="7"/>
        <v>0.96431395490867955</v>
      </c>
      <c r="V46" s="1118"/>
      <c r="W46" s="1115" t="str">
        <f t="shared" si="8"/>
        <v/>
      </c>
      <c r="X46" s="1118"/>
      <c r="Y46" s="1115" t="str">
        <f t="shared" si="9"/>
        <v/>
      </c>
      <c r="Z46" s="1118">
        <v>75</v>
      </c>
      <c r="AA46" s="1115">
        <f t="shared" si="10"/>
        <v>4.8215697745433976</v>
      </c>
      <c r="AB46" s="1118"/>
      <c r="AC46" s="1115" t="str">
        <f t="shared" si="11"/>
        <v/>
      </c>
      <c r="AD46" s="1118">
        <v>8161</v>
      </c>
      <c r="AE46" s="1115">
        <f t="shared" si="12"/>
        <v>524.65107906731555</v>
      </c>
      <c r="AF46" s="1118"/>
      <c r="AG46" s="1115" t="str">
        <f t="shared" si="13"/>
        <v/>
      </c>
      <c r="AH46" s="1118"/>
      <c r="AI46" s="1115" t="str">
        <f t="shared" si="14"/>
        <v/>
      </c>
      <c r="AJ46" s="1118">
        <v>1124</v>
      </c>
      <c r="AK46" s="1115">
        <f t="shared" si="15"/>
        <v>72.25925902115705</v>
      </c>
      <c r="AL46" s="1118"/>
      <c r="AM46" s="1115" t="str">
        <f t="shared" si="16"/>
        <v/>
      </c>
      <c r="AN46" s="1118"/>
      <c r="AO46" s="1115" t="str">
        <f t="shared" si="17"/>
        <v/>
      </c>
      <c r="AP46" s="1118">
        <v>124362</v>
      </c>
      <c r="AQ46" s="1115">
        <f t="shared" si="18"/>
        <v>7994.9341373568805</v>
      </c>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row>
    <row r="47" spans="1:1003" x14ac:dyDescent="0.25">
      <c r="A47" s="1117"/>
      <c r="B47">
        <v>2.8539999999999999E-2</v>
      </c>
      <c r="D47" s="1118"/>
      <c r="E47" s="1115" t="str">
        <f t="shared" si="0"/>
        <v/>
      </c>
      <c r="F47" s="1118"/>
      <c r="G47" s="1115" t="str">
        <f t="shared" si="0"/>
        <v/>
      </c>
      <c r="H47" s="1118"/>
      <c r="I47" s="1115" t="str">
        <f t="shared" si="1"/>
        <v/>
      </c>
      <c r="J47" s="1118"/>
      <c r="K47" s="1115" t="str">
        <f t="shared" si="2"/>
        <v/>
      </c>
      <c r="L47" s="1118"/>
      <c r="M47" s="1115" t="str">
        <f t="shared" si="3"/>
        <v/>
      </c>
      <c r="N47" s="1118"/>
      <c r="O47" s="1115" t="str">
        <f t="shared" si="4"/>
        <v/>
      </c>
      <c r="P47" s="1118"/>
      <c r="Q47" s="1115" t="str">
        <f t="shared" si="5"/>
        <v/>
      </c>
      <c r="R47" s="1118"/>
      <c r="S47" s="1115" t="str">
        <f t="shared" si="6"/>
        <v/>
      </c>
      <c r="T47" s="1118"/>
      <c r="U47" s="1115" t="str">
        <f t="shared" si="7"/>
        <v/>
      </c>
      <c r="V47" s="1118"/>
      <c r="W47" s="1115" t="str">
        <f t="shared" si="8"/>
        <v/>
      </c>
      <c r="X47" s="1118"/>
      <c r="Y47" s="1115" t="str">
        <f t="shared" si="9"/>
        <v/>
      </c>
      <c r="Z47" s="1118"/>
      <c r="AA47" s="1115" t="str">
        <f t="shared" si="10"/>
        <v/>
      </c>
      <c r="AB47" s="1118"/>
      <c r="AC47" s="1115" t="str">
        <f t="shared" si="11"/>
        <v/>
      </c>
      <c r="AD47" s="1118"/>
      <c r="AE47" s="1115" t="str">
        <f t="shared" si="12"/>
        <v/>
      </c>
      <c r="AF47" s="1118"/>
      <c r="AG47" s="1115" t="str">
        <f t="shared" si="13"/>
        <v/>
      </c>
      <c r="AH47" s="1118"/>
      <c r="AI47" s="1115" t="str">
        <f t="shared" si="14"/>
        <v/>
      </c>
      <c r="AJ47" s="1118"/>
      <c r="AK47" s="1115" t="str">
        <f t="shared" si="15"/>
        <v/>
      </c>
      <c r="AL47" s="1118"/>
      <c r="AM47" s="1115" t="str">
        <f t="shared" si="16"/>
        <v/>
      </c>
      <c r="AN47" s="1118"/>
      <c r="AO47" s="1115" t="str">
        <f t="shared" si="17"/>
        <v/>
      </c>
      <c r="AP47" s="1118"/>
      <c r="AQ47" s="1115" t="str">
        <f t="shared" si="18"/>
        <v/>
      </c>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row>
    <row r="48" spans="1:1003" x14ac:dyDescent="0.25">
      <c r="A48" s="1117"/>
      <c r="B48">
        <v>11.97404</v>
      </c>
      <c r="D48" s="1118">
        <v>192848</v>
      </c>
      <c r="E48" s="1115">
        <f t="shared" si="0"/>
        <v>16105.508249513112</v>
      </c>
      <c r="F48" s="1118"/>
      <c r="G48" s="1115" t="str">
        <f t="shared" si="0"/>
        <v/>
      </c>
      <c r="H48" s="1118"/>
      <c r="I48" s="1115" t="str">
        <f t="shared" si="1"/>
        <v/>
      </c>
      <c r="J48" s="1118">
        <v>6056</v>
      </c>
      <c r="K48" s="1115">
        <f t="shared" si="2"/>
        <v>505.76079585503305</v>
      </c>
      <c r="L48" s="1118"/>
      <c r="M48" s="1115" t="str">
        <f t="shared" si="3"/>
        <v/>
      </c>
      <c r="N48" s="1118">
        <v>3367</v>
      </c>
      <c r="O48" s="1115">
        <f t="shared" si="4"/>
        <v>281.19164459113216</v>
      </c>
      <c r="P48" s="1118">
        <v>22</v>
      </c>
      <c r="Q48" s="1115">
        <f t="shared" si="5"/>
        <v>1.8373080430665005</v>
      </c>
      <c r="R48" s="1118">
        <v>68141</v>
      </c>
      <c r="S48" s="1115">
        <f t="shared" si="6"/>
        <v>5690.7276073906551</v>
      </c>
      <c r="T48" s="1118">
        <v>156</v>
      </c>
      <c r="U48" s="1115">
        <f t="shared" si="7"/>
        <v>13.028184305380639</v>
      </c>
      <c r="V48" s="1118"/>
      <c r="W48" s="1115" t="str">
        <f t="shared" si="8"/>
        <v/>
      </c>
      <c r="X48" s="1118"/>
      <c r="Y48" s="1115" t="str">
        <f t="shared" si="9"/>
        <v/>
      </c>
      <c r="Z48" s="1118">
        <v>16</v>
      </c>
      <c r="AA48" s="1115">
        <f t="shared" si="10"/>
        <v>1.3362240313210911</v>
      </c>
      <c r="AB48" s="1118"/>
      <c r="AC48" s="1115" t="str">
        <f t="shared" si="11"/>
        <v/>
      </c>
      <c r="AD48" s="1118">
        <v>377</v>
      </c>
      <c r="AE48" s="1115">
        <f t="shared" si="12"/>
        <v>31.484778738003211</v>
      </c>
      <c r="AF48" s="1118"/>
      <c r="AG48" s="1115" t="str">
        <f t="shared" si="13"/>
        <v/>
      </c>
      <c r="AH48" s="1118"/>
      <c r="AI48" s="1115" t="str">
        <f t="shared" si="14"/>
        <v/>
      </c>
      <c r="AJ48" s="1118">
        <v>2941</v>
      </c>
      <c r="AK48" s="1115">
        <f t="shared" si="15"/>
        <v>245.61467975720808</v>
      </c>
      <c r="AL48" s="1118"/>
      <c r="AM48" s="1115" t="str">
        <f t="shared" si="16"/>
        <v/>
      </c>
      <c r="AN48" s="1118"/>
      <c r="AO48" s="1115" t="str">
        <f t="shared" si="17"/>
        <v/>
      </c>
      <c r="AP48" s="1118">
        <v>81076</v>
      </c>
      <c r="AQ48" s="1115">
        <f t="shared" si="18"/>
        <v>6770.9812227118</v>
      </c>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row>
    <row r="49" spans="1:1003" x14ac:dyDescent="0.25">
      <c r="A49" s="1107" t="s">
        <v>890</v>
      </c>
      <c r="B49" s="1113">
        <v>73.09</v>
      </c>
      <c r="D49" s="1114">
        <v>368910</v>
      </c>
      <c r="E49" s="1115">
        <f t="shared" si="0"/>
        <v>5047.3388972499652</v>
      </c>
      <c r="F49" s="1114">
        <v>14612</v>
      </c>
      <c r="G49" s="1115">
        <f t="shared" si="0"/>
        <v>199.91790942673416</v>
      </c>
      <c r="H49" s="1114">
        <v>319</v>
      </c>
      <c r="I49" s="1115">
        <f t="shared" si="1"/>
        <v>4.3644821453003146</v>
      </c>
      <c r="J49" s="1114">
        <v>20106</v>
      </c>
      <c r="K49" s="1115">
        <f t="shared" si="2"/>
        <v>275.08551101381858</v>
      </c>
      <c r="L49" s="1114"/>
      <c r="M49" s="1115" t="str">
        <f t="shared" si="3"/>
        <v/>
      </c>
      <c r="N49" s="1114">
        <v>58556</v>
      </c>
      <c r="O49" s="1115">
        <f t="shared" si="4"/>
        <v>801.14926802572165</v>
      </c>
      <c r="P49" s="1114">
        <v>330973</v>
      </c>
      <c r="Q49" s="1115">
        <f t="shared" si="5"/>
        <v>4528.2938842522917</v>
      </c>
      <c r="R49" s="1114">
        <v>5550</v>
      </c>
      <c r="S49" s="1115">
        <f t="shared" si="6"/>
        <v>75.933780270898893</v>
      </c>
      <c r="T49" s="1114"/>
      <c r="U49" s="1115" t="str">
        <f t="shared" si="7"/>
        <v/>
      </c>
      <c r="V49" s="1114"/>
      <c r="W49" s="1115" t="str">
        <f t="shared" si="8"/>
        <v/>
      </c>
      <c r="X49" s="1114"/>
      <c r="Y49" s="1115" t="str">
        <f t="shared" si="9"/>
        <v/>
      </c>
      <c r="Z49" s="1114"/>
      <c r="AA49" s="1115" t="str">
        <f t="shared" si="10"/>
        <v/>
      </c>
      <c r="AB49" s="1114"/>
      <c r="AC49" s="1115" t="str">
        <f t="shared" si="11"/>
        <v/>
      </c>
      <c r="AD49" s="1114"/>
      <c r="AE49" s="1115" t="str">
        <f t="shared" si="12"/>
        <v/>
      </c>
      <c r="AF49" s="1114"/>
      <c r="AG49" s="1115" t="str">
        <f t="shared" si="13"/>
        <v/>
      </c>
      <c r="AH49" s="1114"/>
      <c r="AI49" s="1115" t="str">
        <f t="shared" si="14"/>
        <v/>
      </c>
      <c r="AJ49" s="1114">
        <v>164248</v>
      </c>
      <c r="AK49" s="1115">
        <f t="shared" si="15"/>
        <v>2247.2020796278562</v>
      </c>
      <c r="AL49" s="1114"/>
      <c r="AM49" s="1115" t="str">
        <f t="shared" si="16"/>
        <v/>
      </c>
      <c r="AN49" s="1114"/>
      <c r="AO49" s="1115" t="str">
        <f t="shared" si="17"/>
        <v/>
      </c>
      <c r="AP49" s="1114">
        <v>594364</v>
      </c>
      <c r="AQ49" s="1115">
        <f t="shared" si="18"/>
        <v>8131.9469147626214</v>
      </c>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row>
    <row r="50" spans="1:1003" x14ac:dyDescent="0.25">
      <c r="A50" s="1117"/>
      <c r="B50">
        <v>15.92</v>
      </c>
      <c r="D50" s="1118">
        <v>96897</v>
      </c>
      <c r="E50" s="1115">
        <f t="shared" si="0"/>
        <v>6086.494974874372</v>
      </c>
      <c r="F50" s="1118">
        <v>7532</v>
      </c>
      <c r="G50" s="1115">
        <f t="shared" si="0"/>
        <v>473.11557788944725</v>
      </c>
      <c r="H50" s="1118">
        <v>91</v>
      </c>
      <c r="I50" s="1115">
        <f t="shared" si="1"/>
        <v>5.71608040201005</v>
      </c>
      <c r="J50" s="1118">
        <v>7850</v>
      </c>
      <c r="K50" s="1115">
        <f t="shared" si="2"/>
        <v>493.09045226130655</v>
      </c>
      <c r="L50" s="1118"/>
      <c r="M50" s="1115" t="str">
        <f t="shared" si="3"/>
        <v/>
      </c>
      <c r="N50" s="1118">
        <v>15938</v>
      </c>
      <c r="O50" s="1115">
        <f t="shared" si="4"/>
        <v>1001.1306532663317</v>
      </c>
      <c r="P50" s="1118">
        <v>97893</v>
      </c>
      <c r="Q50" s="1115">
        <f t="shared" si="5"/>
        <v>6149.0577889447241</v>
      </c>
      <c r="R50" s="1118">
        <v>2071</v>
      </c>
      <c r="S50" s="1115">
        <f t="shared" si="6"/>
        <v>130.08793969849248</v>
      </c>
      <c r="T50" s="1118"/>
      <c r="U50" s="1115" t="str">
        <f t="shared" si="7"/>
        <v/>
      </c>
      <c r="V50" s="1118"/>
      <c r="W50" s="1115" t="str">
        <f t="shared" si="8"/>
        <v/>
      </c>
      <c r="X50" s="1118"/>
      <c r="Y50" s="1115" t="str">
        <f t="shared" si="9"/>
        <v/>
      </c>
      <c r="Z50" s="1118"/>
      <c r="AA50" s="1115" t="str">
        <f t="shared" si="10"/>
        <v/>
      </c>
      <c r="AB50" s="1118"/>
      <c r="AC50" s="1115" t="str">
        <f t="shared" si="11"/>
        <v/>
      </c>
      <c r="AD50" s="1118"/>
      <c r="AE50" s="1115" t="str">
        <f t="shared" si="12"/>
        <v/>
      </c>
      <c r="AF50" s="1118"/>
      <c r="AG50" s="1115" t="str">
        <f t="shared" si="13"/>
        <v/>
      </c>
      <c r="AH50" s="1118"/>
      <c r="AI50" s="1115" t="str">
        <f t="shared" si="14"/>
        <v/>
      </c>
      <c r="AJ50" s="1118">
        <v>36768</v>
      </c>
      <c r="AK50" s="1115">
        <f t="shared" si="15"/>
        <v>2309.5477386934672</v>
      </c>
      <c r="AL50" s="1118"/>
      <c r="AM50" s="1115" t="str">
        <f t="shared" si="16"/>
        <v/>
      </c>
      <c r="AN50" s="1118"/>
      <c r="AO50" s="1115" t="str">
        <f t="shared" si="17"/>
        <v/>
      </c>
      <c r="AP50" s="1118">
        <v>168143</v>
      </c>
      <c r="AQ50" s="1115">
        <f t="shared" si="18"/>
        <v>10561.746231155779</v>
      </c>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row>
    <row r="51" spans="1:1003" x14ac:dyDescent="0.25">
      <c r="E51" s="1115" t="str">
        <f t="shared" si="0"/>
        <v/>
      </c>
      <c r="G51" s="1115" t="str">
        <f t="shared" si="0"/>
        <v/>
      </c>
      <c r="I51" s="1115" t="str">
        <f t="shared" si="1"/>
        <v/>
      </c>
      <c r="K51" s="1115" t="str">
        <f t="shared" si="2"/>
        <v/>
      </c>
      <c r="M51" s="1115" t="str">
        <f t="shared" si="3"/>
        <v/>
      </c>
      <c r="O51" s="1115" t="str">
        <f t="shared" si="4"/>
        <v/>
      </c>
      <c r="Q51" s="1115" t="str">
        <f t="shared" si="5"/>
        <v/>
      </c>
      <c r="S51" s="1115" t="str">
        <f t="shared" si="6"/>
        <v/>
      </c>
      <c r="U51" s="1115" t="str">
        <f t="shared" si="7"/>
        <v/>
      </c>
      <c r="W51" s="1115" t="str">
        <f t="shared" si="8"/>
        <v/>
      </c>
      <c r="Y51" s="1115" t="str">
        <f t="shared" si="9"/>
        <v/>
      </c>
      <c r="AA51" s="1115" t="str">
        <f t="shared" si="10"/>
        <v/>
      </c>
      <c r="AC51" s="1115" t="str">
        <f t="shared" si="11"/>
        <v/>
      </c>
      <c r="AE51" s="1115" t="str">
        <f t="shared" si="12"/>
        <v/>
      </c>
      <c r="AG51" s="1115" t="str">
        <f t="shared" si="13"/>
        <v/>
      </c>
      <c r="AI51" s="1115" t="str">
        <f t="shared" si="14"/>
        <v/>
      </c>
      <c r="AK51" s="1115" t="str">
        <f t="shared" si="15"/>
        <v/>
      </c>
      <c r="AM51" s="1115" t="str">
        <f t="shared" si="16"/>
        <v/>
      </c>
      <c r="AO51" s="1115" t="str">
        <f t="shared" si="17"/>
        <v/>
      </c>
      <c r="AQ51" s="1115" t="str">
        <f t="shared" si="18"/>
        <v/>
      </c>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row>
    <row r="52" spans="1:1003" x14ac:dyDescent="0.25">
      <c r="E52" s="1115" t="str">
        <f t="shared" si="0"/>
        <v/>
      </c>
      <c r="G52" s="1115" t="str">
        <f t="shared" si="0"/>
        <v/>
      </c>
      <c r="I52" s="1115" t="str">
        <f t="shared" si="1"/>
        <v/>
      </c>
      <c r="K52" s="1115" t="str">
        <f t="shared" si="2"/>
        <v/>
      </c>
      <c r="M52" s="1115" t="str">
        <f t="shared" si="3"/>
        <v/>
      </c>
      <c r="O52" s="1115" t="str">
        <f t="shared" si="4"/>
        <v/>
      </c>
      <c r="Q52" s="1115" t="str">
        <f t="shared" si="5"/>
        <v/>
      </c>
      <c r="S52" s="1115" t="str">
        <f t="shared" si="6"/>
        <v/>
      </c>
      <c r="U52" s="1115" t="str">
        <f t="shared" si="7"/>
        <v/>
      </c>
      <c r="W52" s="1115" t="str">
        <f t="shared" si="8"/>
        <v/>
      </c>
      <c r="Y52" s="1115" t="str">
        <f t="shared" si="9"/>
        <v/>
      </c>
      <c r="AA52" s="1115" t="str">
        <f t="shared" si="10"/>
        <v/>
      </c>
      <c r="AC52" s="1115" t="str">
        <f t="shared" si="11"/>
        <v/>
      </c>
      <c r="AE52" s="1115" t="str">
        <f t="shared" si="12"/>
        <v/>
      </c>
      <c r="AG52" s="1115" t="str">
        <f t="shared" si="13"/>
        <v/>
      </c>
      <c r="AI52" s="1115" t="str">
        <f t="shared" si="14"/>
        <v/>
      </c>
      <c r="AK52" s="1115" t="str">
        <f t="shared" si="15"/>
        <v/>
      </c>
      <c r="AM52" s="1115" t="str">
        <f t="shared" si="16"/>
        <v/>
      </c>
      <c r="AO52" s="1115" t="str">
        <f t="shared" si="17"/>
        <v/>
      </c>
      <c r="AQ52" s="1115" t="str">
        <f t="shared" si="18"/>
        <v/>
      </c>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row>
    <row r="53" spans="1:1003" x14ac:dyDescent="0.25">
      <c r="E53" s="1115" t="str">
        <f t="shared" si="0"/>
        <v/>
      </c>
      <c r="G53" s="1115" t="str">
        <f t="shared" si="0"/>
        <v/>
      </c>
      <c r="I53" s="1115" t="str">
        <f t="shared" si="1"/>
        <v/>
      </c>
      <c r="K53" s="1115" t="str">
        <f t="shared" si="2"/>
        <v/>
      </c>
      <c r="M53" s="1115" t="str">
        <f t="shared" si="3"/>
        <v/>
      </c>
      <c r="O53" s="1115" t="str">
        <f t="shared" si="4"/>
        <v/>
      </c>
      <c r="Q53" s="1115" t="str">
        <f t="shared" si="5"/>
        <v/>
      </c>
      <c r="S53" s="1115" t="str">
        <f t="shared" si="6"/>
        <v/>
      </c>
      <c r="U53" s="1115" t="str">
        <f t="shared" si="7"/>
        <v/>
      </c>
      <c r="W53" s="1115" t="str">
        <f t="shared" si="8"/>
        <v/>
      </c>
      <c r="Y53" s="1115" t="str">
        <f t="shared" si="9"/>
        <v/>
      </c>
      <c r="AA53" s="1115" t="str">
        <f t="shared" si="10"/>
        <v/>
      </c>
      <c r="AC53" s="1115" t="str">
        <f t="shared" si="11"/>
        <v/>
      </c>
      <c r="AE53" s="1115" t="str">
        <f t="shared" si="12"/>
        <v/>
      </c>
      <c r="AG53" s="1115" t="str">
        <f t="shared" si="13"/>
        <v/>
      </c>
      <c r="AI53" s="1115" t="str">
        <f t="shared" si="14"/>
        <v/>
      </c>
      <c r="AK53" s="1115" t="str">
        <f t="shared" si="15"/>
        <v/>
      </c>
      <c r="AM53" s="1115" t="str">
        <f t="shared" si="16"/>
        <v/>
      </c>
      <c r="AO53" s="1115" t="str">
        <f t="shared" si="17"/>
        <v/>
      </c>
      <c r="AQ53" s="1115" t="str">
        <f t="shared" si="18"/>
        <v/>
      </c>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row>
    <row r="54" spans="1:1003" x14ac:dyDescent="0.25">
      <c r="E54" s="1115" t="str">
        <f t="shared" si="0"/>
        <v/>
      </c>
      <c r="G54" s="1115" t="str">
        <f t="shared" si="0"/>
        <v/>
      </c>
      <c r="I54" s="1115" t="str">
        <f t="shared" si="1"/>
        <v/>
      </c>
      <c r="K54" s="1115" t="str">
        <f t="shared" si="2"/>
        <v/>
      </c>
      <c r="M54" s="1115" t="str">
        <f t="shared" si="3"/>
        <v/>
      </c>
      <c r="O54" s="1115" t="str">
        <f t="shared" si="4"/>
        <v/>
      </c>
      <c r="Q54" s="1115" t="str">
        <f t="shared" si="5"/>
        <v/>
      </c>
      <c r="S54" s="1115" t="str">
        <f t="shared" si="6"/>
        <v/>
      </c>
      <c r="U54" s="1115" t="str">
        <f t="shared" si="7"/>
        <v/>
      </c>
      <c r="W54" s="1115" t="str">
        <f t="shared" si="8"/>
        <v/>
      </c>
      <c r="Y54" s="1115" t="str">
        <f t="shared" si="9"/>
        <v/>
      </c>
      <c r="AA54" s="1115" t="str">
        <f t="shared" si="10"/>
        <v/>
      </c>
      <c r="AC54" s="1115" t="str">
        <f t="shared" si="11"/>
        <v/>
      </c>
      <c r="AE54" s="1115" t="str">
        <f t="shared" si="12"/>
        <v/>
      </c>
      <c r="AG54" s="1115" t="str">
        <f t="shared" si="13"/>
        <v/>
      </c>
      <c r="AI54" s="1115" t="str">
        <f t="shared" si="14"/>
        <v/>
      </c>
      <c r="AK54" s="1115" t="str">
        <f t="shared" si="15"/>
        <v/>
      </c>
      <c r="AM54" s="1115" t="str">
        <f t="shared" si="16"/>
        <v/>
      </c>
      <c r="AO54" s="1115" t="str">
        <f t="shared" si="17"/>
        <v/>
      </c>
      <c r="AQ54" s="1115" t="str">
        <f t="shared" si="18"/>
        <v/>
      </c>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row>
    <row r="55" spans="1:1003" x14ac:dyDescent="0.25">
      <c r="E55" s="1115" t="str">
        <f t="shared" si="0"/>
        <v/>
      </c>
      <c r="G55" s="1115" t="str">
        <f t="shared" si="0"/>
        <v/>
      </c>
      <c r="I55" s="1115" t="str">
        <f t="shared" si="1"/>
        <v/>
      </c>
      <c r="K55" s="1115" t="str">
        <f t="shared" si="2"/>
        <v/>
      </c>
      <c r="M55" s="1115" t="str">
        <f t="shared" si="3"/>
        <v/>
      </c>
      <c r="O55" s="1115" t="str">
        <f t="shared" si="4"/>
        <v/>
      </c>
      <c r="Q55" s="1115" t="str">
        <f t="shared" si="5"/>
        <v/>
      </c>
      <c r="S55" s="1115" t="str">
        <f t="shared" si="6"/>
        <v/>
      </c>
      <c r="U55" s="1115" t="str">
        <f t="shared" si="7"/>
        <v/>
      </c>
      <c r="W55" s="1115" t="str">
        <f t="shared" si="8"/>
        <v/>
      </c>
      <c r="Y55" s="1115" t="str">
        <f t="shared" si="9"/>
        <v/>
      </c>
      <c r="AA55" s="1115" t="str">
        <f t="shared" si="10"/>
        <v/>
      </c>
      <c r="AC55" s="1115" t="str">
        <f t="shared" si="11"/>
        <v/>
      </c>
      <c r="AE55" s="1115" t="str">
        <f t="shared" si="12"/>
        <v/>
      </c>
      <c r="AG55" s="1115" t="str">
        <f t="shared" si="13"/>
        <v/>
      </c>
      <c r="AI55" s="1115" t="str">
        <f t="shared" si="14"/>
        <v/>
      </c>
      <c r="AK55" s="1115" t="str">
        <f t="shared" si="15"/>
        <v/>
      </c>
      <c r="AM55" s="1115" t="str">
        <f t="shared" si="16"/>
        <v/>
      </c>
      <c r="AO55" s="1115" t="str">
        <f t="shared" si="17"/>
        <v/>
      </c>
      <c r="AQ55" s="1115" t="str">
        <f t="shared" si="18"/>
        <v/>
      </c>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row>
    <row r="56" spans="1:1003" x14ac:dyDescent="0.25">
      <c r="E56" s="1115" t="str">
        <f t="shared" si="0"/>
        <v/>
      </c>
      <c r="G56" s="1115" t="str">
        <f t="shared" si="0"/>
        <v/>
      </c>
      <c r="I56" s="1115" t="str">
        <f t="shared" si="1"/>
        <v/>
      </c>
      <c r="K56" s="1115" t="str">
        <f t="shared" si="2"/>
        <v/>
      </c>
      <c r="M56" s="1115" t="str">
        <f t="shared" si="3"/>
        <v/>
      </c>
      <c r="O56" s="1115" t="str">
        <f t="shared" si="4"/>
        <v/>
      </c>
      <c r="Q56" s="1115" t="str">
        <f t="shared" si="5"/>
        <v/>
      </c>
      <c r="S56" s="1115" t="str">
        <f t="shared" si="6"/>
        <v/>
      </c>
      <c r="U56" s="1115" t="str">
        <f t="shared" si="7"/>
        <v/>
      </c>
      <c r="W56" s="1115" t="str">
        <f t="shared" si="8"/>
        <v/>
      </c>
      <c r="Y56" s="1115" t="str">
        <f t="shared" si="9"/>
        <v/>
      </c>
      <c r="AA56" s="1115" t="str">
        <f t="shared" si="10"/>
        <v/>
      </c>
      <c r="AC56" s="1115" t="str">
        <f t="shared" si="11"/>
        <v/>
      </c>
      <c r="AE56" s="1115" t="str">
        <f t="shared" si="12"/>
        <v/>
      </c>
      <c r="AG56" s="1115" t="str">
        <f t="shared" si="13"/>
        <v/>
      </c>
      <c r="AI56" s="1115" t="str">
        <f t="shared" si="14"/>
        <v/>
      </c>
      <c r="AK56" s="1115" t="str">
        <f t="shared" si="15"/>
        <v/>
      </c>
      <c r="AM56" s="1115" t="str">
        <f t="shared" si="16"/>
        <v/>
      </c>
      <c r="AO56" s="1115" t="str">
        <f t="shared" si="17"/>
        <v/>
      </c>
      <c r="AQ56" s="1115" t="str">
        <f t="shared" si="18"/>
        <v/>
      </c>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row>
    <row r="57" spans="1:1003" x14ac:dyDescent="0.25">
      <c r="E57" s="1115" t="str">
        <f t="shared" si="0"/>
        <v/>
      </c>
      <c r="G57" s="1115" t="str">
        <f t="shared" si="0"/>
        <v/>
      </c>
      <c r="I57" s="1115" t="str">
        <f t="shared" si="1"/>
        <v/>
      </c>
      <c r="K57" s="1115" t="str">
        <f t="shared" si="2"/>
        <v/>
      </c>
      <c r="M57" s="1115" t="str">
        <f t="shared" si="3"/>
        <v/>
      </c>
      <c r="O57" s="1115" t="str">
        <f t="shared" si="4"/>
        <v/>
      </c>
      <c r="Q57" s="1115" t="str">
        <f t="shared" si="5"/>
        <v/>
      </c>
      <c r="S57" s="1115" t="str">
        <f t="shared" si="6"/>
        <v/>
      </c>
      <c r="U57" s="1115" t="str">
        <f t="shared" si="7"/>
        <v/>
      </c>
      <c r="W57" s="1115" t="str">
        <f t="shared" si="8"/>
        <v/>
      </c>
      <c r="Y57" s="1115" t="str">
        <f t="shared" si="9"/>
        <v/>
      </c>
      <c r="AA57" s="1115" t="str">
        <f t="shared" si="10"/>
        <v/>
      </c>
      <c r="AC57" s="1115" t="str">
        <f t="shared" si="11"/>
        <v/>
      </c>
      <c r="AE57" s="1115" t="str">
        <f t="shared" si="12"/>
        <v/>
      </c>
      <c r="AG57" s="1115" t="str">
        <f t="shared" si="13"/>
        <v/>
      </c>
      <c r="AI57" s="1115" t="str">
        <f t="shared" si="14"/>
        <v/>
      </c>
      <c r="AK57" s="1115" t="str">
        <f t="shared" si="15"/>
        <v/>
      </c>
      <c r="AM57" s="1115" t="str">
        <f t="shared" si="16"/>
        <v/>
      </c>
      <c r="AO57" s="1115" t="str">
        <f t="shared" si="17"/>
        <v/>
      </c>
      <c r="AQ57" s="1115" t="str">
        <f t="shared" si="18"/>
        <v/>
      </c>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row>
    <row r="58" spans="1:1003" x14ac:dyDescent="0.25">
      <c r="E58" s="1115" t="str">
        <f t="shared" si="0"/>
        <v/>
      </c>
      <c r="G58" s="1115" t="str">
        <f t="shared" si="0"/>
        <v/>
      </c>
      <c r="I58" s="1115" t="str">
        <f t="shared" si="1"/>
        <v/>
      </c>
      <c r="K58" s="1115" t="str">
        <f t="shared" si="2"/>
        <v/>
      </c>
      <c r="M58" s="1115" t="str">
        <f t="shared" si="3"/>
        <v/>
      </c>
      <c r="O58" s="1115" t="str">
        <f t="shared" si="4"/>
        <v/>
      </c>
      <c r="Q58" s="1115" t="str">
        <f t="shared" si="5"/>
        <v/>
      </c>
      <c r="S58" s="1115" t="str">
        <f t="shared" si="6"/>
        <v/>
      </c>
      <c r="U58" s="1115" t="str">
        <f t="shared" si="7"/>
        <v/>
      </c>
      <c r="W58" s="1115" t="str">
        <f t="shared" si="8"/>
        <v/>
      </c>
      <c r="Y58" s="1115" t="str">
        <f t="shared" si="9"/>
        <v/>
      </c>
      <c r="AA58" s="1115" t="str">
        <f t="shared" si="10"/>
        <v/>
      </c>
      <c r="AC58" s="1115" t="str">
        <f t="shared" si="11"/>
        <v/>
      </c>
      <c r="AE58" s="1115" t="str">
        <f t="shared" si="12"/>
        <v/>
      </c>
      <c r="AG58" s="1115" t="str">
        <f t="shared" si="13"/>
        <v/>
      </c>
      <c r="AI58" s="1115" t="str">
        <f t="shared" si="14"/>
        <v/>
      </c>
      <c r="AK58" s="1115" t="str">
        <f t="shared" si="15"/>
        <v/>
      </c>
      <c r="AM58" s="1115" t="str">
        <f t="shared" si="16"/>
        <v/>
      </c>
      <c r="AO58" s="1115" t="str">
        <f t="shared" si="17"/>
        <v/>
      </c>
      <c r="AQ58" s="1115" t="str">
        <f t="shared" si="18"/>
        <v/>
      </c>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row>
    <row r="59" spans="1:1003" x14ac:dyDescent="0.25">
      <c r="E59" s="1115" t="str">
        <f t="shared" si="0"/>
        <v/>
      </c>
      <c r="G59" s="1115" t="str">
        <f t="shared" si="0"/>
        <v/>
      </c>
      <c r="I59" s="1115" t="str">
        <f t="shared" si="1"/>
        <v/>
      </c>
      <c r="K59" s="1115" t="str">
        <f t="shared" si="2"/>
        <v/>
      </c>
      <c r="M59" s="1115" t="str">
        <f t="shared" si="3"/>
        <v/>
      </c>
      <c r="O59" s="1115" t="str">
        <f t="shared" si="4"/>
        <v/>
      </c>
      <c r="Q59" s="1115" t="str">
        <f t="shared" si="5"/>
        <v/>
      </c>
      <c r="S59" s="1115" t="str">
        <f t="shared" si="6"/>
        <v/>
      </c>
      <c r="U59" s="1115" t="str">
        <f t="shared" si="7"/>
        <v/>
      </c>
      <c r="W59" s="1115" t="str">
        <f t="shared" si="8"/>
        <v/>
      </c>
      <c r="Y59" s="1115" t="str">
        <f t="shared" si="9"/>
        <v/>
      </c>
      <c r="AA59" s="1115" t="str">
        <f t="shared" si="10"/>
        <v/>
      </c>
      <c r="AC59" s="1115" t="str">
        <f t="shared" si="11"/>
        <v/>
      </c>
      <c r="AE59" s="1115" t="str">
        <f t="shared" si="12"/>
        <v/>
      </c>
      <c r="AG59" s="1115" t="str">
        <f t="shared" si="13"/>
        <v/>
      </c>
      <c r="AI59" s="1115" t="str">
        <f t="shared" si="14"/>
        <v/>
      </c>
      <c r="AK59" s="1115" t="str">
        <f t="shared" si="15"/>
        <v/>
      </c>
      <c r="AM59" s="1115" t="str">
        <f t="shared" si="16"/>
        <v/>
      </c>
      <c r="AO59" s="1115" t="str">
        <f t="shared" si="17"/>
        <v/>
      </c>
      <c r="AQ59" s="1115" t="str">
        <f t="shared" si="18"/>
        <v/>
      </c>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row>
    <row r="60" spans="1:1003" x14ac:dyDescent="0.25">
      <c r="E60" s="1115" t="str">
        <f t="shared" si="0"/>
        <v/>
      </c>
      <c r="G60" s="1115" t="str">
        <f t="shared" si="0"/>
        <v/>
      </c>
      <c r="I60" s="1115" t="str">
        <f t="shared" si="1"/>
        <v/>
      </c>
      <c r="K60" s="1115" t="str">
        <f t="shared" si="2"/>
        <v/>
      </c>
      <c r="M60" s="1115" t="str">
        <f t="shared" si="3"/>
        <v/>
      </c>
      <c r="O60" s="1115" t="str">
        <f t="shared" si="4"/>
        <v/>
      </c>
      <c r="Q60" s="1115" t="str">
        <f t="shared" si="5"/>
        <v/>
      </c>
      <c r="S60" s="1115" t="str">
        <f t="shared" si="6"/>
        <v/>
      </c>
      <c r="U60" s="1115" t="str">
        <f t="shared" si="7"/>
        <v/>
      </c>
      <c r="W60" s="1115" t="str">
        <f t="shared" si="8"/>
        <v/>
      </c>
      <c r="Y60" s="1115" t="str">
        <f t="shared" si="9"/>
        <v/>
      </c>
      <c r="AA60" s="1115" t="str">
        <f t="shared" si="10"/>
        <v/>
      </c>
      <c r="AC60" s="1115" t="str">
        <f t="shared" si="11"/>
        <v/>
      </c>
      <c r="AE60" s="1115" t="str">
        <f t="shared" si="12"/>
        <v/>
      </c>
      <c r="AG60" s="1115" t="str">
        <f t="shared" si="13"/>
        <v/>
      </c>
      <c r="AI60" s="1115" t="str">
        <f t="shared" si="14"/>
        <v/>
      </c>
      <c r="AK60" s="1115" t="str">
        <f t="shared" si="15"/>
        <v/>
      </c>
      <c r="AM60" s="1115" t="str">
        <f t="shared" si="16"/>
        <v/>
      </c>
      <c r="AO60" s="1115" t="str">
        <f t="shared" si="17"/>
        <v/>
      </c>
      <c r="AQ60" s="1115" t="str">
        <f t="shared" si="18"/>
        <v/>
      </c>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row>
    <row r="61" spans="1:1003" x14ac:dyDescent="0.25">
      <c r="E61" s="1115" t="str">
        <f t="shared" si="0"/>
        <v/>
      </c>
      <c r="G61" s="1115" t="str">
        <f t="shared" si="0"/>
        <v/>
      </c>
      <c r="I61" s="1115" t="str">
        <f t="shared" si="1"/>
        <v/>
      </c>
      <c r="K61" s="1115" t="str">
        <f t="shared" si="2"/>
        <v/>
      </c>
      <c r="M61" s="1115" t="str">
        <f t="shared" si="3"/>
        <v/>
      </c>
      <c r="O61" s="1115" t="str">
        <f t="shared" si="4"/>
        <v/>
      </c>
      <c r="Q61" s="1115" t="str">
        <f t="shared" si="5"/>
        <v/>
      </c>
      <c r="S61" s="1115" t="str">
        <f t="shared" si="6"/>
        <v/>
      </c>
      <c r="U61" s="1115" t="str">
        <f t="shared" si="7"/>
        <v/>
      </c>
      <c r="W61" s="1115" t="str">
        <f t="shared" si="8"/>
        <v/>
      </c>
      <c r="Y61" s="1115" t="str">
        <f t="shared" si="9"/>
        <v/>
      </c>
      <c r="AA61" s="1115" t="str">
        <f t="shared" si="10"/>
        <v/>
      </c>
      <c r="AC61" s="1115" t="str">
        <f t="shared" si="11"/>
        <v/>
      </c>
      <c r="AE61" s="1115" t="str">
        <f t="shared" si="12"/>
        <v/>
      </c>
      <c r="AG61" s="1115" t="str">
        <f t="shared" si="13"/>
        <v/>
      </c>
      <c r="AI61" s="1115" t="str">
        <f t="shared" si="14"/>
        <v/>
      </c>
      <c r="AK61" s="1115" t="str">
        <f t="shared" si="15"/>
        <v/>
      </c>
      <c r="AM61" s="1115" t="str">
        <f t="shared" si="16"/>
        <v/>
      </c>
      <c r="AO61" s="1115" t="str">
        <f t="shared" si="17"/>
        <v/>
      </c>
      <c r="AQ61" s="1115" t="str">
        <f t="shared" si="18"/>
        <v/>
      </c>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row>
    <row r="62" spans="1:1003" x14ac:dyDescent="0.25">
      <c r="E62" s="1115" t="str">
        <f t="shared" si="0"/>
        <v/>
      </c>
      <c r="G62" s="1115" t="str">
        <f t="shared" si="0"/>
        <v/>
      </c>
      <c r="I62" s="1115" t="str">
        <f t="shared" si="1"/>
        <v/>
      </c>
      <c r="K62" s="1115" t="str">
        <f t="shared" si="2"/>
        <v/>
      </c>
      <c r="M62" s="1115" t="str">
        <f t="shared" si="3"/>
        <v/>
      </c>
      <c r="O62" s="1115" t="str">
        <f t="shared" si="4"/>
        <v/>
      </c>
      <c r="Q62" s="1115" t="str">
        <f t="shared" si="5"/>
        <v/>
      </c>
      <c r="S62" s="1115" t="str">
        <f t="shared" si="6"/>
        <v/>
      </c>
      <c r="U62" s="1115" t="str">
        <f t="shared" si="7"/>
        <v/>
      </c>
      <c r="W62" s="1115" t="str">
        <f t="shared" si="8"/>
        <v/>
      </c>
      <c r="Y62" s="1115" t="str">
        <f t="shared" si="9"/>
        <v/>
      </c>
      <c r="AA62" s="1115" t="str">
        <f t="shared" si="10"/>
        <v/>
      </c>
      <c r="AC62" s="1115" t="str">
        <f t="shared" si="11"/>
        <v/>
      </c>
      <c r="AE62" s="1115" t="str">
        <f t="shared" si="12"/>
        <v/>
      </c>
      <c r="AG62" s="1115" t="str">
        <f t="shared" si="13"/>
        <v/>
      </c>
      <c r="AI62" s="1115" t="str">
        <f t="shared" si="14"/>
        <v/>
      </c>
      <c r="AK62" s="1115" t="str">
        <f t="shared" si="15"/>
        <v/>
      </c>
      <c r="AM62" s="1115" t="str">
        <f t="shared" si="16"/>
        <v/>
      </c>
      <c r="AO62" s="1115" t="str">
        <f t="shared" si="17"/>
        <v/>
      </c>
      <c r="AQ62" s="1115" t="str">
        <f t="shared" si="18"/>
        <v/>
      </c>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row>
    <row r="63" spans="1:1003" x14ac:dyDescent="0.25">
      <c r="E63" s="1115" t="str">
        <f t="shared" si="0"/>
        <v/>
      </c>
      <c r="G63" s="1115" t="str">
        <f t="shared" si="0"/>
        <v/>
      </c>
      <c r="I63" s="1115" t="str">
        <f t="shared" si="1"/>
        <v/>
      </c>
      <c r="K63" s="1115" t="str">
        <f t="shared" si="2"/>
        <v/>
      </c>
      <c r="M63" s="1115" t="str">
        <f t="shared" si="3"/>
        <v/>
      </c>
      <c r="O63" s="1115" t="str">
        <f t="shared" si="4"/>
        <v/>
      </c>
      <c r="Q63" s="1115" t="str">
        <f t="shared" si="5"/>
        <v/>
      </c>
      <c r="S63" s="1115" t="str">
        <f t="shared" si="6"/>
        <v/>
      </c>
      <c r="U63" s="1115" t="str">
        <f t="shared" si="7"/>
        <v/>
      </c>
      <c r="W63" s="1115" t="str">
        <f t="shared" si="8"/>
        <v/>
      </c>
      <c r="Y63" s="1115" t="str">
        <f t="shared" si="9"/>
        <v/>
      </c>
      <c r="AA63" s="1115" t="str">
        <f t="shared" si="10"/>
        <v/>
      </c>
      <c r="AC63" s="1115" t="str">
        <f t="shared" si="11"/>
        <v/>
      </c>
      <c r="AE63" s="1115" t="str">
        <f t="shared" si="12"/>
        <v/>
      </c>
      <c r="AG63" s="1115" t="str">
        <f t="shared" si="13"/>
        <v/>
      </c>
      <c r="AI63" s="1115" t="str">
        <f t="shared" si="14"/>
        <v/>
      </c>
      <c r="AK63" s="1115" t="str">
        <f t="shared" si="15"/>
        <v/>
      </c>
      <c r="AM63" s="1115" t="str">
        <f t="shared" si="16"/>
        <v/>
      </c>
      <c r="AO63" s="1115" t="str">
        <f t="shared" si="17"/>
        <v/>
      </c>
      <c r="AQ63" s="1115" t="str">
        <f t="shared" si="18"/>
        <v/>
      </c>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row>
    <row r="64" spans="1:1003" x14ac:dyDescent="0.25">
      <c r="E64" s="1115" t="str">
        <f t="shared" si="0"/>
        <v/>
      </c>
      <c r="G64" s="1115" t="str">
        <f t="shared" si="0"/>
        <v/>
      </c>
      <c r="I64" s="1115" t="str">
        <f t="shared" si="1"/>
        <v/>
      </c>
      <c r="K64" s="1115" t="str">
        <f t="shared" si="2"/>
        <v/>
      </c>
      <c r="M64" s="1115" t="str">
        <f t="shared" si="3"/>
        <v/>
      </c>
      <c r="O64" s="1115" t="str">
        <f t="shared" si="4"/>
        <v/>
      </c>
      <c r="Q64" s="1115" t="str">
        <f t="shared" si="5"/>
        <v/>
      </c>
      <c r="S64" s="1115" t="str">
        <f t="shared" si="6"/>
        <v/>
      </c>
      <c r="U64" s="1115" t="str">
        <f t="shared" si="7"/>
        <v/>
      </c>
      <c r="W64" s="1115" t="str">
        <f t="shared" si="8"/>
        <v/>
      </c>
      <c r="Y64" s="1115" t="str">
        <f t="shared" si="9"/>
        <v/>
      </c>
      <c r="AA64" s="1115" t="str">
        <f t="shared" si="10"/>
        <v/>
      </c>
      <c r="AC64" s="1115" t="str">
        <f t="shared" si="11"/>
        <v/>
      </c>
      <c r="AE64" s="1115" t="str">
        <f t="shared" si="12"/>
        <v/>
      </c>
      <c r="AG64" s="1115" t="str">
        <f t="shared" si="13"/>
        <v/>
      </c>
      <c r="AI64" s="1115" t="str">
        <f t="shared" si="14"/>
        <v/>
      </c>
      <c r="AK64" s="1115" t="str">
        <f t="shared" si="15"/>
        <v/>
      </c>
      <c r="AM64" s="1115" t="str">
        <f t="shared" si="16"/>
        <v/>
      </c>
      <c r="AO64" s="1115" t="str">
        <f t="shared" si="17"/>
        <v/>
      </c>
      <c r="AQ64" s="1115" t="str">
        <f t="shared" si="18"/>
        <v/>
      </c>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row>
    <row r="65" spans="5:1003" x14ac:dyDescent="0.25">
      <c r="E65" s="1115" t="str">
        <f t="shared" si="0"/>
        <v/>
      </c>
      <c r="G65" s="1115" t="str">
        <f t="shared" si="0"/>
        <v/>
      </c>
      <c r="I65" s="1115" t="str">
        <f t="shared" si="1"/>
        <v/>
      </c>
      <c r="K65" s="1115" t="str">
        <f t="shared" si="2"/>
        <v/>
      </c>
      <c r="M65" s="1115" t="str">
        <f t="shared" si="3"/>
        <v/>
      </c>
      <c r="O65" s="1115" t="str">
        <f t="shared" si="4"/>
        <v/>
      </c>
      <c r="Q65" s="1115" t="str">
        <f t="shared" si="5"/>
        <v/>
      </c>
      <c r="S65" s="1115" t="str">
        <f t="shared" si="6"/>
        <v/>
      </c>
      <c r="U65" s="1115" t="str">
        <f t="shared" si="7"/>
        <v/>
      </c>
      <c r="W65" s="1115" t="str">
        <f t="shared" si="8"/>
        <v/>
      </c>
      <c r="Y65" s="1115" t="str">
        <f t="shared" si="9"/>
        <v/>
      </c>
      <c r="AA65" s="1115" t="str">
        <f t="shared" si="10"/>
        <v/>
      </c>
      <c r="AC65" s="1115" t="str">
        <f t="shared" si="11"/>
        <v/>
      </c>
      <c r="AE65" s="1115" t="str">
        <f t="shared" si="12"/>
        <v/>
      </c>
      <c r="AG65" s="1115" t="str">
        <f t="shared" si="13"/>
        <v/>
      </c>
      <c r="AI65" s="1115" t="str">
        <f t="shared" si="14"/>
        <v/>
      </c>
      <c r="AK65" s="1115" t="str">
        <f t="shared" si="15"/>
        <v/>
      </c>
      <c r="AM65" s="1115" t="str">
        <f t="shared" si="16"/>
        <v/>
      </c>
      <c r="AO65" s="1115" t="str">
        <f t="shared" si="17"/>
        <v/>
      </c>
      <c r="AQ65" s="1115" t="str">
        <f t="shared" si="18"/>
        <v/>
      </c>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row>
    <row r="66" spans="5:1003" x14ac:dyDescent="0.25">
      <c r="E66" s="1115" t="str">
        <f t="shared" si="0"/>
        <v/>
      </c>
      <c r="G66" s="1115" t="str">
        <f t="shared" si="0"/>
        <v/>
      </c>
      <c r="I66" s="1115" t="str">
        <f t="shared" si="1"/>
        <v/>
      </c>
      <c r="K66" s="1115" t="str">
        <f t="shared" si="2"/>
        <v/>
      </c>
      <c r="M66" s="1115" t="str">
        <f t="shared" si="3"/>
        <v/>
      </c>
      <c r="O66" s="1115" t="str">
        <f t="shared" si="4"/>
        <v/>
      </c>
      <c r="Q66" s="1115" t="str">
        <f t="shared" si="5"/>
        <v/>
      </c>
      <c r="S66" s="1115" t="str">
        <f t="shared" si="6"/>
        <v/>
      </c>
      <c r="U66" s="1115" t="str">
        <f t="shared" si="7"/>
        <v/>
      </c>
      <c r="W66" s="1115" t="str">
        <f t="shared" si="8"/>
        <v/>
      </c>
      <c r="Y66" s="1115" t="str">
        <f t="shared" si="9"/>
        <v/>
      </c>
      <c r="AA66" s="1115" t="str">
        <f t="shared" si="10"/>
        <v/>
      </c>
      <c r="AC66" s="1115" t="str">
        <f t="shared" si="11"/>
        <v/>
      </c>
      <c r="AE66" s="1115" t="str">
        <f t="shared" si="12"/>
        <v/>
      </c>
      <c r="AG66" s="1115" t="str">
        <f t="shared" si="13"/>
        <v/>
      </c>
      <c r="AI66" s="1115" t="str">
        <f t="shared" si="14"/>
        <v/>
      </c>
      <c r="AK66" s="1115" t="str">
        <f t="shared" si="15"/>
        <v/>
      </c>
      <c r="AM66" s="1115" t="str">
        <f t="shared" si="16"/>
        <v/>
      </c>
      <c r="AO66" s="1115" t="str">
        <f t="shared" si="17"/>
        <v/>
      </c>
      <c r="AQ66" s="1115" t="str">
        <f t="shared" si="18"/>
        <v/>
      </c>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row>
    <row r="67" spans="5:1003" x14ac:dyDescent="0.25">
      <c r="E67" s="1115" t="str">
        <f t="shared" si="0"/>
        <v/>
      </c>
      <c r="G67" s="1115" t="str">
        <f t="shared" si="0"/>
        <v/>
      </c>
      <c r="I67" s="1115" t="str">
        <f t="shared" si="1"/>
        <v/>
      </c>
      <c r="K67" s="1115" t="str">
        <f t="shared" si="2"/>
        <v/>
      </c>
      <c r="M67" s="1115" t="str">
        <f t="shared" si="3"/>
        <v/>
      </c>
      <c r="O67" s="1115" t="str">
        <f t="shared" si="4"/>
        <v/>
      </c>
      <c r="Q67" s="1115" t="str">
        <f t="shared" si="5"/>
        <v/>
      </c>
      <c r="S67" s="1115" t="str">
        <f t="shared" si="6"/>
        <v/>
      </c>
      <c r="U67" s="1115" t="str">
        <f t="shared" si="7"/>
        <v/>
      </c>
      <c r="W67" s="1115" t="str">
        <f t="shared" si="8"/>
        <v/>
      </c>
      <c r="Y67" s="1115" t="str">
        <f t="shared" si="9"/>
        <v/>
      </c>
      <c r="AA67" s="1115" t="str">
        <f t="shared" si="10"/>
        <v/>
      </c>
      <c r="AC67" s="1115" t="str">
        <f t="shared" si="11"/>
        <v/>
      </c>
      <c r="AE67" s="1115" t="str">
        <f t="shared" si="12"/>
        <v/>
      </c>
      <c r="AG67" s="1115" t="str">
        <f t="shared" si="13"/>
        <v/>
      </c>
      <c r="AI67" s="1115" t="str">
        <f t="shared" si="14"/>
        <v/>
      </c>
      <c r="AK67" s="1115" t="str">
        <f t="shared" si="15"/>
        <v/>
      </c>
      <c r="AM67" s="1115" t="str">
        <f t="shared" si="16"/>
        <v/>
      </c>
      <c r="AO67" s="1115" t="str">
        <f t="shared" si="17"/>
        <v/>
      </c>
      <c r="AQ67" s="1115" t="str">
        <f t="shared" si="18"/>
        <v/>
      </c>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row>
    <row r="68" spans="5:1003" x14ac:dyDescent="0.25">
      <c r="E68" s="1115" t="str">
        <f t="shared" si="0"/>
        <v/>
      </c>
      <c r="G68" s="1115" t="str">
        <f t="shared" si="0"/>
        <v/>
      </c>
      <c r="I68" s="1115" t="str">
        <f t="shared" si="1"/>
        <v/>
      </c>
      <c r="K68" s="1115" t="str">
        <f t="shared" si="2"/>
        <v/>
      </c>
      <c r="M68" s="1115" t="str">
        <f t="shared" si="3"/>
        <v/>
      </c>
      <c r="O68" s="1115" t="str">
        <f t="shared" si="4"/>
        <v/>
      </c>
      <c r="Q68" s="1115" t="str">
        <f t="shared" si="5"/>
        <v/>
      </c>
      <c r="S68" s="1115" t="str">
        <f t="shared" si="6"/>
        <v/>
      </c>
      <c r="U68" s="1115" t="str">
        <f t="shared" si="7"/>
        <v/>
      </c>
      <c r="W68" s="1115" t="str">
        <f t="shared" si="8"/>
        <v/>
      </c>
      <c r="Y68" s="1115" t="str">
        <f t="shared" si="9"/>
        <v/>
      </c>
      <c r="AA68" s="1115" t="str">
        <f t="shared" si="10"/>
        <v/>
      </c>
      <c r="AC68" s="1115" t="str">
        <f t="shared" si="11"/>
        <v/>
      </c>
      <c r="AE68" s="1115" t="str">
        <f t="shared" si="12"/>
        <v/>
      </c>
      <c r="AG68" s="1115" t="str">
        <f t="shared" si="13"/>
        <v/>
      </c>
      <c r="AI68" s="1115" t="str">
        <f t="shared" si="14"/>
        <v/>
      </c>
      <c r="AK68" s="1115" t="str">
        <f t="shared" si="15"/>
        <v/>
      </c>
      <c r="AM68" s="1115" t="str">
        <f t="shared" si="16"/>
        <v/>
      </c>
      <c r="AO68" s="1115" t="str">
        <f t="shared" si="17"/>
        <v/>
      </c>
      <c r="AQ68" s="1115" t="str">
        <f t="shared" si="18"/>
        <v/>
      </c>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row>
    <row r="69" spans="5:1003" x14ac:dyDescent="0.25">
      <c r="E69" s="1115" t="str">
        <f t="shared" si="0"/>
        <v/>
      </c>
      <c r="G69" s="1115" t="str">
        <f t="shared" si="0"/>
        <v/>
      </c>
      <c r="I69" s="1115" t="str">
        <f t="shared" si="1"/>
        <v/>
      </c>
      <c r="K69" s="1115" t="str">
        <f t="shared" si="2"/>
        <v/>
      </c>
      <c r="M69" s="1115" t="str">
        <f t="shared" si="3"/>
        <v/>
      </c>
      <c r="O69" s="1115" t="str">
        <f t="shared" si="4"/>
        <v/>
      </c>
      <c r="Q69" s="1115" t="str">
        <f t="shared" si="5"/>
        <v/>
      </c>
      <c r="S69" s="1115" t="str">
        <f t="shared" si="6"/>
        <v/>
      </c>
      <c r="U69" s="1115" t="str">
        <f t="shared" si="7"/>
        <v/>
      </c>
      <c r="W69" s="1115" t="str">
        <f t="shared" si="8"/>
        <v/>
      </c>
      <c r="Y69" s="1115" t="str">
        <f t="shared" si="9"/>
        <v/>
      </c>
      <c r="AA69" s="1115" t="str">
        <f t="shared" si="10"/>
        <v/>
      </c>
      <c r="AC69" s="1115" t="str">
        <f t="shared" si="11"/>
        <v/>
      </c>
      <c r="AE69" s="1115" t="str">
        <f t="shared" si="12"/>
        <v/>
      </c>
      <c r="AG69" s="1115" t="str">
        <f t="shared" si="13"/>
        <v/>
      </c>
      <c r="AI69" s="1115" t="str">
        <f t="shared" si="14"/>
        <v/>
      </c>
      <c r="AK69" s="1115" t="str">
        <f t="shared" si="15"/>
        <v/>
      </c>
      <c r="AM69" s="1115" t="str">
        <f t="shared" si="16"/>
        <v/>
      </c>
      <c r="AO69" s="1115" t="str">
        <f t="shared" si="17"/>
        <v/>
      </c>
      <c r="AQ69" s="1115" t="str">
        <f t="shared" si="18"/>
        <v/>
      </c>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row>
    <row r="70" spans="5:1003" x14ac:dyDescent="0.25">
      <c r="E70" s="1115" t="str">
        <f t="shared" si="0"/>
        <v/>
      </c>
      <c r="G70" s="1115" t="str">
        <f t="shared" si="0"/>
        <v/>
      </c>
      <c r="I70" s="1115" t="str">
        <f t="shared" si="1"/>
        <v/>
      </c>
      <c r="K70" s="1115" t="str">
        <f t="shared" si="2"/>
        <v/>
      </c>
      <c r="M70" s="1115" t="str">
        <f t="shared" si="3"/>
        <v/>
      </c>
      <c r="O70" s="1115" t="str">
        <f t="shared" si="4"/>
        <v/>
      </c>
      <c r="Q70" s="1115" t="str">
        <f t="shared" si="5"/>
        <v/>
      </c>
      <c r="S70" s="1115" t="str">
        <f t="shared" si="6"/>
        <v/>
      </c>
      <c r="U70" s="1115" t="str">
        <f t="shared" si="7"/>
        <v/>
      </c>
      <c r="W70" s="1115" t="str">
        <f t="shared" si="8"/>
        <v/>
      </c>
      <c r="Y70" s="1115" t="str">
        <f t="shared" si="9"/>
        <v/>
      </c>
      <c r="AA70" s="1115" t="str">
        <f t="shared" si="10"/>
        <v/>
      </c>
      <c r="AC70" s="1115" t="str">
        <f t="shared" si="11"/>
        <v/>
      </c>
      <c r="AE70" s="1115" t="str">
        <f t="shared" si="12"/>
        <v/>
      </c>
      <c r="AG70" s="1115" t="str">
        <f t="shared" si="13"/>
        <v/>
      </c>
      <c r="AI70" s="1115" t="str">
        <f t="shared" si="14"/>
        <v/>
      </c>
      <c r="AK70" s="1115" t="str">
        <f t="shared" si="15"/>
        <v/>
      </c>
      <c r="AM70" s="1115" t="str">
        <f t="shared" si="16"/>
        <v/>
      </c>
      <c r="AO70" s="1115" t="str">
        <f t="shared" si="17"/>
        <v/>
      </c>
      <c r="AQ70" s="1115" t="str">
        <f t="shared" si="18"/>
        <v/>
      </c>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row>
    <row r="71" spans="5:1003" x14ac:dyDescent="0.25">
      <c r="E71" s="1115" t="str">
        <f t="shared" si="0"/>
        <v/>
      </c>
      <c r="G71" s="1115" t="str">
        <f t="shared" si="0"/>
        <v/>
      </c>
      <c r="I71" s="1115" t="str">
        <f t="shared" si="1"/>
        <v/>
      </c>
      <c r="K71" s="1115" t="str">
        <f t="shared" si="2"/>
        <v/>
      </c>
      <c r="M71" s="1115" t="str">
        <f t="shared" si="3"/>
        <v/>
      </c>
      <c r="O71" s="1115" t="str">
        <f t="shared" si="4"/>
        <v/>
      </c>
      <c r="Q71" s="1115" t="str">
        <f t="shared" si="5"/>
        <v/>
      </c>
      <c r="S71" s="1115" t="str">
        <f t="shared" si="6"/>
        <v/>
      </c>
      <c r="U71" s="1115" t="str">
        <f t="shared" si="7"/>
        <v/>
      </c>
      <c r="W71" s="1115" t="str">
        <f t="shared" si="8"/>
        <v/>
      </c>
      <c r="Y71" s="1115" t="str">
        <f t="shared" si="9"/>
        <v/>
      </c>
      <c r="AA71" s="1115" t="str">
        <f t="shared" si="10"/>
        <v/>
      </c>
      <c r="AC71" s="1115" t="str">
        <f t="shared" si="11"/>
        <v/>
      </c>
      <c r="AE71" s="1115" t="str">
        <f t="shared" si="12"/>
        <v/>
      </c>
      <c r="AG71" s="1115" t="str">
        <f t="shared" si="13"/>
        <v/>
      </c>
      <c r="AI71" s="1115" t="str">
        <f t="shared" si="14"/>
        <v/>
      </c>
      <c r="AK71" s="1115" t="str">
        <f t="shared" si="15"/>
        <v/>
      </c>
      <c r="AM71" s="1115" t="str">
        <f t="shared" si="16"/>
        <v/>
      </c>
      <c r="AO71" s="1115" t="str">
        <f t="shared" si="17"/>
        <v/>
      </c>
      <c r="AQ71" s="1115" t="str">
        <f t="shared" si="18"/>
        <v/>
      </c>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row>
    <row r="72" spans="5:1003" x14ac:dyDescent="0.25">
      <c r="E72" s="1115" t="str">
        <f t="shared" si="0"/>
        <v/>
      </c>
      <c r="G72" s="1115" t="str">
        <f t="shared" si="0"/>
        <v/>
      </c>
      <c r="I72" s="1115" t="str">
        <f t="shared" si="1"/>
        <v/>
      </c>
      <c r="K72" s="1115" t="str">
        <f t="shared" si="2"/>
        <v/>
      </c>
      <c r="M72" s="1115" t="str">
        <f t="shared" si="3"/>
        <v/>
      </c>
      <c r="O72" s="1115" t="str">
        <f t="shared" si="4"/>
        <v/>
      </c>
      <c r="Q72" s="1115" t="str">
        <f t="shared" si="5"/>
        <v/>
      </c>
      <c r="S72" s="1115" t="str">
        <f t="shared" si="6"/>
        <v/>
      </c>
      <c r="U72" s="1115" t="str">
        <f t="shared" si="7"/>
        <v/>
      </c>
      <c r="W72" s="1115" t="str">
        <f t="shared" si="8"/>
        <v/>
      </c>
      <c r="Y72" s="1115" t="str">
        <f t="shared" si="9"/>
        <v/>
      </c>
      <c r="AA72" s="1115" t="str">
        <f t="shared" si="10"/>
        <v/>
      </c>
      <c r="AC72" s="1115" t="str">
        <f t="shared" si="11"/>
        <v/>
      </c>
      <c r="AE72" s="1115" t="str">
        <f t="shared" si="12"/>
        <v/>
      </c>
      <c r="AG72" s="1115" t="str">
        <f t="shared" si="13"/>
        <v/>
      </c>
      <c r="AI72" s="1115" t="str">
        <f t="shared" si="14"/>
        <v/>
      </c>
      <c r="AK72" s="1115" t="str">
        <f t="shared" si="15"/>
        <v/>
      </c>
      <c r="AM72" s="1115" t="str">
        <f t="shared" si="16"/>
        <v/>
      </c>
      <c r="AO72" s="1115" t="str">
        <f t="shared" si="17"/>
        <v/>
      </c>
      <c r="AQ72" s="1115" t="str">
        <f t="shared" si="18"/>
        <v/>
      </c>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row>
    <row r="73" spans="5:1003" x14ac:dyDescent="0.25">
      <c r="E73" s="1115" t="str">
        <f t="shared" si="0"/>
        <v/>
      </c>
      <c r="G73" s="1115" t="str">
        <f t="shared" si="0"/>
        <v/>
      </c>
      <c r="I73" s="1115" t="str">
        <f t="shared" si="1"/>
        <v/>
      </c>
      <c r="K73" s="1115" t="str">
        <f t="shared" si="2"/>
        <v/>
      </c>
      <c r="M73" s="1115" t="str">
        <f t="shared" si="3"/>
        <v/>
      </c>
      <c r="O73" s="1115" t="str">
        <f t="shared" si="4"/>
        <v/>
      </c>
      <c r="Q73" s="1115" t="str">
        <f t="shared" si="5"/>
        <v/>
      </c>
      <c r="S73" s="1115" t="str">
        <f t="shared" si="6"/>
        <v/>
      </c>
      <c r="U73" s="1115" t="str">
        <f t="shared" si="7"/>
        <v/>
      </c>
      <c r="W73" s="1115" t="str">
        <f t="shared" si="8"/>
        <v/>
      </c>
      <c r="Y73" s="1115" t="str">
        <f t="shared" si="9"/>
        <v/>
      </c>
      <c r="AA73" s="1115" t="str">
        <f t="shared" si="10"/>
        <v/>
      </c>
      <c r="AC73" s="1115" t="str">
        <f t="shared" si="11"/>
        <v/>
      </c>
      <c r="AE73" s="1115" t="str">
        <f t="shared" si="12"/>
        <v/>
      </c>
      <c r="AG73" s="1115" t="str">
        <f t="shared" si="13"/>
        <v/>
      </c>
      <c r="AI73" s="1115" t="str">
        <f t="shared" si="14"/>
        <v/>
      </c>
      <c r="AK73" s="1115" t="str">
        <f t="shared" si="15"/>
        <v/>
      </c>
      <c r="AM73" s="1115" t="str">
        <f t="shared" si="16"/>
        <v/>
      </c>
      <c r="AO73" s="1115" t="str">
        <f t="shared" si="17"/>
        <v/>
      </c>
      <c r="AQ73" s="1115" t="str">
        <f t="shared" si="18"/>
        <v/>
      </c>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row>
    <row r="74" spans="5:1003" x14ac:dyDescent="0.25">
      <c r="E74" s="1115" t="str">
        <f t="shared" si="0"/>
        <v/>
      </c>
      <c r="G74" s="1115" t="str">
        <f t="shared" si="0"/>
        <v/>
      </c>
      <c r="I74" s="1115" t="str">
        <f t="shared" si="1"/>
        <v/>
      </c>
      <c r="K74" s="1115" t="str">
        <f t="shared" si="2"/>
        <v/>
      </c>
      <c r="M74" s="1115" t="str">
        <f t="shared" si="3"/>
        <v/>
      </c>
      <c r="O74" s="1115" t="str">
        <f t="shared" si="4"/>
        <v/>
      </c>
      <c r="Q74" s="1115" t="str">
        <f t="shared" si="5"/>
        <v/>
      </c>
      <c r="S74" s="1115" t="str">
        <f t="shared" si="6"/>
        <v/>
      </c>
      <c r="U74" s="1115" t="str">
        <f t="shared" si="7"/>
        <v/>
      </c>
      <c r="W74" s="1115" t="str">
        <f t="shared" si="8"/>
        <v/>
      </c>
      <c r="Y74" s="1115" t="str">
        <f t="shared" si="9"/>
        <v/>
      </c>
      <c r="AA74" s="1115" t="str">
        <f t="shared" si="10"/>
        <v/>
      </c>
      <c r="AC74" s="1115" t="str">
        <f t="shared" si="11"/>
        <v/>
      </c>
      <c r="AE74" s="1115" t="str">
        <f t="shared" si="12"/>
        <v/>
      </c>
      <c r="AG74" s="1115" t="str">
        <f t="shared" si="13"/>
        <v/>
      </c>
      <c r="AI74" s="1115" t="str">
        <f t="shared" si="14"/>
        <v/>
      </c>
      <c r="AK74" s="1115" t="str">
        <f t="shared" si="15"/>
        <v/>
      </c>
      <c r="AM74" s="1115" t="str">
        <f t="shared" si="16"/>
        <v/>
      </c>
      <c r="AO74" s="1115" t="str">
        <f t="shared" si="17"/>
        <v/>
      </c>
      <c r="AQ74" s="1115" t="str">
        <f t="shared" si="18"/>
        <v/>
      </c>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row>
    <row r="75" spans="5:1003" x14ac:dyDescent="0.25">
      <c r="E75" s="1115" t="str">
        <f t="shared" ref="E75:G138" si="19">IF(OR($B75=0,D75=0),"",D75/$B75)</f>
        <v/>
      </c>
      <c r="G75" s="1115" t="str">
        <f t="shared" si="19"/>
        <v/>
      </c>
      <c r="I75" s="1115" t="str">
        <f t="shared" ref="I75:I138" si="20">IF(OR($B75=0,H75=0),"",H75/$B75)</f>
        <v/>
      </c>
      <c r="K75" s="1115" t="str">
        <f t="shared" ref="K75:K138" si="21">IF(OR($B75=0,J75=0),"",J75/$B75)</f>
        <v/>
      </c>
      <c r="M75" s="1115" t="str">
        <f t="shared" ref="M75:M138" si="22">IF(OR($B75=0,L75=0),"",L75/$B75)</f>
        <v/>
      </c>
      <c r="O75" s="1115" t="str">
        <f t="shared" ref="O75:O138" si="23">IF(OR($B75=0,N75=0),"",N75/$B75)</f>
        <v/>
      </c>
      <c r="Q75" s="1115" t="str">
        <f t="shared" ref="Q75:Q138" si="24">IF(OR($B75=0,P75=0),"",P75/$B75)</f>
        <v/>
      </c>
      <c r="S75" s="1115" t="str">
        <f t="shared" ref="S75:S138" si="25">IF(OR($B75=0,R75=0),"",R75/$B75)</f>
        <v/>
      </c>
      <c r="U75" s="1115" t="str">
        <f t="shared" ref="U75:U138" si="26">IF(OR($B75=0,T75=0),"",T75/$B75)</f>
        <v/>
      </c>
      <c r="W75" s="1115" t="str">
        <f t="shared" ref="W75:W138" si="27">IF(OR($B75=0,V75=0),"",V75/$B75)</f>
        <v/>
      </c>
      <c r="Y75" s="1115" t="str">
        <f t="shared" ref="Y75:Y138" si="28">IF(OR($B75=0,X75=0),"",X75/$B75)</f>
        <v/>
      </c>
      <c r="AA75" s="1115" t="str">
        <f t="shared" ref="AA75:AA138" si="29">IF(OR($B75=0,Z75=0),"",Z75/$B75)</f>
        <v/>
      </c>
      <c r="AC75" s="1115" t="str">
        <f t="shared" ref="AC75:AC138" si="30">IF(OR($B75=0,AB75=0),"",AB75/$B75)</f>
        <v/>
      </c>
      <c r="AE75" s="1115" t="str">
        <f t="shared" ref="AE75:AE138" si="31">IF(OR($B75=0,AD75=0),"",AD75/$B75)</f>
        <v/>
      </c>
      <c r="AG75" s="1115" t="str">
        <f t="shared" ref="AG75:AG138" si="32">IF(OR($B75=0,AF75=0),"",AF75/$B75)</f>
        <v/>
      </c>
      <c r="AI75" s="1115" t="str">
        <f t="shared" ref="AI75:AI138" si="33">IF(OR($B75=0,AH75=0),"",AH75/$B75)</f>
        <v/>
      </c>
      <c r="AK75" s="1115" t="str">
        <f t="shared" ref="AK75:AK138" si="34">IF(OR($B75=0,AJ75=0),"",AJ75/$B75)</f>
        <v/>
      </c>
      <c r="AM75" s="1115" t="str">
        <f t="shared" ref="AM75:AM138" si="35">IF(OR($B75=0,AL75=0),"",AL75/$B75)</f>
        <v/>
      </c>
      <c r="AO75" s="1115" t="str">
        <f t="shared" ref="AO75:AO138" si="36">IF(OR($B75=0,AN75=0),"",AN75/$B75)</f>
        <v/>
      </c>
      <c r="AQ75" s="1115" t="str">
        <f t="shared" ref="AQ75:AQ138" si="37">IF(OR($B75=0,AP75=0),"",AP75/$B75)</f>
        <v/>
      </c>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row>
    <row r="76" spans="5:1003" x14ac:dyDescent="0.25">
      <c r="E76" s="1115" t="str">
        <f t="shared" si="19"/>
        <v/>
      </c>
      <c r="G76" s="1115" t="str">
        <f t="shared" si="19"/>
        <v/>
      </c>
      <c r="I76" s="1115" t="str">
        <f t="shared" si="20"/>
        <v/>
      </c>
      <c r="K76" s="1115" t="str">
        <f t="shared" si="21"/>
        <v/>
      </c>
      <c r="M76" s="1115" t="str">
        <f t="shared" si="22"/>
        <v/>
      </c>
      <c r="O76" s="1115" t="str">
        <f t="shared" si="23"/>
        <v/>
      </c>
      <c r="Q76" s="1115" t="str">
        <f t="shared" si="24"/>
        <v/>
      </c>
      <c r="S76" s="1115" t="str">
        <f t="shared" si="25"/>
        <v/>
      </c>
      <c r="U76" s="1115" t="str">
        <f t="shared" si="26"/>
        <v/>
      </c>
      <c r="W76" s="1115" t="str">
        <f t="shared" si="27"/>
        <v/>
      </c>
      <c r="Y76" s="1115" t="str">
        <f t="shared" si="28"/>
        <v/>
      </c>
      <c r="AA76" s="1115" t="str">
        <f t="shared" si="29"/>
        <v/>
      </c>
      <c r="AC76" s="1115" t="str">
        <f t="shared" si="30"/>
        <v/>
      </c>
      <c r="AE76" s="1115" t="str">
        <f t="shared" si="31"/>
        <v/>
      </c>
      <c r="AG76" s="1115" t="str">
        <f t="shared" si="32"/>
        <v/>
      </c>
      <c r="AI76" s="1115" t="str">
        <f t="shared" si="33"/>
        <v/>
      </c>
      <c r="AK76" s="1115" t="str">
        <f t="shared" si="34"/>
        <v/>
      </c>
      <c r="AM76" s="1115" t="str">
        <f t="shared" si="35"/>
        <v/>
      </c>
      <c r="AO76" s="1115" t="str">
        <f t="shared" si="36"/>
        <v/>
      </c>
      <c r="AQ76" s="1115" t="str">
        <f t="shared" si="37"/>
        <v/>
      </c>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row>
    <row r="77" spans="5:1003" x14ac:dyDescent="0.25">
      <c r="E77" s="1115" t="str">
        <f t="shared" si="19"/>
        <v/>
      </c>
      <c r="G77" s="1115" t="str">
        <f t="shared" si="19"/>
        <v/>
      </c>
      <c r="I77" s="1115" t="str">
        <f t="shared" si="20"/>
        <v/>
      </c>
      <c r="K77" s="1115" t="str">
        <f t="shared" si="21"/>
        <v/>
      </c>
      <c r="M77" s="1115" t="str">
        <f t="shared" si="22"/>
        <v/>
      </c>
      <c r="O77" s="1115" t="str">
        <f t="shared" si="23"/>
        <v/>
      </c>
      <c r="Q77" s="1115" t="str">
        <f t="shared" si="24"/>
        <v/>
      </c>
      <c r="S77" s="1115" t="str">
        <f t="shared" si="25"/>
        <v/>
      </c>
      <c r="U77" s="1115" t="str">
        <f t="shared" si="26"/>
        <v/>
      </c>
      <c r="W77" s="1115" t="str">
        <f t="shared" si="27"/>
        <v/>
      </c>
      <c r="Y77" s="1115" t="str">
        <f t="shared" si="28"/>
        <v/>
      </c>
      <c r="AA77" s="1115" t="str">
        <f t="shared" si="29"/>
        <v/>
      </c>
      <c r="AC77" s="1115" t="str">
        <f t="shared" si="30"/>
        <v/>
      </c>
      <c r="AE77" s="1115" t="str">
        <f t="shared" si="31"/>
        <v/>
      </c>
      <c r="AG77" s="1115" t="str">
        <f t="shared" si="32"/>
        <v/>
      </c>
      <c r="AI77" s="1115" t="str">
        <f t="shared" si="33"/>
        <v/>
      </c>
      <c r="AK77" s="1115" t="str">
        <f t="shared" si="34"/>
        <v/>
      </c>
      <c r="AM77" s="1115" t="str">
        <f t="shared" si="35"/>
        <v/>
      </c>
      <c r="AO77" s="1115" t="str">
        <f t="shared" si="36"/>
        <v/>
      </c>
      <c r="AQ77" s="1115" t="str">
        <f t="shared" si="37"/>
        <v/>
      </c>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row>
    <row r="78" spans="5:1003" x14ac:dyDescent="0.25">
      <c r="E78" s="1115" t="str">
        <f t="shared" si="19"/>
        <v/>
      </c>
      <c r="G78" s="1115" t="str">
        <f t="shared" si="19"/>
        <v/>
      </c>
      <c r="I78" s="1115" t="str">
        <f t="shared" si="20"/>
        <v/>
      </c>
      <c r="K78" s="1115" t="str">
        <f t="shared" si="21"/>
        <v/>
      </c>
      <c r="M78" s="1115" t="str">
        <f t="shared" si="22"/>
        <v/>
      </c>
      <c r="O78" s="1115" t="str">
        <f t="shared" si="23"/>
        <v/>
      </c>
      <c r="Q78" s="1115" t="str">
        <f t="shared" si="24"/>
        <v/>
      </c>
      <c r="S78" s="1115" t="str">
        <f t="shared" si="25"/>
        <v/>
      </c>
      <c r="U78" s="1115" t="str">
        <f t="shared" si="26"/>
        <v/>
      </c>
      <c r="W78" s="1115" t="str">
        <f t="shared" si="27"/>
        <v/>
      </c>
      <c r="Y78" s="1115" t="str">
        <f t="shared" si="28"/>
        <v/>
      </c>
      <c r="AA78" s="1115" t="str">
        <f t="shared" si="29"/>
        <v/>
      </c>
      <c r="AC78" s="1115" t="str">
        <f t="shared" si="30"/>
        <v/>
      </c>
      <c r="AE78" s="1115" t="str">
        <f t="shared" si="31"/>
        <v/>
      </c>
      <c r="AG78" s="1115" t="str">
        <f t="shared" si="32"/>
        <v/>
      </c>
      <c r="AI78" s="1115" t="str">
        <f t="shared" si="33"/>
        <v/>
      </c>
      <c r="AK78" s="1115" t="str">
        <f t="shared" si="34"/>
        <v/>
      </c>
      <c r="AM78" s="1115" t="str">
        <f t="shared" si="35"/>
        <v/>
      </c>
      <c r="AO78" s="1115" t="str">
        <f t="shared" si="36"/>
        <v/>
      </c>
      <c r="AQ78" s="1115" t="str">
        <f t="shared" si="37"/>
        <v/>
      </c>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row>
    <row r="79" spans="5:1003" x14ac:dyDescent="0.25">
      <c r="E79" s="1115" t="str">
        <f t="shared" si="19"/>
        <v/>
      </c>
      <c r="G79" s="1115" t="str">
        <f t="shared" si="19"/>
        <v/>
      </c>
      <c r="I79" s="1115" t="str">
        <f t="shared" si="20"/>
        <v/>
      </c>
      <c r="K79" s="1115" t="str">
        <f t="shared" si="21"/>
        <v/>
      </c>
      <c r="M79" s="1115" t="str">
        <f t="shared" si="22"/>
        <v/>
      </c>
      <c r="O79" s="1115" t="str">
        <f t="shared" si="23"/>
        <v/>
      </c>
      <c r="Q79" s="1115" t="str">
        <f t="shared" si="24"/>
        <v/>
      </c>
      <c r="S79" s="1115" t="str">
        <f t="shared" si="25"/>
        <v/>
      </c>
      <c r="U79" s="1115" t="str">
        <f t="shared" si="26"/>
        <v/>
      </c>
      <c r="W79" s="1115" t="str">
        <f t="shared" si="27"/>
        <v/>
      </c>
      <c r="Y79" s="1115" t="str">
        <f t="shared" si="28"/>
        <v/>
      </c>
      <c r="AA79" s="1115" t="str">
        <f t="shared" si="29"/>
        <v/>
      </c>
      <c r="AC79" s="1115" t="str">
        <f t="shared" si="30"/>
        <v/>
      </c>
      <c r="AE79" s="1115" t="str">
        <f t="shared" si="31"/>
        <v/>
      </c>
      <c r="AG79" s="1115" t="str">
        <f t="shared" si="32"/>
        <v/>
      </c>
      <c r="AI79" s="1115" t="str">
        <f t="shared" si="33"/>
        <v/>
      </c>
      <c r="AK79" s="1115" t="str">
        <f t="shared" si="34"/>
        <v/>
      </c>
      <c r="AM79" s="1115" t="str">
        <f t="shared" si="35"/>
        <v/>
      </c>
      <c r="AO79" s="1115" t="str">
        <f t="shared" si="36"/>
        <v/>
      </c>
      <c r="AQ79" s="1115" t="str">
        <f t="shared" si="37"/>
        <v/>
      </c>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row>
    <row r="80" spans="5:1003" x14ac:dyDescent="0.25">
      <c r="E80" s="1115" t="str">
        <f t="shared" si="19"/>
        <v/>
      </c>
      <c r="G80" s="1115" t="str">
        <f t="shared" si="19"/>
        <v/>
      </c>
      <c r="I80" s="1115" t="str">
        <f t="shared" si="20"/>
        <v/>
      </c>
      <c r="K80" s="1115" t="str">
        <f t="shared" si="21"/>
        <v/>
      </c>
      <c r="M80" s="1115" t="str">
        <f t="shared" si="22"/>
        <v/>
      </c>
      <c r="O80" s="1115" t="str">
        <f t="shared" si="23"/>
        <v/>
      </c>
      <c r="Q80" s="1115" t="str">
        <f t="shared" si="24"/>
        <v/>
      </c>
      <c r="S80" s="1115" t="str">
        <f t="shared" si="25"/>
        <v/>
      </c>
      <c r="U80" s="1115" t="str">
        <f t="shared" si="26"/>
        <v/>
      </c>
      <c r="W80" s="1115" t="str">
        <f t="shared" si="27"/>
        <v/>
      </c>
      <c r="Y80" s="1115" t="str">
        <f t="shared" si="28"/>
        <v/>
      </c>
      <c r="AA80" s="1115" t="str">
        <f t="shared" si="29"/>
        <v/>
      </c>
      <c r="AC80" s="1115" t="str">
        <f t="shared" si="30"/>
        <v/>
      </c>
      <c r="AE80" s="1115" t="str">
        <f t="shared" si="31"/>
        <v/>
      </c>
      <c r="AG80" s="1115" t="str">
        <f t="shared" si="32"/>
        <v/>
      </c>
      <c r="AI80" s="1115" t="str">
        <f t="shared" si="33"/>
        <v/>
      </c>
      <c r="AK80" s="1115" t="str">
        <f t="shared" si="34"/>
        <v/>
      </c>
      <c r="AM80" s="1115" t="str">
        <f t="shared" si="35"/>
        <v/>
      </c>
      <c r="AO80" s="1115" t="str">
        <f t="shared" si="36"/>
        <v/>
      </c>
      <c r="AQ80" s="1115" t="str">
        <f t="shared" si="37"/>
        <v/>
      </c>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row>
    <row r="81" spans="5:1003" x14ac:dyDescent="0.25">
      <c r="E81" s="1115" t="str">
        <f t="shared" si="19"/>
        <v/>
      </c>
      <c r="G81" s="1115" t="str">
        <f t="shared" si="19"/>
        <v/>
      </c>
      <c r="I81" s="1115" t="str">
        <f t="shared" si="20"/>
        <v/>
      </c>
      <c r="K81" s="1115" t="str">
        <f t="shared" si="21"/>
        <v/>
      </c>
      <c r="M81" s="1115" t="str">
        <f t="shared" si="22"/>
        <v/>
      </c>
      <c r="O81" s="1115" t="str">
        <f t="shared" si="23"/>
        <v/>
      </c>
      <c r="Q81" s="1115" t="str">
        <f t="shared" si="24"/>
        <v/>
      </c>
      <c r="S81" s="1115" t="str">
        <f t="shared" si="25"/>
        <v/>
      </c>
      <c r="U81" s="1115" t="str">
        <f t="shared" si="26"/>
        <v/>
      </c>
      <c r="W81" s="1115" t="str">
        <f t="shared" si="27"/>
        <v/>
      </c>
      <c r="Y81" s="1115" t="str">
        <f t="shared" si="28"/>
        <v/>
      </c>
      <c r="AA81" s="1115" t="str">
        <f t="shared" si="29"/>
        <v/>
      </c>
      <c r="AC81" s="1115" t="str">
        <f t="shared" si="30"/>
        <v/>
      </c>
      <c r="AE81" s="1115" t="str">
        <f t="shared" si="31"/>
        <v/>
      </c>
      <c r="AG81" s="1115" t="str">
        <f t="shared" si="32"/>
        <v/>
      </c>
      <c r="AI81" s="1115" t="str">
        <f t="shared" si="33"/>
        <v/>
      </c>
      <c r="AK81" s="1115" t="str">
        <f t="shared" si="34"/>
        <v/>
      </c>
      <c r="AM81" s="1115" t="str">
        <f t="shared" si="35"/>
        <v/>
      </c>
      <c r="AO81" s="1115" t="str">
        <f t="shared" si="36"/>
        <v/>
      </c>
      <c r="AQ81" s="1115" t="str">
        <f t="shared" si="37"/>
        <v/>
      </c>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row>
    <row r="82" spans="5:1003" x14ac:dyDescent="0.25">
      <c r="E82" s="1115" t="str">
        <f t="shared" si="19"/>
        <v/>
      </c>
      <c r="G82" s="1115" t="str">
        <f t="shared" si="19"/>
        <v/>
      </c>
      <c r="I82" s="1115" t="str">
        <f t="shared" si="20"/>
        <v/>
      </c>
      <c r="K82" s="1115" t="str">
        <f t="shared" si="21"/>
        <v/>
      </c>
      <c r="M82" s="1115" t="str">
        <f t="shared" si="22"/>
        <v/>
      </c>
      <c r="O82" s="1115" t="str">
        <f t="shared" si="23"/>
        <v/>
      </c>
      <c r="Q82" s="1115" t="str">
        <f t="shared" si="24"/>
        <v/>
      </c>
      <c r="S82" s="1115" t="str">
        <f t="shared" si="25"/>
        <v/>
      </c>
      <c r="U82" s="1115" t="str">
        <f t="shared" si="26"/>
        <v/>
      </c>
      <c r="W82" s="1115" t="str">
        <f t="shared" si="27"/>
        <v/>
      </c>
      <c r="Y82" s="1115" t="str">
        <f t="shared" si="28"/>
        <v/>
      </c>
      <c r="AA82" s="1115" t="str">
        <f t="shared" si="29"/>
        <v/>
      </c>
      <c r="AC82" s="1115" t="str">
        <f t="shared" si="30"/>
        <v/>
      </c>
      <c r="AE82" s="1115" t="str">
        <f t="shared" si="31"/>
        <v/>
      </c>
      <c r="AG82" s="1115" t="str">
        <f t="shared" si="32"/>
        <v/>
      </c>
      <c r="AI82" s="1115" t="str">
        <f t="shared" si="33"/>
        <v/>
      </c>
      <c r="AK82" s="1115" t="str">
        <f t="shared" si="34"/>
        <v/>
      </c>
      <c r="AM82" s="1115" t="str">
        <f t="shared" si="35"/>
        <v/>
      </c>
      <c r="AO82" s="1115" t="str">
        <f t="shared" si="36"/>
        <v/>
      </c>
      <c r="AQ82" s="1115" t="str">
        <f t="shared" si="37"/>
        <v/>
      </c>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row>
    <row r="83" spans="5:1003" x14ac:dyDescent="0.25">
      <c r="E83" s="1115" t="str">
        <f t="shared" si="19"/>
        <v/>
      </c>
      <c r="G83" s="1115" t="str">
        <f t="shared" si="19"/>
        <v/>
      </c>
      <c r="I83" s="1115" t="str">
        <f t="shared" si="20"/>
        <v/>
      </c>
      <c r="K83" s="1115" t="str">
        <f t="shared" si="21"/>
        <v/>
      </c>
      <c r="M83" s="1115" t="str">
        <f t="shared" si="22"/>
        <v/>
      </c>
      <c r="O83" s="1115" t="str">
        <f t="shared" si="23"/>
        <v/>
      </c>
      <c r="Q83" s="1115" t="str">
        <f t="shared" si="24"/>
        <v/>
      </c>
      <c r="S83" s="1115" t="str">
        <f t="shared" si="25"/>
        <v/>
      </c>
      <c r="U83" s="1115" t="str">
        <f t="shared" si="26"/>
        <v/>
      </c>
      <c r="W83" s="1115" t="str">
        <f t="shared" si="27"/>
        <v/>
      </c>
      <c r="Y83" s="1115" t="str">
        <f t="shared" si="28"/>
        <v/>
      </c>
      <c r="AA83" s="1115" t="str">
        <f t="shared" si="29"/>
        <v/>
      </c>
      <c r="AC83" s="1115" t="str">
        <f t="shared" si="30"/>
        <v/>
      </c>
      <c r="AE83" s="1115" t="str">
        <f t="shared" si="31"/>
        <v/>
      </c>
      <c r="AG83" s="1115" t="str">
        <f t="shared" si="32"/>
        <v/>
      </c>
      <c r="AI83" s="1115" t="str">
        <f t="shared" si="33"/>
        <v/>
      </c>
      <c r="AK83" s="1115" t="str">
        <f t="shared" si="34"/>
        <v/>
      </c>
      <c r="AM83" s="1115" t="str">
        <f t="shared" si="35"/>
        <v/>
      </c>
      <c r="AO83" s="1115" t="str">
        <f t="shared" si="36"/>
        <v/>
      </c>
      <c r="AQ83" s="1115" t="str">
        <f t="shared" si="37"/>
        <v/>
      </c>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row>
    <row r="84" spans="5:1003" x14ac:dyDescent="0.25">
      <c r="E84" s="1115" t="str">
        <f t="shared" si="19"/>
        <v/>
      </c>
      <c r="G84" s="1115" t="str">
        <f t="shared" si="19"/>
        <v/>
      </c>
      <c r="I84" s="1115" t="str">
        <f t="shared" si="20"/>
        <v/>
      </c>
      <c r="K84" s="1115" t="str">
        <f t="shared" si="21"/>
        <v/>
      </c>
      <c r="M84" s="1115" t="str">
        <f t="shared" si="22"/>
        <v/>
      </c>
      <c r="O84" s="1115" t="str">
        <f t="shared" si="23"/>
        <v/>
      </c>
      <c r="Q84" s="1115" t="str">
        <f t="shared" si="24"/>
        <v/>
      </c>
      <c r="S84" s="1115" t="str">
        <f t="shared" si="25"/>
        <v/>
      </c>
      <c r="U84" s="1115" t="str">
        <f t="shared" si="26"/>
        <v/>
      </c>
      <c r="W84" s="1115" t="str">
        <f t="shared" si="27"/>
        <v/>
      </c>
      <c r="Y84" s="1115" t="str">
        <f t="shared" si="28"/>
        <v/>
      </c>
      <c r="AA84" s="1115" t="str">
        <f t="shared" si="29"/>
        <v/>
      </c>
      <c r="AC84" s="1115" t="str">
        <f t="shared" si="30"/>
        <v/>
      </c>
      <c r="AE84" s="1115" t="str">
        <f t="shared" si="31"/>
        <v/>
      </c>
      <c r="AG84" s="1115" t="str">
        <f t="shared" si="32"/>
        <v/>
      </c>
      <c r="AI84" s="1115" t="str">
        <f t="shared" si="33"/>
        <v/>
      </c>
      <c r="AK84" s="1115" t="str">
        <f t="shared" si="34"/>
        <v/>
      </c>
      <c r="AM84" s="1115" t="str">
        <f t="shared" si="35"/>
        <v/>
      </c>
      <c r="AO84" s="1115" t="str">
        <f t="shared" si="36"/>
        <v/>
      </c>
      <c r="AQ84" s="1115" t="str">
        <f t="shared" si="37"/>
        <v/>
      </c>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row>
    <row r="85" spans="5:1003" x14ac:dyDescent="0.25">
      <c r="E85" s="1115" t="str">
        <f t="shared" si="19"/>
        <v/>
      </c>
      <c r="G85" s="1115" t="str">
        <f t="shared" si="19"/>
        <v/>
      </c>
      <c r="I85" s="1115" t="str">
        <f t="shared" si="20"/>
        <v/>
      </c>
      <c r="K85" s="1115" t="str">
        <f t="shared" si="21"/>
        <v/>
      </c>
      <c r="M85" s="1115" t="str">
        <f t="shared" si="22"/>
        <v/>
      </c>
      <c r="O85" s="1115" t="str">
        <f t="shared" si="23"/>
        <v/>
      </c>
      <c r="Q85" s="1115" t="str">
        <f t="shared" si="24"/>
        <v/>
      </c>
      <c r="S85" s="1115" t="str">
        <f t="shared" si="25"/>
        <v/>
      </c>
      <c r="U85" s="1115" t="str">
        <f t="shared" si="26"/>
        <v/>
      </c>
      <c r="W85" s="1115" t="str">
        <f t="shared" si="27"/>
        <v/>
      </c>
      <c r="Y85" s="1115" t="str">
        <f t="shared" si="28"/>
        <v/>
      </c>
      <c r="AA85" s="1115" t="str">
        <f t="shared" si="29"/>
        <v/>
      </c>
      <c r="AC85" s="1115" t="str">
        <f t="shared" si="30"/>
        <v/>
      </c>
      <c r="AE85" s="1115" t="str">
        <f t="shared" si="31"/>
        <v/>
      </c>
      <c r="AG85" s="1115" t="str">
        <f t="shared" si="32"/>
        <v/>
      </c>
      <c r="AI85" s="1115" t="str">
        <f t="shared" si="33"/>
        <v/>
      </c>
      <c r="AK85" s="1115" t="str">
        <f t="shared" si="34"/>
        <v/>
      </c>
      <c r="AM85" s="1115" t="str">
        <f t="shared" si="35"/>
        <v/>
      </c>
      <c r="AO85" s="1115" t="str">
        <f t="shared" si="36"/>
        <v/>
      </c>
      <c r="AQ85" s="1115" t="str">
        <f t="shared" si="37"/>
        <v/>
      </c>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row>
    <row r="86" spans="5:1003" x14ac:dyDescent="0.25">
      <c r="E86" s="1115" t="str">
        <f t="shared" si="19"/>
        <v/>
      </c>
      <c r="G86" s="1115" t="str">
        <f t="shared" si="19"/>
        <v/>
      </c>
      <c r="I86" s="1115" t="str">
        <f t="shared" si="20"/>
        <v/>
      </c>
      <c r="K86" s="1115" t="str">
        <f t="shared" si="21"/>
        <v/>
      </c>
      <c r="M86" s="1115" t="str">
        <f t="shared" si="22"/>
        <v/>
      </c>
      <c r="O86" s="1115" t="str">
        <f t="shared" si="23"/>
        <v/>
      </c>
      <c r="Q86" s="1115" t="str">
        <f t="shared" si="24"/>
        <v/>
      </c>
      <c r="S86" s="1115" t="str">
        <f t="shared" si="25"/>
        <v/>
      </c>
      <c r="U86" s="1115" t="str">
        <f t="shared" si="26"/>
        <v/>
      </c>
      <c r="W86" s="1115" t="str">
        <f t="shared" si="27"/>
        <v/>
      </c>
      <c r="Y86" s="1115" t="str">
        <f t="shared" si="28"/>
        <v/>
      </c>
      <c r="AA86" s="1115" t="str">
        <f t="shared" si="29"/>
        <v/>
      </c>
      <c r="AC86" s="1115" t="str">
        <f t="shared" si="30"/>
        <v/>
      </c>
      <c r="AE86" s="1115" t="str">
        <f t="shared" si="31"/>
        <v/>
      </c>
      <c r="AG86" s="1115" t="str">
        <f t="shared" si="32"/>
        <v/>
      </c>
      <c r="AI86" s="1115" t="str">
        <f t="shared" si="33"/>
        <v/>
      </c>
      <c r="AK86" s="1115" t="str">
        <f t="shared" si="34"/>
        <v/>
      </c>
      <c r="AM86" s="1115" t="str">
        <f t="shared" si="35"/>
        <v/>
      </c>
      <c r="AO86" s="1115" t="str">
        <f t="shared" si="36"/>
        <v/>
      </c>
      <c r="AQ86" s="1115" t="str">
        <f t="shared" si="37"/>
        <v/>
      </c>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row>
    <row r="87" spans="5:1003" x14ac:dyDescent="0.25">
      <c r="E87" s="1115" t="str">
        <f t="shared" si="19"/>
        <v/>
      </c>
      <c r="G87" s="1115" t="str">
        <f t="shared" si="19"/>
        <v/>
      </c>
      <c r="I87" s="1115" t="str">
        <f t="shared" si="20"/>
        <v/>
      </c>
      <c r="K87" s="1115" t="str">
        <f t="shared" si="21"/>
        <v/>
      </c>
      <c r="M87" s="1115" t="str">
        <f t="shared" si="22"/>
        <v/>
      </c>
      <c r="O87" s="1115" t="str">
        <f t="shared" si="23"/>
        <v/>
      </c>
      <c r="Q87" s="1115" t="str">
        <f t="shared" si="24"/>
        <v/>
      </c>
      <c r="S87" s="1115" t="str">
        <f t="shared" si="25"/>
        <v/>
      </c>
      <c r="U87" s="1115" t="str">
        <f t="shared" si="26"/>
        <v/>
      </c>
      <c r="W87" s="1115" t="str">
        <f t="shared" si="27"/>
        <v/>
      </c>
      <c r="Y87" s="1115" t="str">
        <f t="shared" si="28"/>
        <v/>
      </c>
      <c r="AA87" s="1115" t="str">
        <f t="shared" si="29"/>
        <v/>
      </c>
      <c r="AC87" s="1115" t="str">
        <f t="shared" si="30"/>
        <v/>
      </c>
      <c r="AE87" s="1115" t="str">
        <f t="shared" si="31"/>
        <v/>
      </c>
      <c r="AG87" s="1115" t="str">
        <f t="shared" si="32"/>
        <v/>
      </c>
      <c r="AI87" s="1115" t="str">
        <f t="shared" si="33"/>
        <v/>
      </c>
      <c r="AK87" s="1115" t="str">
        <f t="shared" si="34"/>
        <v/>
      </c>
      <c r="AM87" s="1115" t="str">
        <f t="shared" si="35"/>
        <v/>
      </c>
      <c r="AO87" s="1115" t="str">
        <f t="shared" si="36"/>
        <v/>
      </c>
      <c r="AQ87" s="1115" t="str">
        <f t="shared" si="37"/>
        <v/>
      </c>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row>
    <row r="88" spans="5:1003" x14ac:dyDescent="0.25">
      <c r="E88" s="1115" t="str">
        <f t="shared" si="19"/>
        <v/>
      </c>
      <c r="G88" s="1115" t="str">
        <f t="shared" si="19"/>
        <v/>
      </c>
      <c r="I88" s="1115" t="str">
        <f t="shared" si="20"/>
        <v/>
      </c>
      <c r="K88" s="1115" t="str">
        <f t="shared" si="21"/>
        <v/>
      </c>
      <c r="M88" s="1115" t="str">
        <f t="shared" si="22"/>
        <v/>
      </c>
      <c r="O88" s="1115" t="str">
        <f t="shared" si="23"/>
        <v/>
      </c>
      <c r="Q88" s="1115" t="str">
        <f t="shared" si="24"/>
        <v/>
      </c>
      <c r="S88" s="1115" t="str">
        <f t="shared" si="25"/>
        <v/>
      </c>
      <c r="U88" s="1115" t="str">
        <f t="shared" si="26"/>
        <v/>
      </c>
      <c r="W88" s="1115" t="str">
        <f t="shared" si="27"/>
        <v/>
      </c>
      <c r="Y88" s="1115" t="str">
        <f t="shared" si="28"/>
        <v/>
      </c>
      <c r="AA88" s="1115" t="str">
        <f t="shared" si="29"/>
        <v/>
      </c>
      <c r="AC88" s="1115" t="str">
        <f t="shared" si="30"/>
        <v/>
      </c>
      <c r="AE88" s="1115" t="str">
        <f t="shared" si="31"/>
        <v/>
      </c>
      <c r="AG88" s="1115" t="str">
        <f t="shared" si="32"/>
        <v/>
      </c>
      <c r="AI88" s="1115" t="str">
        <f t="shared" si="33"/>
        <v/>
      </c>
      <c r="AK88" s="1115" t="str">
        <f t="shared" si="34"/>
        <v/>
      </c>
      <c r="AM88" s="1115" t="str">
        <f t="shared" si="35"/>
        <v/>
      </c>
      <c r="AO88" s="1115" t="str">
        <f t="shared" si="36"/>
        <v/>
      </c>
      <c r="AQ88" s="1115" t="str">
        <f t="shared" si="37"/>
        <v/>
      </c>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row>
    <row r="89" spans="5:1003" x14ac:dyDescent="0.25">
      <c r="E89" s="1115" t="str">
        <f t="shared" si="19"/>
        <v/>
      </c>
      <c r="G89" s="1115" t="str">
        <f t="shared" si="19"/>
        <v/>
      </c>
      <c r="I89" s="1115" t="str">
        <f t="shared" si="20"/>
        <v/>
      </c>
      <c r="K89" s="1115" t="str">
        <f t="shared" si="21"/>
        <v/>
      </c>
      <c r="M89" s="1115" t="str">
        <f t="shared" si="22"/>
        <v/>
      </c>
      <c r="O89" s="1115" t="str">
        <f t="shared" si="23"/>
        <v/>
      </c>
      <c r="Q89" s="1115" t="str">
        <f t="shared" si="24"/>
        <v/>
      </c>
      <c r="S89" s="1115" t="str">
        <f t="shared" si="25"/>
        <v/>
      </c>
      <c r="U89" s="1115" t="str">
        <f t="shared" si="26"/>
        <v/>
      </c>
      <c r="W89" s="1115" t="str">
        <f t="shared" si="27"/>
        <v/>
      </c>
      <c r="Y89" s="1115" t="str">
        <f t="shared" si="28"/>
        <v/>
      </c>
      <c r="AA89" s="1115" t="str">
        <f t="shared" si="29"/>
        <v/>
      </c>
      <c r="AC89" s="1115" t="str">
        <f t="shared" si="30"/>
        <v/>
      </c>
      <c r="AE89" s="1115" t="str">
        <f t="shared" si="31"/>
        <v/>
      </c>
      <c r="AG89" s="1115" t="str">
        <f t="shared" si="32"/>
        <v/>
      </c>
      <c r="AI89" s="1115" t="str">
        <f t="shared" si="33"/>
        <v/>
      </c>
      <c r="AK89" s="1115" t="str">
        <f t="shared" si="34"/>
        <v/>
      </c>
      <c r="AM89" s="1115" t="str">
        <f t="shared" si="35"/>
        <v/>
      </c>
      <c r="AO89" s="1115" t="str">
        <f t="shared" si="36"/>
        <v/>
      </c>
      <c r="AQ89" s="1115" t="str">
        <f t="shared" si="37"/>
        <v/>
      </c>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row>
    <row r="90" spans="5:1003" x14ac:dyDescent="0.25">
      <c r="E90" s="1115" t="str">
        <f t="shared" si="19"/>
        <v/>
      </c>
      <c r="G90" s="1115" t="str">
        <f t="shared" si="19"/>
        <v/>
      </c>
      <c r="I90" s="1115" t="str">
        <f t="shared" si="20"/>
        <v/>
      </c>
      <c r="K90" s="1115" t="str">
        <f t="shared" si="21"/>
        <v/>
      </c>
      <c r="M90" s="1115" t="str">
        <f t="shared" si="22"/>
        <v/>
      </c>
      <c r="O90" s="1115" t="str">
        <f t="shared" si="23"/>
        <v/>
      </c>
      <c r="Q90" s="1115" t="str">
        <f t="shared" si="24"/>
        <v/>
      </c>
      <c r="S90" s="1115" t="str">
        <f t="shared" si="25"/>
        <v/>
      </c>
      <c r="U90" s="1115" t="str">
        <f t="shared" si="26"/>
        <v/>
      </c>
      <c r="W90" s="1115" t="str">
        <f t="shared" si="27"/>
        <v/>
      </c>
      <c r="Y90" s="1115" t="str">
        <f t="shared" si="28"/>
        <v/>
      </c>
      <c r="AA90" s="1115" t="str">
        <f t="shared" si="29"/>
        <v/>
      </c>
      <c r="AC90" s="1115" t="str">
        <f t="shared" si="30"/>
        <v/>
      </c>
      <c r="AE90" s="1115" t="str">
        <f t="shared" si="31"/>
        <v/>
      </c>
      <c r="AG90" s="1115" t="str">
        <f t="shared" si="32"/>
        <v/>
      </c>
      <c r="AI90" s="1115" t="str">
        <f t="shared" si="33"/>
        <v/>
      </c>
      <c r="AK90" s="1115" t="str">
        <f t="shared" si="34"/>
        <v/>
      </c>
      <c r="AM90" s="1115" t="str">
        <f t="shared" si="35"/>
        <v/>
      </c>
      <c r="AO90" s="1115" t="str">
        <f t="shared" si="36"/>
        <v/>
      </c>
      <c r="AQ90" s="1115" t="str">
        <f t="shared" si="37"/>
        <v/>
      </c>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row>
    <row r="91" spans="5:1003" x14ac:dyDescent="0.25">
      <c r="E91" s="1115" t="str">
        <f t="shared" si="19"/>
        <v/>
      </c>
      <c r="G91" s="1115" t="str">
        <f t="shared" si="19"/>
        <v/>
      </c>
      <c r="I91" s="1115" t="str">
        <f t="shared" si="20"/>
        <v/>
      </c>
      <c r="K91" s="1115" t="str">
        <f t="shared" si="21"/>
        <v/>
      </c>
      <c r="M91" s="1115" t="str">
        <f t="shared" si="22"/>
        <v/>
      </c>
      <c r="O91" s="1115" t="str">
        <f t="shared" si="23"/>
        <v/>
      </c>
      <c r="Q91" s="1115" t="str">
        <f t="shared" si="24"/>
        <v/>
      </c>
      <c r="S91" s="1115" t="str">
        <f t="shared" si="25"/>
        <v/>
      </c>
      <c r="U91" s="1115" t="str">
        <f t="shared" si="26"/>
        <v/>
      </c>
      <c r="W91" s="1115" t="str">
        <f t="shared" si="27"/>
        <v/>
      </c>
      <c r="Y91" s="1115" t="str">
        <f t="shared" si="28"/>
        <v/>
      </c>
      <c r="AA91" s="1115" t="str">
        <f t="shared" si="29"/>
        <v/>
      </c>
      <c r="AC91" s="1115" t="str">
        <f t="shared" si="30"/>
        <v/>
      </c>
      <c r="AE91" s="1115" t="str">
        <f t="shared" si="31"/>
        <v/>
      </c>
      <c r="AG91" s="1115" t="str">
        <f t="shared" si="32"/>
        <v/>
      </c>
      <c r="AI91" s="1115" t="str">
        <f t="shared" si="33"/>
        <v/>
      </c>
      <c r="AK91" s="1115" t="str">
        <f t="shared" si="34"/>
        <v/>
      </c>
      <c r="AM91" s="1115" t="str">
        <f t="shared" si="35"/>
        <v/>
      </c>
      <c r="AO91" s="1115" t="str">
        <f t="shared" si="36"/>
        <v/>
      </c>
      <c r="AQ91" s="1115" t="str">
        <f t="shared" si="37"/>
        <v/>
      </c>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row>
    <row r="92" spans="5:1003" x14ac:dyDescent="0.25">
      <c r="E92" s="1115" t="str">
        <f t="shared" si="19"/>
        <v/>
      </c>
      <c r="G92" s="1115" t="str">
        <f t="shared" si="19"/>
        <v/>
      </c>
      <c r="I92" s="1115" t="str">
        <f t="shared" si="20"/>
        <v/>
      </c>
      <c r="K92" s="1115" t="str">
        <f t="shared" si="21"/>
        <v/>
      </c>
      <c r="M92" s="1115" t="str">
        <f t="shared" si="22"/>
        <v/>
      </c>
      <c r="O92" s="1115" t="str">
        <f t="shared" si="23"/>
        <v/>
      </c>
      <c r="Q92" s="1115" t="str">
        <f t="shared" si="24"/>
        <v/>
      </c>
      <c r="S92" s="1115" t="str">
        <f t="shared" si="25"/>
        <v/>
      </c>
      <c r="U92" s="1115" t="str">
        <f t="shared" si="26"/>
        <v/>
      </c>
      <c r="W92" s="1115" t="str">
        <f t="shared" si="27"/>
        <v/>
      </c>
      <c r="Y92" s="1115" t="str">
        <f t="shared" si="28"/>
        <v/>
      </c>
      <c r="AA92" s="1115" t="str">
        <f t="shared" si="29"/>
        <v/>
      </c>
      <c r="AC92" s="1115" t="str">
        <f t="shared" si="30"/>
        <v/>
      </c>
      <c r="AE92" s="1115" t="str">
        <f t="shared" si="31"/>
        <v/>
      </c>
      <c r="AG92" s="1115" t="str">
        <f t="shared" si="32"/>
        <v/>
      </c>
      <c r="AI92" s="1115" t="str">
        <f t="shared" si="33"/>
        <v/>
      </c>
      <c r="AK92" s="1115" t="str">
        <f t="shared" si="34"/>
        <v/>
      </c>
      <c r="AM92" s="1115" t="str">
        <f t="shared" si="35"/>
        <v/>
      </c>
      <c r="AO92" s="1115" t="str">
        <f t="shared" si="36"/>
        <v/>
      </c>
      <c r="AQ92" s="1115" t="str">
        <f t="shared" si="37"/>
        <v/>
      </c>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row>
    <row r="93" spans="5:1003" x14ac:dyDescent="0.25">
      <c r="E93" s="1115" t="str">
        <f t="shared" si="19"/>
        <v/>
      </c>
      <c r="G93" s="1115" t="str">
        <f t="shared" si="19"/>
        <v/>
      </c>
      <c r="I93" s="1115" t="str">
        <f t="shared" si="20"/>
        <v/>
      </c>
      <c r="K93" s="1115" t="str">
        <f t="shared" si="21"/>
        <v/>
      </c>
      <c r="M93" s="1115" t="str">
        <f t="shared" si="22"/>
        <v/>
      </c>
      <c r="O93" s="1115" t="str">
        <f t="shared" si="23"/>
        <v/>
      </c>
      <c r="Q93" s="1115" t="str">
        <f t="shared" si="24"/>
        <v/>
      </c>
      <c r="S93" s="1115" t="str">
        <f t="shared" si="25"/>
        <v/>
      </c>
      <c r="U93" s="1115" t="str">
        <f t="shared" si="26"/>
        <v/>
      </c>
      <c r="W93" s="1115" t="str">
        <f t="shared" si="27"/>
        <v/>
      </c>
      <c r="Y93" s="1115" t="str">
        <f t="shared" si="28"/>
        <v/>
      </c>
      <c r="AA93" s="1115" t="str">
        <f t="shared" si="29"/>
        <v/>
      </c>
      <c r="AC93" s="1115" t="str">
        <f t="shared" si="30"/>
        <v/>
      </c>
      <c r="AE93" s="1115" t="str">
        <f t="shared" si="31"/>
        <v/>
      </c>
      <c r="AG93" s="1115" t="str">
        <f t="shared" si="32"/>
        <v/>
      </c>
      <c r="AI93" s="1115" t="str">
        <f t="shared" si="33"/>
        <v/>
      </c>
      <c r="AK93" s="1115" t="str">
        <f t="shared" si="34"/>
        <v/>
      </c>
      <c r="AM93" s="1115" t="str">
        <f t="shared" si="35"/>
        <v/>
      </c>
      <c r="AO93" s="1115" t="str">
        <f t="shared" si="36"/>
        <v/>
      </c>
      <c r="AQ93" s="1115" t="str">
        <f t="shared" si="37"/>
        <v/>
      </c>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row>
    <row r="94" spans="5:1003" x14ac:dyDescent="0.25">
      <c r="E94" s="1115" t="str">
        <f t="shared" si="19"/>
        <v/>
      </c>
      <c r="G94" s="1115" t="str">
        <f t="shared" si="19"/>
        <v/>
      </c>
      <c r="I94" s="1115" t="str">
        <f t="shared" si="20"/>
        <v/>
      </c>
      <c r="K94" s="1115" t="str">
        <f t="shared" si="21"/>
        <v/>
      </c>
      <c r="M94" s="1115" t="str">
        <f t="shared" si="22"/>
        <v/>
      </c>
      <c r="O94" s="1115" t="str">
        <f t="shared" si="23"/>
        <v/>
      </c>
      <c r="Q94" s="1115" t="str">
        <f t="shared" si="24"/>
        <v/>
      </c>
      <c r="S94" s="1115" t="str">
        <f t="shared" si="25"/>
        <v/>
      </c>
      <c r="U94" s="1115" t="str">
        <f t="shared" si="26"/>
        <v/>
      </c>
      <c r="W94" s="1115" t="str">
        <f t="shared" si="27"/>
        <v/>
      </c>
      <c r="Y94" s="1115" t="str">
        <f t="shared" si="28"/>
        <v/>
      </c>
      <c r="AA94" s="1115" t="str">
        <f t="shared" si="29"/>
        <v/>
      </c>
      <c r="AC94" s="1115" t="str">
        <f t="shared" si="30"/>
        <v/>
      </c>
      <c r="AE94" s="1115" t="str">
        <f t="shared" si="31"/>
        <v/>
      </c>
      <c r="AG94" s="1115" t="str">
        <f t="shared" si="32"/>
        <v/>
      </c>
      <c r="AI94" s="1115" t="str">
        <f t="shared" si="33"/>
        <v/>
      </c>
      <c r="AK94" s="1115" t="str">
        <f t="shared" si="34"/>
        <v/>
      </c>
      <c r="AM94" s="1115" t="str">
        <f t="shared" si="35"/>
        <v/>
      </c>
      <c r="AO94" s="1115" t="str">
        <f t="shared" si="36"/>
        <v/>
      </c>
      <c r="AQ94" s="1115" t="str">
        <f t="shared" si="37"/>
        <v/>
      </c>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row>
    <row r="95" spans="5:1003" x14ac:dyDescent="0.25">
      <c r="E95" s="1115" t="str">
        <f t="shared" si="19"/>
        <v/>
      </c>
      <c r="G95" s="1115" t="str">
        <f t="shared" si="19"/>
        <v/>
      </c>
      <c r="I95" s="1115" t="str">
        <f t="shared" si="20"/>
        <v/>
      </c>
      <c r="K95" s="1115" t="str">
        <f t="shared" si="21"/>
        <v/>
      </c>
      <c r="M95" s="1115" t="str">
        <f t="shared" si="22"/>
        <v/>
      </c>
      <c r="O95" s="1115" t="str">
        <f t="shared" si="23"/>
        <v/>
      </c>
      <c r="Q95" s="1115" t="str">
        <f t="shared" si="24"/>
        <v/>
      </c>
      <c r="S95" s="1115" t="str">
        <f t="shared" si="25"/>
        <v/>
      </c>
      <c r="U95" s="1115" t="str">
        <f t="shared" si="26"/>
        <v/>
      </c>
      <c r="W95" s="1115" t="str">
        <f t="shared" si="27"/>
        <v/>
      </c>
      <c r="Y95" s="1115" t="str">
        <f t="shared" si="28"/>
        <v/>
      </c>
      <c r="AA95" s="1115" t="str">
        <f t="shared" si="29"/>
        <v/>
      </c>
      <c r="AC95" s="1115" t="str">
        <f t="shared" si="30"/>
        <v/>
      </c>
      <c r="AE95" s="1115" t="str">
        <f t="shared" si="31"/>
        <v/>
      </c>
      <c r="AG95" s="1115" t="str">
        <f t="shared" si="32"/>
        <v/>
      </c>
      <c r="AI95" s="1115" t="str">
        <f t="shared" si="33"/>
        <v/>
      </c>
      <c r="AK95" s="1115" t="str">
        <f t="shared" si="34"/>
        <v/>
      </c>
      <c r="AM95" s="1115" t="str">
        <f t="shared" si="35"/>
        <v/>
      </c>
      <c r="AO95" s="1115" t="str">
        <f t="shared" si="36"/>
        <v/>
      </c>
      <c r="AQ95" s="1115" t="str">
        <f t="shared" si="37"/>
        <v/>
      </c>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row>
    <row r="96" spans="5:1003" x14ac:dyDescent="0.25">
      <c r="E96" s="1115" t="str">
        <f t="shared" si="19"/>
        <v/>
      </c>
      <c r="G96" s="1115" t="str">
        <f t="shared" si="19"/>
        <v/>
      </c>
      <c r="I96" s="1115" t="str">
        <f t="shared" si="20"/>
        <v/>
      </c>
      <c r="K96" s="1115" t="str">
        <f t="shared" si="21"/>
        <v/>
      </c>
      <c r="M96" s="1115" t="str">
        <f t="shared" si="22"/>
        <v/>
      </c>
      <c r="O96" s="1115" t="str">
        <f t="shared" si="23"/>
        <v/>
      </c>
      <c r="Q96" s="1115" t="str">
        <f t="shared" si="24"/>
        <v/>
      </c>
      <c r="S96" s="1115" t="str">
        <f t="shared" si="25"/>
        <v/>
      </c>
      <c r="U96" s="1115" t="str">
        <f t="shared" si="26"/>
        <v/>
      </c>
      <c r="W96" s="1115" t="str">
        <f t="shared" si="27"/>
        <v/>
      </c>
      <c r="Y96" s="1115" t="str">
        <f t="shared" si="28"/>
        <v/>
      </c>
      <c r="AA96" s="1115" t="str">
        <f t="shared" si="29"/>
        <v/>
      </c>
      <c r="AC96" s="1115" t="str">
        <f t="shared" si="30"/>
        <v/>
      </c>
      <c r="AE96" s="1115" t="str">
        <f t="shared" si="31"/>
        <v/>
      </c>
      <c r="AG96" s="1115" t="str">
        <f t="shared" si="32"/>
        <v/>
      </c>
      <c r="AI96" s="1115" t="str">
        <f t="shared" si="33"/>
        <v/>
      </c>
      <c r="AK96" s="1115" t="str">
        <f t="shared" si="34"/>
        <v/>
      </c>
      <c r="AM96" s="1115" t="str">
        <f t="shared" si="35"/>
        <v/>
      </c>
      <c r="AO96" s="1115" t="str">
        <f t="shared" si="36"/>
        <v/>
      </c>
      <c r="AQ96" s="1115" t="str">
        <f t="shared" si="37"/>
        <v/>
      </c>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row>
    <row r="97" spans="5:1003" x14ac:dyDescent="0.25">
      <c r="E97" s="1115" t="str">
        <f t="shared" si="19"/>
        <v/>
      </c>
      <c r="G97" s="1115" t="str">
        <f t="shared" si="19"/>
        <v/>
      </c>
      <c r="I97" s="1115" t="str">
        <f t="shared" si="20"/>
        <v/>
      </c>
      <c r="K97" s="1115" t="str">
        <f t="shared" si="21"/>
        <v/>
      </c>
      <c r="M97" s="1115" t="str">
        <f t="shared" si="22"/>
        <v/>
      </c>
      <c r="O97" s="1115" t="str">
        <f t="shared" si="23"/>
        <v/>
      </c>
      <c r="Q97" s="1115" t="str">
        <f t="shared" si="24"/>
        <v/>
      </c>
      <c r="S97" s="1115" t="str">
        <f t="shared" si="25"/>
        <v/>
      </c>
      <c r="U97" s="1115" t="str">
        <f t="shared" si="26"/>
        <v/>
      </c>
      <c r="W97" s="1115" t="str">
        <f t="shared" si="27"/>
        <v/>
      </c>
      <c r="Y97" s="1115" t="str">
        <f t="shared" si="28"/>
        <v/>
      </c>
      <c r="AA97" s="1115" t="str">
        <f t="shared" si="29"/>
        <v/>
      </c>
      <c r="AC97" s="1115" t="str">
        <f t="shared" si="30"/>
        <v/>
      </c>
      <c r="AE97" s="1115" t="str">
        <f t="shared" si="31"/>
        <v/>
      </c>
      <c r="AG97" s="1115" t="str">
        <f t="shared" si="32"/>
        <v/>
      </c>
      <c r="AI97" s="1115" t="str">
        <f t="shared" si="33"/>
        <v/>
      </c>
      <c r="AK97" s="1115" t="str">
        <f t="shared" si="34"/>
        <v/>
      </c>
      <c r="AM97" s="1115" t="str">
        <f t="shared" si="35"/>
        <v/>
      </c>
      <c r="AO97" s="1115" t="str">
        <f t="shared" si="36"/>
        <v/>
      </c>
      <c r="AQ97" s="1115" t="str">
        <f t="shared" si="37"/>
        <v/>
      </c>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row>
    <row r="98" spans="5:1003" x14ac:dyDescent="0.25">
      <c r="E98" s="1115" t="str">
        <f t="shared" si="19"/>
        <v/>
      </c>
      <c r="G98" s="1115" t="str">
        <f t="shared" si="19"/>
        <v/>
      </c>
      <c r="I98" s="1115" t="str">
        <f t="shared" si="20"/>
        <v/>
      </c>
      <c r="K98" s="1115" t="str">
        <f t="shared" si="21"/>
        <v/>
      </c>
      <c r="M98" s="1115" t="str">
        <f t="shared" si="22"/>
        <v/>
      </c>
      <c r="O98" s="1115" t="str">
        <f t="shared" si="23"/>
        <v/>
      </c>
      <c r="Q98" s="1115" t="str">
        <f t="shared" si="24"/>
        <v/>
      </c>
      <c r="S98" s="1115" t="str">
        <f t="shared" si="25"/>
        <v/>
      </c>
      <c r="U98" s="1115" t="str">
        <f t="shared" si="26"/>
        <v/>
      </c>
      <c r="W98" s="1115" t="str">
        <f t="shared" si="27"/>
        <v/>
      </c>
      <c r="Y98" s="1115" t="str">
        <f t="shared" si="28"/>
        <v/>
      </c>
      <c r="AA98" s="1115" t="str">
        <f t="shared" si="29"/>
        <v/>
      </c>
      <c r="AC98" s="1115" t="str">
        <f t="shared" si="30"/>
        <v/>
      </c>
      <c r="AE98" s="1115" t="str">
        <f t="shared" si="31"/>
        <v/>
      </c>
      <c r="AG98" s="1115" t="str">
        <f t="shared" si="32"/>
        <v/>
      </c>
      <c r="AI98" s="1115" t="str">
        <f t="shared" si="33"/>
        <v/>
      </c>
      <c r="AK98" s="1115" t="str">
        <f t="shared" si="34"/>
        <v/>
      </c>
      <c r="AM98" s="1115" t="str">
        <f t="shared" si="35"/>
        <v/>
      </c>
      <c r="AO98" s="1115" t="str">
        <f t="shared" si="36"/>
        <v/>
      </c>
      <c r="AQ98" s="1115" t="str">
        <f t="shared" si="37"/>
        <v/>
      </c>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row>
    <row r="99" spans="5:1003" x14ac:dyDescent="0.25">
      <c r="E99" s="1115" t="str">
        <f t="shared" si="19"/>
        <v/>
      </c>
      <c r="G99" s="1115" t="str">
        <f t="shared" si="19"/>
        <v/>
      </c>
      <c r="I99" s="1115" t="str">
        <f t="shared" si="20"/>
        <v/>
      </c>
      <c r="K99" s="1115" t="str">
        <f t="shared" si="21"/>
        <v/>
      </c>
      <c r="M99" s="1115" t="str">
        <f t="shared" si="22"/>
        <v/>
      </c>
      <c r="O99" s="1115" t="str">
        <f t="shared" si="23"/>
        <v/>
      </c>
      <c r="Q99" s="1115" t="str">
        <f t="shared" si="24"/>
        <v/>
      </c>
      <c r="S99" s="1115" t="str">
        <f t="shared" si="25"/>
        <v/>
      </c>
      <c r="U99" s="1115" t="str">
        <f t="shared" si="26"/>
        <v/>
      </c>
      <c r="W99" s="1115" t="str">
        <f t="shared" si="27"/>
        <v/>
      </c>
      <c r="Y99" s="1115" t="str">
        <f t="shared" si="28"/>
        <v/>
      </c>
      <c r="AA99" s="1115" t="str">
        <f t="shared" si="29"/>
        <v/>
      </c>
      <c r="AC99" s="1115" t="str">
        <f t="shared" si="30"/>
        <v/>
      </c>
      <c r="AE99" s="1115" t="str">
        <f t="shared" si="31"/>
        <v/>
      </c>
      <c r="AG99" s="1115" t="str">
        <f t="shared" si="32"/>
        <v/>
      </c>
      <c r="AI99" s="1115" t="str">
        <f t="shared" si="33"/>
        <v/>
      </c>
      <c r="AK99" s="1115" t="str">
        <f t="shared" si="34"/>
        <v/>
      </c>
      <c r="AM99" s="1115" t="str">
        <f t="shared" si="35"/>
        <v/>
      </c>
      <c r="AO99" s="1115" t="str">
        <f t="shared" si="36"/>
        <v/>
      </c>
      <c r="AQ99" s="1115" t="str">
        <f t="shared" si="37"/>
        <v/>
      </c>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row>
    <row r="100" spans="5:1003" x14ac:dyDescent="0.25">
      <c r="E100" s="1115" t="str">
        <f t="shared" si="19"/>
        <v/>
      </c>
      <c r="G100" s="1115" t="str">
        <f t="shared" si="19"/>
        <v/>
      </c>
      <c r="I100" s="1115" t="str">
        <f t="shared" si="20"/>
        <v/>
      </c>
      <c r="K100" s="1115" t="str">
        <f t="shared" si="21"/>
        <v/>
      </c>
      <c r="M100" s="1115" t="str">
        <f t="shared" si="22"/>
        <v/>
      </c>
      <c r="O100" s="1115" t="str">
        <f t="shared" si="23"/>
        <v/>
      </c>
      <c r="Q100" s="1115" t="str">
        <f t="shared" si="24"/>
        <v/>
      </c>
      <c r="S100" s="1115" t="str">
        <f t="shared" si="25"/>
        <v/>
      </c>
      <c r="U100" s="1115" t="str">
        <f t="shared" si="26"/>
        <v/>
      </c>
      <c r="W100" s="1115" t="str">
        <f t="shared" si="27"/>
        <v/>
      </c>
      <c r="Y100" s="1115" t="str">
        <f t="shared" si="28"/>
        <v/>
      </c>
      <c r="AA100" s="1115" t="str">
        <f t="shared" si="29"/>
        <v/>
      </c>
      <c r="AC100" s="1115" t="str">
        <f t="shared" si="30"/>
        <v/>
      </c>
      <c r="AE100" s="1115" t="str">
        <f t="shared" si="31"/>
        <v/>
      </c>
      <c r="AG100" s="1115" t="str">
        <f t="shared" si="32"/>
        <v/>
      </c>
      <c r="AI100" s="1115" t="str">
        <f t="shared" si="33"/>
        <v/>
      </c>
      <c r="AK100" s="1115" t="str">
        <f t="shared" si="34"/>
        <v/>
      </c>
      <c r="AM100" s="1115" t="str">
        <f t="shared" si="35"/>
        <v/>
      </c>
      <c r="AO100" s="1115" t="str">
        <f t="shared" si="36"/>
        <v/>
      </c>
      <c r="AQ100" s="1115" t="str">
        <f t="shared" si="37"/>
        <v/>
      </c>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row>
    <row r="101" spans="5:1003" x14ac:dyDescent="0.25">
      <c r="E101" s="1115" t="str">
        <f t="shared" si="19"/>
        <v/>
      </c>
      <c r="G101" s="1115" t="str">
        <f t="shared" si="19"/>
        <v/>
      </c>
      <c r="I101" s="1115" t="str">
        <f t="shared" si="20"/>
        <v/>
      </c>
      <c r="K101" s="1115" t="str">
        <f t="shared" si="21"/>
        <v/>
      </c>
      <c r="M101" s="1115" t="str">
        <f t="shared" si="22"/>
        <v/>
      </c>
      <c r="O101" s="1115" t="str">
        <f t="shared" si="23"/>
        <v/>
      </c>
      <c r="Q101" s="1115" t="str">
        <f t="shared" si="24"/>
        <v/>
      </c>
      <c r="S101" s="1115" t="str">
        <f t="shared" si="25"/>
        <v/>
      </c>
      <c r="U101" s="1115" t="str">
        <f t="shared" si="26"/>
        <v/>
      </c>
      <c r="W101" s="1115" t="str">
        <f t="shared" si="27"/>
        <v/>
      </c>
      <c r="Y101" s="1115" t="str">
        <f t="shared" si="28"/>
        <v/>
      </c>
      <c r="AA101" s="1115" t="str">
        <f t="shared" si="29"/>
        <v/>
      </c>
      <c r="AC101" s="1115" t="str">
        <f t="shared" si="30"/>
        <v/>
      </c>
      <c r="AE101" s="1115" t="str">
        <f t="shared" si="31"/>
        <v/>
      </c>
      <c r="AG101" s="1115" t="str">
        <f t="shared" si="32"/>
        <v/>
      </c>
      <c r="AI101" s="1115" t="str">
        <f t="shared" si="33"/>
        <v/>
      </c>
      <c r="AK101" s="1115" t="str">
        <f t="shared" si="34"/>
        <v/>
      </c>
      <c r="AM101" s="1115" t="str">
        <f t="shared" si="35"/>
        <v/>
      </c>
      <c r="AO101" s="1115" t="str">
        <f t="shared" si="36"/>
        <v/>
      </c>
      <c r="AQ101" s="1115" t="str">
        <f t="shared" si="37"/>
        <v/>
      </c>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row>
    <row r="102" spans="5:1003" x14ac:dyDescent="0.25">
      <c r="E102" s="1115" t="str">
        <f t="shared" si="19"/>
        <v/>
      </c>
      <c r="G102" s="1115" t="str">
        <f t="shared" si="19"/>
        <v/>
      </c>
      <c r="I102" s="1115" t="str">
        <f t="shared" si="20"/>
        <v/>
      </c>
      <c r="K102" s="1115" t="str">
        <f t="shared" si="21"/>
        <v/>
      </c>
      <c r="M102" s="1115" t="str">
        <f t="shared" si="22"/>
        <v/>
      </c>
      <c r="O102" s="1115" t="str">
        <f t="shared" si="23"/>
        <v/>
      </c>
      <c r="Q102" s="1115" t="str">
        <f t="shared" si="24"/>
        <v/>
      </c>
      <c r="S102" s="1115" t="str">
        <f t="shared" si="25"/>
        <v/>
      </c>
      <c r="U102" s="1115" t="str">
        <f t="shared" si="26"/>
        <v/>
      </c>
      <c r="W102" s="1115" t="str">
        <f t="shared" si="27"/>
        <v/>
      </c>
      <c r="Y102" s="1115" t="str">
        <f t="shared" si="28"/>
        <v/>
      </c>
      <c r="AA102" s="1115" t="str">
        <f t="shared" si="29"/>
        <v/>
      </c>
      <c r="AC102" s="1115" t="str">
        <f t="shared" si="30"/>
        <v/>
      </c>
      <c r="AE102" s="1115" t="str">
        <f t="shared" si="31"/>
        <v/>
      </c>
      <c r="AG102" s="1115" t="str">
        <f t="shared" si="32"/>
        <v/>
      </c>
      <c r="AI102" s="1115" t="str">
        <f t="shared" si="33"/>
        <v/>
      </c>
      <c r="AK102" s="1115" t="str">
        <f t="shared" si="34"/>
        <v/>
      </c>
      <c r="AM102" s="1115" t="str">
        <f t="shared" si="35"/>
        <v/>
      </c>
      <c r="AO102" s="1115" t="str">
        <f t="shared" si="36"/>
        <v/>
      </c>
      <c r="AQ102" s="1115" t="str">
        <f t="shared" si="37"/>
        <v/>
      </c>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row>
    <row r="103" spans="5:1003" x14ac:dyDescent="0.25">
      <c r="E103" s="1115" t="str">
        <f t="shared" si="19"/>
        <v/>
      </c>
      <c r="G103" s="1115" t="str">
        <f t="shared" si="19"/>
        <v/>
      </c>
      <c r="I103" s="1115" t="str">
        <f t="shared" si="20"/>
        <v/>
      </c>
      <c r="K103" s="1115" t="str">
        <f t="shared" si="21"/>
        <v/>
      </c>
      <c r="M103" s="1115" t="str">
        <f t="shared" si="22"/>
        <v/>
      </c>
      <c r="O103" s="1115" t="str">
        <f t="shared" si="23"/>
        <v/>
      </c>
      <c r="Q103" s="1115" t="str">
        <f t="shared" si="24"/>
        <v/>
      </c>
      <c r="S103" s="1115" t="str">
        <f t="shared" si="25"/>
        <v/>
      </c>
      <c r="U103" s="1115" t="str">
        <f t="shared" si="26"/>
        <v/>
      </c>
      <c r="W103" s="1115" t="str">
        <f t="shared" si="27"/>
        <v/>
      </c>
      <c r="Y103" s="1115" t="str">
        <f t="shared" si="28"/>
        <v/>
      </c>
      <c r="AA103" s="1115" t="str">
        <f t="shared" si="29"/>
        <v/>
      </c>
      <c r="AC103" s="1115" t="str">
        <f t="shared" si="30"/>
        <v/>
      </c>
      <c r="AE103" s="1115" t="str">
        <f t="shared" si="31"/>
        <v/>
      </c>
      <c r="AG103" s="1115" t="str">
        <f t="shared" si="32"/>
        <v/>
      </c>
      <c r="AI103" s="1115" t="str">
        <f t="shared" si="33"/>
        <v/>
      </c>
      <c r="AK103" s="1115" t="str">
        <f t="shared" si="34"/>
        <v/>
      </c>
      <c r="AM103" s="1115" t="str">
        <f t="shared" si="35"/>
        <v/>
      </c>
      <c r="AO103" s="1115" t="str">
        <f t="shared" si="36"/>
        <v/>
      </c>
      <c r="AQ103" s="1115" t="str">
        <f t="shared" si="37"/>
        <v/>
      </c>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row>
    <row r="104" spans="5:1003" x14ac:dyDescent="0.25">
      <c r="E104" s="1115" t="str">
        <f t="shared" si="19"/>
        <v/>
      </c>
      <c r="G104" s="1115" t="str">
        <f t="shared" si="19"/>
        <v/>
      </c>
      <c r="I104" s="1115" t="str">
        <f t="shared" si="20"/>
        <v/>
      </c>
      <c r="K104" s="1115" t="str">
        <f t="shared" si="21"/>
        <v/>
      </c>
      <c r="M104" s="1115" t="str">
        <f t="shared" si="22"/>
        <v/>
      </c>
      <c r="O104" s="1115" t="str">
        <f t="shared" si="23"/>
        <v/>
      </c>
      <c r="Q104" s="1115" t="str">
        <f t="shared" si="24"/>
        <v/>
      </c>
      <c r="S104" s="1115" t="str">
        <f t="shared" si="25"/>
        <v/>
      </c>
      <c r="U104" s="1115" t="str">
        <f t="shared" si="26"/>
        <v/>
      </c>
      <c r="W104" s="1115" t="str">
        <f t="shared" si="27"/>
        <v/>
      </c>
      <c r="Y104" s="1115" t="str">
        <f t="shared" si="28"/>
        <v/>
      </c>
      <c r="AA104" s="1115" t="str">
        <f t="shared" si="29"/>
        <v/>
      </c>
      <c r="AC104" s="1115" t="str">
        <f t="shared" si="30"/>
        <v/>
      </c>
      <c r="AE104" s="1115" t="str">
        <f t="shared" si="31"/>
        <v/>
      </c>
      <c r="AG104" s="1115" t="str">
        <f t="shared" si="32"/>
        <v/>
      </c>
      <c r="AI104" s="1115" t="str">
        <f t="shared" si="33"/>
        <v/>
      </c>
      <c r="AK104" s="1115" t="str">
        <f t="shared" si="34"/>
        <v/>
      </c>
      <c r="AM104" s="1115" t="str">
        <f t="shared" si="35"/>
        <v/>
      </c>
      <c r="AO104" s="1115" t="str">
        <f t="shared" si="36"/>
        <v/>
      </c>
      <c r="AQ104" s="1115" t="str">
        <f t="shared" si="37"/>
        <v/>
      </c>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row>
    <row r="105" spans="5:1003" x14ac:dyDescent="0.25">
      <c r="E105" s="1115" t="str">
        <f t="shared" si="19"/>
        <v/>
      </c>
      <c r="G105" s="1115" t="str">
        <f t="shared" si="19"/>
        <v/>
      </c>
      <c r="I105" s="1115" t="str">
        <f t="shared" si="20"/>
        <v/>
      </c>
      <c r="K105" s="1115" t="str">
        <f t="shared" si="21"/>
        <v/>
      </c>
      <c r="M105" s="1115" t="str">
        <f t="shared" si="22"/>
        <v/>
      </c>
      <c r="O105" s="1115" t="str">
        <f t="shared" si="23"/>
        <v/>
      </c>
      <c r="Q105" s="1115" t="str">
        <f t="shared" si="24"/>
        <v/>
      </c>
      <c r="S105" s="1115" t="str">
        <f t="shared" si="25"/>
        <v/>
      </c>
      <c r="U105" s="1115" t="str">
        <f t="shared" si="26"/>
        <v/>
      </c>
      <c r="W105" s="1115" t="str">
        <f t="shared" si="27"/>
        <v/>
      </c>
      <c r="Y105" s="1115" t="str">
        <f t="shared" si="28"/>
        <v/>
      </c>
      <c r="AA105" s="1115" t="str">
        <f t="shared" si="29"/>
        <v/>
      </c>
      <c r="AC105" s="1115" t="str">
        <f t="shared" si="30"/>
        <v/>
      </c>
      <c r="AE105" s="1115" t="str">
        <f t="shared" si="31"/>
        <v/>
      </c>
      <c r="AG105" s="1115" t="str">
        <f t="shared" si="32"/>
        <v/>
      </c>
      <c r="AI105" s="1115" t="str">
        <f t="shared" si="33"/>
        <v/>
      </c>
      <c r="AK105" s="1115" t="str">
        <f t="shared" si="34"/>
        <v/>
      </c>
      <c r="AM105" s="1115" t="str">
        <f t="shared" si="35"/>
        <v/>
      </c>
      <c r="AO105" s="1115" t="str">
        <f t="shared" si="36"/>
        <v/>
      </c>
      <c r="AQ105" s="1115" t="str">
        <f t="shared" si="37"/>
        <v/>
      </c>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row>
    <row r="106" spans="5:1003" x14ac:dyDescent="0.25">
      <c r="E106" s="1115" t="str">
        <f t="shared" si="19"/>
        <v/>
      </c>
      <c r="G106" s="1115" t="str">
        <f t="shared" si="19"/>
        <v/>
      </c>
      <c r="I106" s="1115" t="str">
        <f t="shared" si="20"/>
        <v/>
      </c>
      <c r="K106" s="1115" t="str">
        <f t="shared" si="21"/>
        <v/>
      </c>
      <c r="M106" s="1115" t="str">
        <f t="shared" si="22"/>
        <v/>
      </c>
      <c r="O106" s="1115" t="str">
        <f t="shared" si="23"/>
        <v/>
      </c>
      <c r="Q106" s="1115" t="str">
        <f t="shared" si="24"/>
        <v/>
      </c>
      <c r="S106" s="1115" t="str">
        <f t="shared" si="25"/>
        <v/>
      </c>
      <c r="U106" s="1115" t="str">
        <f t="shared" si="26"/>
        <v/>
      </c>
      <c r="W106" s="1115" t="str">
        <f t="shared" si="27"/>
        <v/>
      </c>
      <c r="Y106" s="1115" t="str">
        <f t="shared" si="28"/>
        <v/>
      </c>
      <c r="AA106" s="1115" t="str">
        <f t="shared" si="29"/>
        <v/>
      </c>
      <c r="AC106" s="1115" t="str">
        <f t="shared" si="30"/>
        <v/>
      </c>
      <c r="AE106" s="1115" t="str">
        <f t="shared" si="31"/>
        <v/>
      </c>
      <c r="AG106" s="1115" t="str">
        <f t="shared" si="32"/>
        <v/>
      </c>
      <c r="AI106" s="1115" t="str">
        <f t="shared" si="33"/>
        <v/>
      </c>
      <c r="AK106" s="1115" t="str">
        <f t="shared" si="34"/>
        <v/>
      </c>
      <c r="AM106" s="1115" t="str">
        <f t="shared" si="35"/>
        <v/>
      </c>
      <c r="AO106" s="1115" t="str">
        <f t="shared" si="36"/>
        <v/>
      </c>
      <c r="AQ106" s="1115" t="str">
        <f t="shared" si="37"/>
        <v/>
      </c>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row>
    <row r="107" spans="5:1003" x14ac:dyDescent="0.25">
      <c r="E107" s="1115" t="str">
        <f t="shared" si="19"/>
        <v/>
      </c>
      <c r="G107" s="1115" t="str">
        <f t="shared" si="19"/>
        <v/>
      </c>
      <c r="I107" s="1115" t="str">
        <f t="shared" si="20"/>
        <v/>
      </c>
      <c r="K107" s="1115" t="str">
        <f t="shared" si="21"/>
        <v/>
      </c>
      <c r="M107" s="1115" t="str">
        <f t="shared" si="22"/>
        <v/>
      </c>
      <c r="O107" s="1115" t="str">
        <f t="shared" si="23"/>
        <v/>
      </c>
      <c r="Q107" s="1115" t="str">
        <f t="shared" si="24"/>
        <v/>
      </c>
      <c r="S107" s="1115" t="str">
        <f t="shared" si="25"/>
        <v/>
      </c>
      <c r="U107" s="1115" t="str">
        <f t="shared" si="26"/>
        <v/>
      </c>
      <c r="W107" s="1115" t="str">
        <f t="shared" si="27"/>
        <v/>
      </c>
      <c r="Y107" s="1115" t="str">
        <f t="shared" si="28"/>
        <v/>
      </c>
      <c r="AA107" s="1115" t="str">
        <f t="shared" si="29"/>
        <v/>
      </c>
      <c r="AC107" s="1115" t="str">
        <f t="shared" si="30"/>
        <v/>
      </c>
      <c r="AE107" s="1115" t="str">
        <f t="shared" si="31"/>
        <v/>
      </c>
      <c r="AG107" s="1115" t="str">
        <f t="shared" si="32"/>
        <v/>
      </c>
      <c r="AI107" s="1115" t="str">
        <f t="shared" si="33"/>
        <v/>
      </c>
      <c r="AK107" s="1115" t="str">
        <f t="shared" si="34"/>
        <v/>
      </c>
      <c r="AM107" s="1115" t="str">
        <f t="shared" si="35"/>
        <v/>
      </c>
      <c r="AO107" s="1115" t="str">
        <f t="shared" si="36"/>
        <v/>
      </c>
      <c r="AQ107" s="1115" t="str">
        <f t="shared" si="37"/>
        <v/>
      </c>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AGZ107"/>
      <c r="AHA107"/>
      <c r="AHB107"/>
      <c r="AHC107"/>
      <c r="AHD107"/>
      <c r="AHE107"/>
      <c r="AHF107"/>
      <c r="AHG107"/>
      <c r="AHH107"/>
      <c r="AHI107"/>
      <c r="AHJ107"/>
      <c r="AHK107"/>
      <c r="AHL107"/>
      <c r="AHM107"/>
      <c r="AHN107"/>
      <c r="AHO107"/>
      <c r="AHP107"/>
      <c r="AHQ107"/>
      <c r="AHR107"/>
      <c r="AHS107"/>
      <c r="AHT107"/>
      <c r="AHU107"/>
      <c r="AHV107"/>
      <c r="AHW107"/>
      <c r="AHX107"/>
      <c r="AHY107"/>
      <c r="AHZ107"/>
      <c r="AIA107"/>
      <c r="AIB107"/>
      <c r="AIC107"/>
      <c r="AID107"/>
      <c r="AIE107"/>
      <c r="AIF107"/>
      <c r="AIG107"/>
      <c r="AIH107"/>
      <c r="AII107"/>
      <c r="AIJ107"/>
      <c r="AIK107"/>
      <c r="AIL107"/>
      <c r="AIM107"/>
      <c r="AIN107"/>
      <c r="AIO107"/>
      <c r="AIP107"/>
      <c r="AIQ107"/>
      <c r="AIR107"/>
      <c r="AIS107"/>
      <c r="AIT107"/>
      <c r="AIU107"/>
      <c r="AIV107"/>
      <c r="AIW107"/>
      <c r="AIX107"/>
      <c r="AIY107"/>
      <c r="AIZ107"/>
      <c r="AJA107"/>
      <c r="AJB107"/>
      <c r="AJC107"/>
      <c r="AJD107"/>
      <c r="AJE107"/>
      <c r="AJF107"/>
      <c r="AJG107"/>
      <c r="AJH107"/>
      <c r="AJI107"/>
      <c r="AJJ107"/>
      <c r="AJK107"/>
      <c r="AJL107"/>
      <c r="AJM107"/>
      <c r="AJN107"/>
      <c r="AJO107"/>
      <c r="AJP107"/>
      <c r="AJQ107"/>
      <c r="AJR107"/>
      <c r="AJS107"/>
      <c r="AJT107"/>
      <c r="AJU107"/>
      <c r="AJV107"/>
      <c r="AJW107"/>
      <c r="AJX107"/>
      <c r="AJY107"/>
      <c r="AJZ107"/>
      <c r="AKA107"/>
      <c r="AKB107"/>
      <c r="AKC107"/>
      <c r="AKD107"/>
      <c r="AKE107"/>
      <c r="AKF107"/>
      <c r="AKG107"/>
      <c r="AKH107"/>
      <c r="AKI107"/>
      <c r="AKJ107"/>
      <c r="AKK107"/>
      <c r="AKL107"/>
      <c r="AKM107"/>
      <c r="AKN107"/>
      <c r="AKO107"/>
      <c r="AKP107"/>
      <c r="AKQ107"/>
      <c r="AKR107"/>
      <c r="AKS107"/>
      <c r="AKT107"/>
      <c r="AKU107"/>
      <c r="AKV107"/>
      <c r="AKW107"/>
      <c r="AKX107"/>
      <c r="AKY107"/>
      <c r="AKZ107"/>
      <c r="ALA107"/>
      <c r="ALB107"/>
      <c r="ALC107"/>
      <c r="ALD107"/>
      <c r="ALE107"/>
      <c r="ALF107"/>
      <c r="ALG107"/>
      <c r="ALH107"/>
      <c r="ALI107"/>
      <c r="ALJ107"/>
      <c r="ALK107"/>
      <c r="ALL107"/>
      <c r="ALM107"/>
      <c r="ALN107"/>
      <c r="ALO107"/>
    </row>
    <row r="108" spans="5:1003" x14ac:dyDescent="0.25">
      <c r="E108" s="1115" t="str">
        <f t="shared" si="19"/>
        <v/>
      </c>
      <c r="G108" s="1115" t="str">
        <f t="shared" si="19"/>
        <v/>
      </c>
      <c r="I108" s="1115" t="str">
        <f t="shared" si="20"/>
        <v/>
      </c>
      <c r="K108" s="1115" t="str">
        <f t="shared" si="21"/>
        <v/>
      </c>
      <c r="M108" s="1115" t="str">
        <f t="shared" si="22"/>
        <v/>
      </c>
      <c r="O108" s="1115" t="str">
        <f t="shared" si="23"/>
        <v/>
      </c>
      <c r="Q108" s="1115" t="str">
        <f t="shared" si="24"/>
        <v/>
      </c>
      <c r="S108" s="1115" t="str">
        <f t="shared" si="25"/>
        <v/>
      </c>
      <c r="U108" s="1115" t="str">
        <f t="shared" si="26"/>
        <v/>
      </c>
      <c r="W108" s="1115" t="str">
        <f t="shared" si="27"/>
        <v/>
      </c>
      <c r="Y108" s="1115" t="str">
        <f t="shared" si="28"/>
        <v/>
      </c>
      <c r="AA108" s="1115" t="str">
        <f t="shared" si="29"/>
        <v/>
      </c>
      <c r="AC108" s="1115" t="str">
        <f t="shared" si="30"/>
        <v/>
      </c>
      <c r="AE108" s="1115" t="str">
        <f t="shared" si="31"/>
        <v/>
      </c>
      <c r="AG108" s="1115" t="str">
        <f t="shared" si="32"/>
        <v/>
      </c>
      <c r="AI108" s="1115" t="str">
        <f t="shared" si="33"/>
        <v/>
      </c>
      <c r="AK108" s="1115" t="str">
        <f t="shared" si="34"/>
        <v/>
      </c>
      <c r="AM108" s="1115" t="str">
        <f t="shared" si="35"/>
        <v/>
      </c>
      <c r="AO108" s="1115" t="str">
        <f t="shared" si="36"/>
        <v/>
      </c>
      <c r="AQ108" s="1115" t="str">
        <f t="shared" si="37"/>
        <v/>
      </c>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AGZ108"/>
      <c r="AHA108"/>
      <c r="AHB108"/>
      <c r="AHC108"/>
      <c r="AHD108"/>
      <c r="AHE108"/>
      <c r="AHF108"/>
      <c r="AHG108"/>
      <c r="AHH108"/>
      <c r="AHI108"/>
      <c r="AHJ108"/>
      <c r="AHK108"/>
      <c r="AHL108"/>
      <c r="AHM108"/>
      <c r="AHN108"/>
      <c r="AHO108"/>
      <c r="AHP108"/>
      <c r="AHQ108"/>
      <c r="AHR108"/>
      <c r="AHS108"/>
      <c r="AHT108"/>
      <c r="AHU108"/>
      <c r="AHV108"/>
      <c r="AHW108"/>
      <c r="AHX108"/>
      <c r="AHY108"/>
      <c r="AHZ108"/>
      <c r="AIA108"/>
      <c r="AIB108"/>
      <c r="AIC108"/>
      <c r="AID108"/>
      <c r="AIE108"/>
      <c r="AIF108"/>
      <c r="AIG108"/>
      <c r="AIH108"/>
      <c r="AII108"/>
      <c r="AIJ108"/>
      <c r="AIK108"/>
      <c r="AIL108"/>
      <c r="AIM108"/>
      <c r="AIN108"/>
      <c r="AIO108"/>
      <c r="AIP108"/>
      <c r="AIQ108"/>
      <c r="AIR108"/>
      <c r="AIS108"/>
      <c r="AIT108"/>
      <c r="AIU108"/>
      <c r="AIV108"/>
      <c r="AIW108"/>
      <c r="AIX108"/>
      <c r="AIY108"/>
      <c r="AIZ108"/>
      <c r="AJA108"/>
      <c r="AJB108"/>
      <c r="AJC108"/>
      <c r="AJD108"/>
      <c r="AJE108"/>
      <c r="AJF108"/>
      <c r="AJG108"/>
      <c r="AJH108"/>
      <c r="AJI108"/>
      <c r="AJJ108"/>
      <c r="AJK108"/>
      <c r="AJL108"/>
      <c r="AJM108"/>
      <c r="AJN108"/>
      <c r="AJO108"/>
      <c r="AJP108"/>
      <c r="AJQ108"/>
      <c r="AJR108"/>
      <c r="AJS108"/>
      <c r="AJT108"/>
      <c r="AJU108"/>
      <c r="AJV108"/>
      <c r="AJW108"/>
      <c r="AJX108"/>
      <c r="AJY108"/>
      <c r="AJZ108"/>
      <c r="AKA108"/>
      <c r="AKB108"/>
      <c r="AKC108"/>
      <c r="AKD108"/>
      <c r="AKE108"/>
      <c r="AKF108"/>
      <c r="AKG108"/>
      <c r="AKH108"/>
      <c r="AKI108"/>
      <c r="AKJ108"/>
      <c r="AKK108"/>
      <c r="AKL108"/>
      <c r="AKM108"/>
      <c r="AKN108"/>
      <c r="AKO108"/>
      <c r="AKP108"/>
      <c r="AKQ108"/>
      <c r="AKR108"/>
      <c r="AKS108"/>
      <c r="AKT108"/>
      <c r="AKU108"/>
      <c r="AKV108"/>
      <c r="AKW108"/>
      <c r="AKX108"/>
      <c r="AKY108"/>
      <c r="AKZ108"/>
      <c r="ALA108"/>
      <c r="ALB108"/>
      <c r="ALC108"/>
      <c r="ALD108"/>
      <c r="ALE108"/>
      <c r="ALF108"/>
      <c r="ALG108"/>
      <c r="ALH108"/>
      <c r="ALI108"/>
      <c r="ALJ108"/>
      <c r="ALK108"/>
      <c r="ALL108"/>
      <c r="ALM108"/>
      <c r="ALN108"/>
      <c r="ALO108"/>
    </row>
    <row r="109" spans="5:1003" x14ac:dyDescent="0.25">
      <c r="E109" s="1115" t="str">
        <f t="shared" si="19"/>
        <v/>
      </c>
      <c r="G109" s="1115" t="str">
        <f t="shared" si="19"/>
        <v/>
      </c>
      <c r="I109" s="1115" t="str">
        <f t="shared" si="20"/>
        <v/>
      </c>
      <c r="K109" s="1115" t="str">
        <f t="shared" si="21"/>
        <v/>
      </c>
      <c r="M109" s="1115" t="str">
        <f t="shared" si="22"/>
        <v/>
      </c>
      <c r="O109" s="1115" t="str">
        <f t="shared" si="23"/>
        <v/>
      </c>
      <c r="Q109" s="1115" t="str">
        <f t="shared" si="24"/>
        <v/>
      </c>
      <c r="S109" s="1115" t="str">
        <f t="shared" si="25"/>
        <v/>
      </c>
      <c r="U109" s="1115" t="str">
        <f t="shared" si="26"/>
        <v/>
      </c>
      <c r="W109" s="1115" t="str">
        <f t="shared" si="27"/>
        <v/>
      </c>
      <c r="Y109" s="1115" t="str">
        <f t="shared" si="28"/>
        <v/>
      </c>
      <c r="AA109" s="1115" t="str">
        <f t="shared" si="29"/>
        <v/>
      </c>
      <c r="AC109" s="1115" t="str">
        <f t="shared" si="30"/>
        <v/>
      </c>
      <c r="AE109" s="1115" t="str">
        <f t="shared" si="31"/>
        <v/>
      </c>
      <c r="AG109" s="1115" t="str">
        <f t="shared" si="32"/>
        <v/>
      </c>
      <c r="AI109" s="1115" t="str">
        <f t="shared" si="33"/>
        <v/>
      </c>
      <c r="AK109" s="1115" t="str">
        <f t="shared" si="34"/>
        <v/>
      </c>
      <c r="AM109" s="1115" t="str">
        <f t="shared" si="35"/>
        <v/>
      </c>
      <c r="AO109" s="1115" t="str">
        <f t="shared" si="36"/>
        <v/>
      </c>
      <c r="AQ109" s="1115" t="str">
        <f t="shared" si="37"/>
        <v/>
      </c>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AGZ109"/>
      <c r="AHA109"/>
      <c r="AHB109"/>
      <c r="AHC109"/>
      <c r="AHD109"/>
      <c r="AHE109"/>
      <c r="AHF109"/>
      <c r="AHG109"/>
      <c r="AHH109"/>
      <c r="AHI109"/>
      <c r="AHJ109"/>
      <c r="AHK109"/>
      <c r="AHL109"/>
      <c r="AHM109"/>
      <c r="AHN109"/>
      <c r="AHO109"/>
      <c r="AHP109"/>
      <c r="AHQ109"/>
      <c r="AHR109"/>
      <c r="AHS109"/>
      <c r="AHT109"/>
      <c r="AHU109"/>
      <c r="AHV109"/>
      <c r="AHW109"/>
      <c r="AHX109"/>
      <c r="AHY109"/>
      <c r="AHZ109"/>
      <c r="AIA109"/>
      <c r="AIB109"/>
      <c r="AIC109"/>
      <c r="AID109"/>
      <c r="AIE109"/>
      <c r="AIF109"/>
      <c r="AIG109"/>
      <c r="AIH109"/>
      <c r="AII109"/>
      <c r="AIJ109"/>
      <c r="AIK109"/>
      <c r="AIL109"/>
      <c r="AIM109"/>
      <c r="AIN109"/>
      <c r="AIO109"/>
      <c r="AIP109"/>
      <c r="AIQ109"/>
      <c r="AIR109"/>
      <c r="AIS109"/>
      <c r="AIT109"/>
      <c r="AIU109"/>
      <c r="AIV109"/>
      <c r="AIW109"/>
      <c r="AIX109"/>
      <c r="AIY109"/>
      <c r="AIZ109"/>
      <c r="AJA109"/>
      <c r="AJB109"/>
      <c r="AJC109"/>
      <c r="AJD109"/>
      <c r="AJE109"/>
      <c r="AJF109"/>
      <c r="AJG109"/>
      <c r="AJH109"/>
      <c r="AJI109"/>
      <c r="AJJ109"/>
      <c r="AJK109"/>
      <c r="AJL109"/>
      <c r="AJM109"/>
      <c r="AJN109"/>
      <c r="AJO109"/>
      <c r="AJP109"/>
      <c r="AJQ109"/>
      <c r="AJR109"/>
      <c r="AJS109"/>
      <c r="AJT109"/>
      <c r="AJU109"/>
      <c r="AJV109"/>
      <c r="AJW109"/>
      <c r="AJX109"/>
      <c r="AJY109"/>
      <c r="AJZ109"/>
      <c r="AKA109"/>
      <c r="AKB109"/>
      <c r="AKC109"/>
      <c r="AKD109"/>
      <c r="AKE109"/>
      <c r="AKF109"/>
      <c r="AKG109"/>
      <c r="AKH109"/>
      <c r="AKI109"/>
      <c r="AKJ109"/>
      <c r="AKK109"/>
      <c r="AKL109"/>
      <c r="AKM109"/>
      <c r="AKN109"/>
      <c r="AKO109"/>
      <c r="AKP109"/>
      <c r="AKQ109"/>
      <c r="AKR109"/>
      <c r="AKS109"/>
      <c r="AKT109"/>
      <c r="AKU109"/>
      <c r="AKV109"/>
      <c r="AKW109"/>
      <c r="AKX109"/>
      <c r="AKY109"/>
      <c r="AKZ109"/>
      <c r="ALA109"/>
      <c r="ALB109"/>
      <c r="ALC109"/>
      <c r="ALD109"/>
      <c r="ALE109"/>
      <c r="ALF109"/>
      <c r="ALG109"/>
      <c r="ALH109"/>
      <c r="ALI109"/>
      <c r="ALJ109"/>
      <c r="ALK109"/>
      <c r="ALL109"/>
      <c r="ALM109"/>
      <c r="ALN109"/>
      <c r="ALO109"/>
    </row>
    <row r="110" spans="5:1003" x14ac:dyDescent="0.25">
      <c r="E110" s="1115" t="str">
        <f t="shared" si="19"/>
        <v/>
      </c>
      <c r="G110" s="1115" t="str">
        <f t="shared" si="19"/>
        <v/>
      </c>
      <c r="I110" s="1115" t="str">
        <f t="shared" si="20"/>
        <v/>
      </c>
      <c r="K110" s="1115" t="str">
        <f t="shared" si="21"/>
        <v/>
      </c>
      <c r="M110" s="1115" t="str">
        <f t="shared" si="22"/>
        <v/>
      </c>
      <c r="O110" s="1115" t="str">
        <f t="shared" si="23"/>
        <v/>
      </c>
      <c r="Q110" s="1115" t="str">
        <f t="shared" si="24"/>
        <v/>
      </c>
      <c r="S110" s="1115" t="str">
        <f t="shared" si="25"/>
        <v/>
      </c>
      <c r="U110" s="1115" t="str">
        <f t="shared" si="26"/>
        <v/>
      </c>
      <c r="W110" s="1115" t="str">
        <f t="shared" si="27"/>
        <v/>
      </c>
      <c r="Y110" s="1115" t="str">
        <f t="shared" si="28"/>
        <v/>
      </c>
      <c r="AA110" s="1115" t="str">
        <f t="shared" si="29"/>
        <v/>
      </c>
      <c r="AC110" s="1115" t="str">
        <f t="shared" si="30"/>
        <v/>
      </c>
      <c r="AE110" s="1115" t="str">
        <f t="shared" si="31"/>
        <v/>
      </c>
      <c r="AG110" s="1115" t="str">
        <f t="shared" si="32"/>
        <v/>
      </c>
      <c r="AI110" s="1115" t="str">
        <f t="shared" si="33"/>
        <v/>
      </c>
      <c r="AK110" s="1115" t="str">
        <f t="shared" si="34"/>
        <v/>
      </c>
      <c r="AM110" s="1115" t="str">
        <f t="shared" si="35"/>
        <v/>
      </c>
      <c r="AO110" s="1115" t="str">
        <f t="shared" si="36"/>
        <v/>
      </c>
      <c r="AQ110" s="1115" t="str">
        <f t="shared" si="37"/>
        <v/>
      </c>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AGZ110"/>
      <c r="AHA110"/>
      <c r="AHB110"/>
      <c r="AHC110"/>
      <c r="AHD110"/>
      <c r="AHE110"/>
      <c r="AHF110"/>
      <c r="AHG110"/>
      <c r="AHH110"/>
      <c r="AHI110"/>
      <c r="AHJ110"/>
      <c r="AHK110"/>
      <c r="AHL110"/>
      <c r="AHM110"/>
      <c r="AHN110"/>
      <c r="AHO110"/>
      <c r="AHP110"/>
      <c r="AHQ110"/>
      <c r="AHR110"/>
      <c r="AHS110"/>
      <c r="AHT110"/>
      <c r="AHU110"/>
      <c r="AHV110"/>
      <c r="AHW110"/>
      <c r="AHX110"/>
      <c r="AHY110"/>
      <c r="AHZ110"/>
      <c r="AIA110"/>
      <c r="AIB110"/>
      <c r="AIC110"/>
      <c r="AID110"/>
      <c r="AIE110"/>
      <c r="AIF110"/>
      <c r="AIG110"/>
      <c r="AIH110"/>
      <c r="AII110"/>
      <c r="AIJ110"/>
      <c r="AIK110"/>
      <c r="AIL110"/>
      <c r="AIM110"/>
      <c r="AIN110"/>
      <c r="AIO110"/>
      <c r="AIP110"/>
      <c r="AIQ110"/>
      <c r="AIR110"/>
      <c r="AIS110"/>
      <c r="AIT110"/>
      <c r="AIU110"/>
      <c r="AIV110"/>
      <c r="AIW110"/>
      <c r="AIX110"/>
      <c r="AIY110"/>
      <c r="AIZ110"/>
      <c r="AJA110"/>
      <c r="AJB110"/>
      <c r="AJC110"/>
      <c r="AJD110"/>
      <c r="AJE110"/>
      <c r="AJF110"/>
      <c r="AJG110"/>
      <c r="AJH110"/>
      <c r="AJI110"/>
      <c r="AJJ110"/>
      <c r="AJK110"/>
      <c r="AJL110"/>
      <c r="AJM110"/>
      <c r="AJN110"/>
      <c r="AJO110"/>
      <c r="AJP110"/>
      <c r="AJQ110"/>
      <c r="AJR110"/>
      <c r="AJS110"/>
      <c r="AJT110"/>
      <c r="AJU110"/>
      <c r="AJV110"/>
      <c r="AJW110"/>
      <c r="AJX110"/>
      <c r="AJY110"/>
      <c r="AJZ110"/>
      <c r="AKA110"/>
      <c r="AKB110"/>
      <c r="AKC110"/>
      <c r="AKD110"/>
      <c r="AKE110"/>
      <c r="AKF110"/>
      <c r="AKG110"/>
      <c r="AKH110"/>
      <c r="AKI110"/>
      <c r="AKJ110"/>
      <c r="AKK110"/>
      <c r="AKL110"/>
      <c r="AKM110"/>
      <c r="AKN110"/>
      <c r="AKO110"/>
      <c r="AKP110"/>
      <c r="AKQ110"/>
      <c r="AKR110"/>
      <c r="AKS110"/>
      <c r="AKT110"/>
      <c r="AKU110"/>
      <c r="AKV110"/>
      <c r="AKW110"/>
      <c r="AKX110"/>
      <c r="AKY110"/>
      <c r="AKZ110"/>
      <c r="ALA110"/>
      <c r="ALB110"/>
      <c r="ALC110"/>
      <c r="ALD110"/>
      <c r="ALE110"/>
      <c r="ALF110"/>
      <c r="ALG110"/>
      <c r="ALH110"/>
      <c r="ALI110"/>
      <c r="ALJ110"/>
      <c r="ALK110"/>
      <c r="ALL110"/>
      <c r="ALM110"/>
      <c r="ALN110"/>
      <c r="ALO110"/>
    </row>
    <row r="111" spans="5:1003" x14ac:dyDescent="0.25">
      <c r="E111" s="1115" t="str">
        <f t="shared" si="19"/>
        <v/>
      </c>
      <c r="G111" s="1115" t="str">
        <f t="shared" si="19"/>
        <v/>
      </c>
      <c r="I111" s="1115" t="str">
        <f t="shared" si="20"/>
        <v/>
      </c>
      <c r="K111" s="1115" t="str">
        <f t="shared" si="21"/>
        <v/>
      </c>
      <c r="M111" s="1115" t="str">
        <f t="shared" si="22"/>
        <v/>
      </c>
      <c r="O111" s="1115" t="str">
        <f t="shared" si="23"/>
        <v/>
      </c>
      <c r="Q111" s="1115" t="str">
        <f t="shared" si="24"/>
        <v/>
      </c>
      <c r="S111" s="1115" t="str">
        <f t="shared" si="25"/>
        <v/>
      </c>
      <c r="U111" s="1115" t="str">
        <f t="shared" si="26"/>
        <v/>
      </c>
      <c r="W111" s="1115" t="str">
        <f t="shared" si="27"/>
        <v/>
      </c>
      <c r="Y111" s="1115" t="str">
        <f t="shared" si="28"/>
        <v/>
      </c>
      <c r="AA111" s="1115" t="str">
        <f t="shared" si="29"/>
        <v/>
      </c>
      <c r="AC111" s="1115" t="str">
        <f t="shared" si="30"/>
        <v/>
      </c>
      <c r="AE111" s="1115" t="str">
        <f t="shared" si="31"/>
        <v/>
      </c>
      <c r="AG111" s="1115" t="str">
        <f t="shared" si="32"/>
        <v/>
      </c>
      <c r="AI111" s="1115" t="str">
        <f t="shared" si="33"/>
        <v/>
      </c>
      <c r="AK111" s="1115" t="str">
        <f t="shared" si="34"/>
        <v/>
      </c>
      <c r="AM111" s="1115" t="str">
        <f t="shared" si="35"/>
        <v/>
      </c>
      <c r="AO111" s="1115" t="str">
        <f t="shared" si="36"/>
        <v/>
      </c>
      <c r="AQ111" s="1115" t="str">
        <f t="shared" si="37"/>
        <v/>
      </c>
      <c r="XT111"/>
      <c r="XU111"/>
      <c r="XV111"/>
      <c r="XW111"/>
      <c r="XX111"/>
      <c r="XY111"/>
      <c r="XZ111"/>
      <c r="YA111"/>
      <c r="YB111"/>
      <c r="YC111"/>
      <c r="YD111"/>
      <c r="YE111"/>
      <c r="YF111"/>
      <c r="YG111"/>
      <c r="YH111"/>
      <c r="YI111"/>
      <c r="YJ111"/>
      <c r="YK111"/>
      <c r="YL111"/>
      <c r="YM111"/>
      <c r="YN111"/>
      <c r="YO111"/>
      <c r="YP111"/>
      <c r="YQ111"/>
      <c r="YR111"/>
      <c r="YS111"/>
      <c r="YT111"/>
      <c r="YU111"/>
      <c r="YV111"/>
      <c r="YW111"/>
      <c r="YX111"/>
      <c r="YY111"/>
      <c r="YZ111"/>
      <c r="ZA111"/>
      <c r="ZB111"/>
      <c r="ZC111"/>
      <c r="ZD111"/>
      <c r="ZE111"/>
      <c r="ZF111"/>
      <c r="ZG111"/>
      <c r="AGZ111"/>
      <c r="AHA111"/>
      <c r="AHB111"/>
      <c r="AHC111"/>
      <c r="AHD111"/>
      <c r="AHE111"/>
      <c r="AHF111"/>
      <c r="AHG111"/>
      <c r="AHH111"/>
      <c r="AHI111"/>
      <c r="AHJ111"/>
      <c r="AHK111"/>
      <c r="AHL111"/>
      <c r="AHM111"/>
      <c r="AHN111"/>
      <c r="AHO111"/>
      <c r="AHP111"/>
      <c r="AHQ111"/>
      <c r="AHR111"/>
      <c r="AHS111"/>
      <c r="AHT111"/>
      <c r="AHU111"/>
      <c r="AHV111"/>
      <c r="AHW111"/>
      <c r="AHX111"/>
      <c r="AHY111"/>
      <c r="AHZ111"/>
      <c r="AIA111"/>
      <c r="AIB111"/>
      <c r="AIC111"/>
      <c r="AID111"/>
      <c r="AIE111"/>
      <c r="AIF111"/>
      <c r="AIG111"/>
      <c r="AIH111"/>
      <c r="AII111"/>
      <c r="AIJ111"/>
      <c r="AIK111"/>
      <c r="AIL111"/>
      <c r="AIM111"/>
      <c r="AIN111"/>
      <c r="AIO111"/>
      <c r="AIP111"/>
      <c r="AIQ111"/>
      <c r="AIR111"/>
      <c r="AIS111"/>
      <c r="AIT111"/>
      <c r="AIU111"/>
      <c r="AIV111"/>
      <c r="AIW111"/>
      <c r="AIX111"/>
      <c r="AIY111"/>
      <c r="AIZ111"/>
      <c r="AJA111"/>
      <c r="AJB111"/>
      <c r="AJC111"/>
      <c r="AJD111"/>
      <c r="AJE111"/>
      <c r="AJF111"/>
      <c r="AJG111"/>
      <c r="AJH111"/>
      <c r="AJI111"/>
      <c r="AJJ111"/>
      <c r="AJK111"/>
      <c r="AJL111"/>
      <c r="AJM111"/>
      <c r="AJN111"/>
      <c r="AJO111"/>
      <c r="AJP111"/>
      <c r="AJQ111"/>
      <c r="AJR111"/>
      <c r="AJS111"/>
      <c r="AJT111"/>
      <c r="AJU111"/>
      <c r="AJV111"/>
      <c r="AJW111"/>
      <c r="AJX111"/>
      <c r="AJY111"/>
      <c r="AJZ111"/>
      <c r="AKA111"/>
      <c r="AKB111"/>
      <c r="AKC111"/>
      <c r="AKD111"/>
      <c r="AKE111"/>
      <c r="AKF111"/>
      <c r="AKG111"/>
      <c r="AKH111"/>
      <c r="AKI111"/>
      <c r="AKJ111"/>
      <c r="AKK111"/>
      <c r="AKL111"/>
      <c r="AKM111"/>
      <c r="AKN111"/>
      <c r="AKO111"/>
      <c r="AKP111"/>
      <c r="AKQ111"/>
      <c r="AKR111"/>
      <c r="AKS111"/>
      <c r="AKT111"/>
      <c r="AKU111"/>
      <c r="AKV111"/>
      <c r="AKW111"/>
      <c r="AKX111"/>
      <c r="AKY111"/>
      <c r="AKZ111"/>
      <c r="ALA111"/>
      <c r="ALB111"/>
      <c r="ALC111"/>
      <c r="ALD111"/>
      <c r="ALE111"/>
      <c r="ALF111"/>
      <c r="ALG111"/>
      <c r="ALH111"/>
      <c r="ALI111"/>
      <c r="ALJ111"/>
      <c r="ALK111"/>
      <c r="ALL111"/>
      <c r="ALM111"/>
      <c r="ALN111"/>
      <c r="ALO111"/>
    </row>
    <row r="112" spans="5:1003" x14ac:dyDescent="0.25">
      <c r="E112" s="1115" t="str">
        <f t="shared" si="19"/>
        <v/>
      </c>
      <c r="G112" s="1115" t="str">
        <f t="shared" si="19"/>
        <v/>
      </c>
      <c r="I112" s="1115" t="str">
        <f t="shared" si="20"/>
        <v/>
      </c>
      <c r="K112" s="1115" t="str">
        <f t="shared" si="21"/>
        <v/>
      </c>
      <c r="M112" s="1115" t="str">
        <f t="shared" si="22"/>
        <v/>
      </c>
      <c r="O112" s="1115" t="str">
        <f t="shared" si="23"/>
        <v/>
      </c>
      <c r="Q112" s="1115" t="str">
        <f t="shared" si="24"/>
        <v/>
      </c>
      <c r="S112" s="1115" t="str">
        <f t="shared" si="25"/>
        <v/>
      </c>
      <c r="U112" s="1115" t="str">
        <f t="shared" si="26"/>
        <v/>
      </c>
      <c r="W112" s="1115" t="str">
        <f t="shared" si="27"/>
        <v/>
      </c>
      <c r="Y112" s="1115" t="str">
        <f t="shared" si="28"/>
        <v/>
      </c>
      <c r="AA112" s="1115" t="str">
        <f t="shared" si="29"/>
        <v/>
      </c>
      <c r="AC112" s="1115" t="str">
        <f t="shared" si="30"/>
        <v/>
      </c>
      <c r="AE112" s="1115" t="str">
        <f t="shared" si="31"/>
        <v/>
      </c>
      <c r="AG112" s="1115" t="str">
        <f t="shared" si="32"/>
        <v/>
      </c>
      <c r="AI112" s="1115" t="str">
        <f t="shared" si="33"/>
        <v/>
      </c>
      <c r="AK112" s="1115" t="str">
        <f t="shared" si="34"/>
        <v/>
      </c>
      <c r="AM112" s="1115" t="str">
        <f t="shared" si="35"/>
        <v/>
      </c>
      <c r="AO112" s="1115" t="str">
        <f t="shared" si="36"/>
        <v/>
      </c>
      <c r="AQ112" s="1115" t="str">
        <f t="shared" si="37"/>
        <v/>
      </c>
      <c r="XT112"/>
      <c r="XU112"/>
      <c r="XV112"/>
      <c r="XW112"/>
      <c r="XX112"/>
      <c r="XY112"/>
      <c r="XZ112"/>
      <c r="YA112"/>
      <c r="YB112"/>
      <c r="YC112"/>
      <c r="YD112"/>
      <c r="YE112"/>
      <c r="YF112"/>
      <c r="YG112"/>
      <c r="YH112"/>
      <c r="YI112"/>
      <c r="YJ112"/>
      <c r="YK112"/>
      <c r="YL112"/>
      <c r="YM112"/>
      <c r="YN112"/>
      <c r="YO112"/>
      <c r="YP112"/>
      <c r="YQ112"/>
      <c r="YR112"/>
      <c r="YS112"/>
      <c r="YT112"/>
      <c r="YU112"/>
      <c r="YV112"/>
      <c r="YW112"/>
      <c r="YX112"/>
      <c r="YY112"/>
      <c r="YZ112"/>
      <c r="ZA112"/>
      <c r="ZB112"/>
      <c r="ZC112"/>
      <c r="ZD112"/>
      <c r="ZE112"/>
      <c r="ZF112"/>
      <c r="ZG112"/>
      <c r="AGZ112"/>
      <c r="AHA112"/>
      <c r="AHB112"/>
      <c r="AHC112"/>
      <c r="AHD112"/>
      <c r="AHE112"/>
      <c r="AHF112"/>
      <c r="AHG112"/>
      <c r="AHH112"/>
      <c r="AHI112"/>
      <c r="AHJ112"/>
      <c r="AHK112"/>
      <c r="AHL112"/>
      <c r="AHM112"/>
      <c r="AHN112"/>
      <c r="AHO112"/>
      <c r="AHP112"/>
      <c r="AHQ112"/>
      <c r="AHR112"/>
      <c r="AHS112"/>
      <c r="AHT112"/>
      <c r="AHU112"/>
      <c r="AHV112"/>
      <c r="AHW112"/>
      <c r="AHX112"/>
      <c r="AHY112"/>
      <c r="AHZ112"/>
      <c r="AIA112"/>
      <c r="AIB112"/>
      <c r="AIC112"/>
      <c r="AID112"/>
      <c r="AIE112"/>
      <c r="AIF112"/>
      <c r="AIG112"/>
      <c r="AIH112"/>
      <c r="AII112"/>
      <c r="AIJ112"/>
      <c r="AIK112"/>
      <c r="AIL112"/>
      <c r="AIM112"/>
      <c r="AIN112"/>
      <c r="AIO112"/>
      <c r="AIP112"/>
      <c r="AIQ112"/>
      <c r="AIR112"/>
      <c r="AIS112"/>
      <c r="AIT112"/>
      <c r="AIU112"/>
      <c r="AIV112"/>
      <c r="AIW112"/>
      <c r="AIX112"/>
      <c r="AIY112"/>
      <c r="AIZ112"/>
      <c r="AJA112"/>
      <c r="AJB112"/>
      <c r="AJC112"/>
      <c r="AJD112"/>
      <c r="AJE112"/>
      <c r="AJF112"/>
      <c r="AJG112"/>
      <c r="AJH112"/>
      <c r="AJI112"/>
      <c r="AJJ112"/>
      <c r="AJK112"/>
      <c r="AJL112"/>
      <c r="AJM112"/>
      <c r="AJN112"/>
      <c r="AJO112"/>
      <c r="AJP112"/>
      <c r="AJQ112"/>
      <c r="AJR112"/>
      <c r="AJS112"/>
      <c r="AJT112"/>
      <c r="AJU112"/>
      <c r="AJV112"/>
      <c r="AJW112"/>
      <c r="AJX112"/>
      <c r="AJY112"/>
      <c r="AJZ112"/>
      <c r="AKA112"/>
      <c r="AKB112"/>
      <c r="AKC112"/>
      <c r="AKD112"/>
      <c r="AKE112"/>
      <c r="AKF112"/>
      <c r="AKG112"/>
      <c r="AKH112"/>
      <c r="AKI112"/>
      <c r="AKJ112"/>
      <c r="AKK112"/>
      <c r="AKL112"/>
      <c r="AKM112"/>
      <c r="AKN112"/>
      <c r="AKO112"/>
      <c r="AKP112"/>
      <c r="AKQ112"/>
      <c r="AKR112"/>
      <c r="AKS112"/>
      <c r="AKT112"/>
      <c r="AKU112"/>
      <c r="AKV112"/>
      <c r="AKW112"/>
      <c r="AKX112"/>
      <c r="AKY112"/>
      <c r="AKZ112"/>
      <c r="ALA112"/>
      <c r="ALB112"/>
      <c r="ALC112"/>
      <c r="ALD112"/>
      <c r="ALE112"/>
      <c r="ALF112"/>
      <c r="ALG112"/>
      <c r="ALH112"/>
      <c r="ALI112"/>
      <c r="ALJ112"/>
      <c r="ALK112"/>
      <c r="ALL112"/>
      <c r="ALM112"/>
      <c r="ALN112"/>
      <c r="ALO112"/>
    </row>
    <row r="113" spans="5:1003" x14ac:dyDescent="0.25">
      <c r="E113" s="1115" t="str">
        <f t="shared" si="19"/>
        <v/>
      </c>
      <c r="G113" s="1115" t="str">
        <f t="shared" si="19"/>
        <v/>
      </c>
      <c r="I113" s="1115" t="str">
        <f t="shared" si="20"/>
        <v/>
      </c>
      <c r="K113" s="1115" t="str">
        <f t="shared" si="21"/>
        <v/>
      </c>
      <c r="M113" s="1115" t="str">
        <f t="shared" si="22"/>
        <v/>
      </c>
      <c r="O113" s="1115" t="str">
        <f t="shared" si="23"/>
        <v/>
      </c>
      <c r="Q113" s="1115" t="str">
        <f t="shared" si="24"/>
        <v/>
      </c>
      <c r="S113" s="1115" t="str">
        <f t="shared" si="25"/>
        <v/>
      </c>
      <c r="U113" s="1115" t="str">
        <f t="shared" si="26"/>
        <v/>
      </c>
      <c r="W113" s="1115" t="str">
        <f t="shared" si="27"/>
        <v/>
      </c>
      <c r="Y113" s="1115" t="str">
        <f t="shared" si="28"/>
        <v/>
      </c>
      <c r="AA113" s="1115" t="str">
        <f t="shared" si="29"/>
        <v/>
      </c>
      <c r="AC113" s="1115" t="str">
        <f t="shared" si="30"/>
        <v/>
      </c>
      <c r="AE113" s="1115" t="str">
        <f t="shared" si="31"/>
        <v/>
      </c>
      <c r="AG113" s="1115" t="str">
        <f t="shared" si="32"/>
        <v/>
      </c>
      <c r="AI113" s="1115" t="str">
        <f t="shared" si="33"/>
        <v/>
      </c>
      <c r="AK113" s="1115" t="str">
        <f t="shared" si="34"/>
        <v/>
      </c>
      <c r="AM113" s="1115" t="str">
        <f t="shared" si="35"/>
        <v/>
      </c>
      <c r="AO113" s="1115" t="str">
        <f t="shared" si="36"/>
        <v/>
      </c>
      <c r="AQ113" s="1115" t="str">
        <f t="shared" si="37"/>
        <v/>
      </c>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AGZ113"/>
      <c r="AHA113"/>
      <c r="AHB113"/>
      <c r="AHC113"/>
      <c r="AHD113"/>
      <c r="AHE113"/>
      <c r="AHF113"/>
      <c r="AHG113"/>
      <c r="AHH113"/>
      <c r="AHI113"/>
      <c r="AHJ113"/>
      <c r="AHK113"/>
      <c r="AHL113"/>
      <c r="AHM113"/>
      <c r="AHN113"/>
      <c r="AHO113"/>
      <c r="AHP113"/>
      <c r="AHQ113"/>
      <c r="AHR113"/>
      <c r="AHS113"/>
      <c r="AHT113"/>
      <c r="AHU113"/>
      <c r="AHV113"/>
      <c r="AHW113"/>
      <c r="AHX113"/>
      <c r="AHY113"/>
      <c r="AHZ113"/>
      <c r="AIA113"/>
      <c r="AIB113"/>
      <c r="AIC113"/>
      <c r="AID113"/>
      <c r="AIE113"/>
      <c r="AIF113"/>
      <c r="AIG113"/>
      <c r="AIH113"/>
      <c r="AII113"/>
      <c r="AIJ113"/>
      <c r="AIK113"/>
      <c r="AIL113"/>
      <c r="AIM113"/>
      <c r="AIN113"/>
      <c r="AIO113"/>
      <c r="AIP113"/>
      <c r="AIQ113"/>
      <c r="AIR113"/>
      <c r="AIS113"/>
      <c r="AIT113"/>
      <c r="AIU113"/>
      <c r="AIV113"/>
      <c r="AIW113"/>
      <c r="AIX113"/>
      <c r="AIY113"/>
      <c r="AIZ113"/>
      <c r="AJA113"/>
      <c r="AJB113"/>
      <c r="AJC113"/>
      <c r="AJD113"/>
      <c r="AJE113"/>
      <c r="AJF113"/>
      <c r="AJG113"/>
      <c r="AJH113"/>
      <c r="AJI113"/>
      <c r="AJJ113"/>
      <c r="AJK113"/>
      <c r="AJL113"/>
      <c r="AJM113"/>
      <c r="AJN113"/>
      <c r="AJO113"/>
      <c r="AJP113"/>
      <c r="AJQ113"/>
      <c r="AJR113"/>
      <c r="AJS113"/>
      <c r="AJT113"/>
      <c r="AJU113"/>
      <c r="AJV113"/>
      <c r="AJW113"/>
      <c r="AJX113"/>
      <c r="AJY113"/>
      <c r="AJZ113"/>
      <c r="AKA113"/>
      <c r="AKB113"/>
      <c r="AKC113"/>
      <c r="AKD113"/>
      <c r="AKE113"/>
      <c r="AKF113"/>
      <c r="AKG113"/>
      <c r="AKH113"/>
      <c r="AKI113"/>
      <c r="AKJ113"/>
      <c r="AKK113"/>
      <c r="AKL113"/>
      <c r="AKM113"/>
      <c r="AKN113"/>
      <c r="AKO113"/>
      <c r="AKP113"/>
      <c r="AKQ113"/>
      <c r="AKR113"/>
      <c r="AKS113"/>
      <c r="AKT113"/>
      <c r="AKU113"/>
      <c r="AKV113"/>
      <c r="AKW113"/>
      <c r="AKX113"/>
      <c r="AKY113"/>
      <c r="AKZ113"/>
      <c r="ALA113"/>
      <c r="ALB113"/>
      <c r="ALC113"/>
      <c r="ALD113"/>
      <c r="ALE113"/>
      <c r="ALF113"/>
      <c r="ALG113"/>
      <c r="ALH113"/>
      <c r="ALI113"/>
      <c r="ALJ113"/>
      <c r="ALK113"/>
      <c r="ALL113"/>
      <c r="ALM113"/>
      <c r="ALN113"/>
      <c r="ALO113"/>
    </row>
    <row r="114" spans="5:1003" x14ac:dyDescent="0.25">
      <c r="E114" s="1115" t="str">
        <f t="shared" si="19"/>
        <v/>
      </c>
      <c r="G114" s="1115" t="str">
        <f t="shared" si="19"/>
        <v/>
      </c>
      <c r="I114" s="1115" t="str">
        <f t="shared" si="20"/>
        <v/>
      </c>
      <c r="K114" s="1115" t="str">
        <f t="shared" si="21"/>
        <v/>
      </c>
      <c r="M114" s="1115" t="str">
        <f t="shared" si="22"/>
        <v/>
      </c>
      <c r="O114" s="1115" t="str">
        <f t="shared" si="23"/>
        <v/>
      </c>
      <c r="Q114" s="1115" t="str">
        <f t="shared" si="24"/>
        <v/>
      </c>
      <c r="S114" s="1115" t="str">
        <f t="shared" si="25"/>
        <v/>
      </c>
      <c r="U114" s="1115" t="str">
        <f t="shared" si="26"/>
        <v/>
      </c>
      <c r="W114" s="1115" t="str">
        <f t="shared" si="27"/>
        <v/>
      </c>
      <c r="Y114" s="1115" t="str">
        <f t="shared" si="28"/>
        <v/>
      </c>
      <c r="AA114" s="1115" t="str">
        <f t="shared" si="29"/>
        <v/>
      </c>
      <c r="AC114" s="1115" t="str">
        <f t="shared" si="30"/>
        <v/>
      </c>
      <c r="AE114" s="1115" t="str">
        <f t="shared" si="31"/>
        <v/>
      </c>
      <c r="AG114" s="1115" t="str">
        <f t="shared" si="32"/>
        <v/>
      </c>
      <c r="AI114" s="1115" t="str">
        <f t="shared" si="33"/>
        <v/>
      </c>
      <c r="AK114" s="1115" t="str">
        <f t="shared" si="34"/>
        <v/>
      </c>
      <c r="AM114" s="1115" t="str">
        <f t="shared" si="35"/>
        <v/>
      </c>
      <c r="AO114" s="1115" t="str">
        <f t="shared" si="36"/>
        <v/>
      </c>
      <c r="AQ114" s="1115" t="str">
        <f t="shared" si="37"/>
        <v/>
      </c>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AGZ114"/>
      <c r="AHA114"/>
      <c r="AHB114"/>
      <c r="AHC114"/>
      <c r="AHD114"/>
      <c r="AHE114"/>
      <c r="AHF114"/>
      <c r="AHG114"/>
      <c r="AHH114"/>
      <c r="AHI114"/>
      <c r="AHJ114"/>
      <c r="AHK114"/>
      <c r="AHL114"/>
      <c r="AHM114"/>
      <c r="AHN114"/>
      <c r="AHO114"/>
      <c r="AHP114"/>
      <c r="AHQ114"/>
      <c r="AHR114"/>
      <c r="AHS114"/>
      <c r="AHT114"/>
      <c r="AHU114"/>
      <c r="AHV114"/>
      <c r="AHW114"/>
      <c r="AHX114"/>
      <c r="AHY114"/>
      <c r="AHZ114"/>
      <c r="AIA114"/>
      <c r="AIB114"/>
      <c r="AIC114"/>
      <c r="AID114"/>
      <c r="AIE114"/>
      <c r="AIF114"/>
      <c r="AIG114"/>
      <c r="AIH114"/>
      <c r="AII114"/>
      <c r="AIJ114"/>
      <c r="AIK114"/>
      <c r="AIL114"/>
      <c r="AIM114"/>
      <c r="AIN114"/>
      <c r="AIO114"/>
      <c r="AIP114"/>
      <c r="AIQ114"/>
      <c r="AIR114"/>
      <c r="AIS114"/>
      <c r="AIT114"/>
      <c r="AIU114"/>
      <c r="AIV114"/>
      <c r="AIW114"/>
      <c r="AIX114"/>
      <c r="AIY114"/>
      <c r="AIZ114"/>
      <c r="AJA114"/>
      <c r="AJB114"/>
      <c r="AJC114"/>
      <c r="AJD114"/>
      <c r="AJE114"/>
      <c r="AJF114"/>
      <c r="AJG114"/>
      <c r="AJH114"/>
      <c r="AJI114"/>
      <c r="AJJ114"/>
      <c r="AJK114"/>
      <c r="AJL114"/>
      <c r="AJM114"/>
      <c r="AJN114"/>
      <c r="AJO114"/>
      <c r="AJP114"/>
      <c r="AJQ114"/>
      <c r="AJR114"/>
      <c r="AJS114"/>
      <c r="AJT114"/>
      <c r="AJU114"/>
      <c r="AJV114"/>
      <c r="AJW114"/>
      <c r="AJX114"/>
      <c r="AJY114"/>
      <c r="AJZ114"/>
      <c r="AKA114"/>
      <c r="AKB114"/>
      <c r="AKC114"/>
      <c r="AKD114"/>
      <c r="AKE114"/>
      <c r="AKF114"/>
      <c r="AKG114"/>
      <c r="AKH114"/>
      <c r="AKI114"/>
      <c r="AKJ114"/>
      <c r="AKK114"/>
      <c r="AKL114"/>
      <c r="AKM114"/>
      <c r="AKN114"/>
      <c r="AKO114"/>
      <c r="AKP114"/>
      <c r="AKQ114"/>
      <c r="AKR114"/>
      <c r="AKS114"/>
      <c r="AKT114"/>
      <c r="AKU114"/>
      <c r="AKV114"/>
      <c r="AKW114"/>
      <c r="AKX114"/>
      <c r="AKY114"/>
      <c r="AKZ114"/>
      <c r="ALA114"/>
      <c r="ALB114"/>
      <c r="ALC114"/>
      <c r="ALD114"/>
      <c r="ALE114"/>
      <c r="ALF114"/>
      <c r="ALG114"/>
      <c r="ALH114"/>
      <c r="ALI114"/>
      <c r="ALJ114"/>
      <c r="ALK114"/>
      <c r="ALL114"/>
      <c r="ALM114"/>
      <c r="ALN114"/>
      <c r="ALO114"/>
    </row>
    <row r="115" spans="5:1003" x14ac:dyDescent="0.25">
      <c r="E115" s="1115" t="str">
        <f t="shared" si="19"/>
        <v/>
      </c>
      <c r="G115" s="1115" t="str">
        <f t="shared" si="19"/>
        <v/>
      </c>
      <c r="I115" s="1115" t="str">
        <f t="shared" si="20"/>
        <v/>
      </c>
      <c r="K115" s="1115" t="str">
        <f t="shared" si="21"/>
        <v/>
      </c>
      <c r="M115" s="1115" t="str">
        <f t="shared" si="22"/>
        <v/>
      </c>
      <c r="O115" s="1115" t="str">
        <f t="shared" si="23"/>
        <v/>
      </c>
      <c r="Q115" s="1115" t="str">
        <f t="shared" si="24"/>
        <v/>
      </c>
      <c r="S115" s="1115" t="str">
        <f t="shared" si="25"/>
        <v/>
      </c>
      <c r="U115" s="1115" t="str">
        <f t="shared" si="26"/>
        <v/>
      </c>
      <c r="W115" s="1115" t="str">
        <f t="shared" si="27"/>
        <v/>
      </c>
      <c r="Y115" s="1115" t="str">
        <f t="shared" si="28"/>
        <v/>
      </c>
      <c r="AA115" s="1115" t="str">
        <f t="shared" si="29"/>
        <v/>
      </c>
      <c r="AC115" s="1115" t="str">
        <f t="shared" si="30"/>
        <v/>
      </c>
      <c r="AE115" s="1115" t="str">
        <f t="shared" si="31"/>
        <v/>
      </c>
      <c r="AG115" s="1115" t="str">
        <f t="shared" si="32"/>
        <v/>
      </c>
      <c r="AI115" s="1115" t="str">
        <f t="shared" si="33"/>
        <v/>
      </c>
      <c r="AK115" s="1115" t="str">
        <f t="shared" si="34"/>
        <v/>
      </c>
      <c r="AM115" s="1115" t="str">
        <f t="shared" si="35"/>
        <v/>
      </c>
      <c r="AO115" s="1115" t="str">
        <f t="shared" si="36"/>
        <v/>
      </c>
      <c r="AQ115" s="1115" t="str">
        <f t="shared" si="37"/>
        <v/>
      </c>
      <c r="XT115"/>
      <c r="XU115"/>
      <c r="XV115"/>
      <c r="XW115"/>
      <c r="XX115"/>
      <c r="XY115"/>
      <c r="XZ115"/>
      <c r="YA115"/>
      <c r="YB115"/>
      <c r="YC115"/>
      <c r="YD115"/>
      <c r="YE115"/>
      <c r="YF115"/>
      <c r="YG115"/>
      <c r="YH115"/>
      <c r="YI115"/>
      <c r="YJ115"/>
      <c r="YK115"/>
      <c r="YL115"/>
      <c r="YM115"/>
      <c r="YN115"/>
      <c r="YO115"/>
      <c r="YP115"/>
      <c r="YQ115"/>
      <c r="YR115"/>
      <c r="YS115"/>
      <c r="YT115"/>
      <c r="YU115"/>
      <c r="YV115"/>
      <c r="YW115"/>
      <c r="YX115"/>
      <c r="YY115"/>
      <c r="YZ115"/>
      <c r="ZA115"/>
      <c r="ZB115"/>
      <c r="ZC115"/>
      <c r="ZD115"/>
      <c r="ZE115"/>
      <c r="ZF115"/>
      <c r="ZG115"/>
      <c r="AGZ115"/>
      <c r="AHA115"/>
      <c r="AHB115"/>
      <c r="AHC115"/>
      <c r="AHD115"/>
      <c r="AHE115"/>
      <c r="AHF115"/>
      <c r="AHG115"/>
      <c r="AHH115"/>
      <c r="AHI115"/>
      <c r="AHJ115"/>
      <c r="AHK115"/>
      <c r="AHL115"/>
      <c r="AHM115"/>
      <c r="AHN115"/>
      <c r="AHO115"/>
      <c r="AHP115"/>
      <c r="AHQ115"/>
      <c r="AHR115"/>
      <c r="AHS115"/>
      <c r="AHT115"/>
      <c r="AHU115"/>
      <c r="AHV115"/>
      <c r="AHW115"/>
      <c r="AHX115"/>
      <c r="AHY115"/>
      <c r="AHZ115"/>
      <c r="AIA115"/>
      <c r="AIB115"/>
      <c r="AIC115"/>
      <c r="AID115"/>
      <c r="AIE115"/>
      <c r="AIF115"/>
      <c r="AIG115"/>
      <c r="AIH115"/>
      <c r="AII115"/>
      <c r="AIJ115"/>
      <c r="AIK115"/>
      <c r="AIL115"/>
      <c r="AIM115"/>
      <c r="AIN115"/>
      <c r="AIO115"/>
      <c r="AIP115"/>
      <c r="AIQ115"/>
      <c r="AIR115"/>
      <c r="AIS115"/>
      <c r="AIT115"/>
      <c r="AIU115"/>
      <c r="AIV115"/>
      <c r="AIW115"/>
      <c r="AIX115"/>
      <c r="AIY115"/>
      <c r="AIZ115"/>
      <c r="AJA115"/>
      <c r="AJB115"/>
      <c r="AJC115"/>
      <c r="AJD115"/>
      <c r="AJE115"/>
      <c r="AJF115"/>
      <c r="AJG115"/>
      <c r="AJH115"/>
      <c r="AJI115"/>
      <c r="AJJ115"/>
      <c r="AJK115"/>
      <c r="AJL115"/>
      <c r="AJM115"/>
      <c r="AJN115"/>
      <c r="AJO115"/>
      <c r="AJP115"/>
      <c r="AJQ115"/>
      <c r="AJR115"/>
      <c r="AJS115"/>
      <c r="AJT115"/>
      <c r="AJU115"/>
      <c r="AJV115"/>
      <c r="AJW115"/>
      <c r="AJX115"/>
      <c r="AJY115"/>
      <c r="AJZ115"/>
      <c r="AKA115"/>
      <c r="AKB115"/>
      <c r="AKC115"/>
      <c r="AKD115"/>
      <c r="AKE115"/>
      <c r="AKF115"/>
      <c r="AKG115"/>
      <c r="AKH115"/>
      <c r="AKI115"/>
      <c r="AKJ115"/>
      <c r="AKK115"/>
      <c r="AKL115"/>
      <c r="AKM115"/>
      <c r="AKN115"/>
      <c r="AKO115"/>
      <c r="AKP115"/>
      <c r="AKQ115"/>
      <c r="AKR115"/>
      <c r="AKS115"/>
      <c r="AKT115"/>
      <c r="AKU115"/>
      <c r="AKV115"/>
      <c r="AKW115"/>
      <c r="AKX115"/>
      <c r="AKY115"/>
      <c r="AKZ115"/>
      <c r="ALA115"/>
      <c r="ALB115"/>
      <c r="ALC115"/>
      <c r="ALD115"/>
      <c r="ALE115"/>
      <c r="ALF115"/>
      <c r="ALG115"/>
      <c r="ALH115"/>
      <c r="ALI115"/>
      <c r="ALJ115"/>
      <c r="ALK115"/>
      <c r="ALL115"/>
      <c r="ALM115"/>
      <c r="ALN115"/>
      <c r="ALO115"/>
    </row>
    <row r="116" spans="5:1003" x14ac:dyDescent="0.25">
      <c r="E116" s="1115" t="str">
        <f t="shared" si="19"/>
        <v/>
      </c>
      <c r="G116" s="1115" t="str">
        <f t="shared" si="19"/>
        <v/>
      </c>
      <c r="I116" s="1115" t="str">
        <f t="shared" si="20"/>
        <v/>
      </c>
      <c r="K116" s="1115" t="str">
        <f t="shared" si="21"/>
        <v/>
      </c>
      <c r="M116" s="1115" t="str">
        <f t="shared" si="22"/>
        <v/>
      </c>
      <c r="O116" s="1115" t="str">
        <f t="shared" si="23"/>
        <v/>
      </c>
      <c r="Q116" s="1115" t="str">
        <f t="shared" si="24"/>
        <v/>
      </c>
      <c r="S116" s="1115" t="str">
        <f t="shared" si="25"/>
        <v/>
      </c>
      <c r="U116" s="1115" t="str">
        <f t="shared" si="26"/>
        <v/>
      </c>
      <c r="W116" s="1115" t="str">
        <f t="shared" si="27"/>
        <v/>
      </c>
      <c r="Y116" s="1115" t="str">
        <f t="shared" si="28"/>
        <v/>
      </c>
      <c r="AA116" s="1115" t="str">
        <f t="shared" si="29"/>
        <v/>
      </c>
      <c r="AC116" s="1115" t="str">
        <f t="shared" si="30"/>
        <v/>
      </c>
      <c r="AE116" s="1115" t="str">
        <f t="shared" si="31"/>
        <v/>
      </c>
      <c r="AG116" s="1115" t="str">
        <f t="shared" si="32"/>
        <v/>
      </c>
      <c r="AI116" s="1115" t="str">
        <f t="shared" si="33"/>
        <v/>
      </c>
      <c r="AK116" s="1115" t="str">
        <f t="shared" si="34"/>
        <v/>
      </c>
      <c r="AM116" s="1115" t="str">
        <f t="shared" si="35"/>
        <v/>
      </c>
      <c r="AO116" s="1115" t="str">
        <f t="shared" si="36"/>
        <v/>
      </c>
      <c r="AQ116" s="1115" t="str">
        <f t="shared" si="37"/>
        <v/>
      </c>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c r="AIV116"/>
      <c r="AIW116"/>
      <c r="AIX116"/>
      <c r="AIY116"/>
      <c r="AIZ116"/>
      <c r="AJA116"/>
      <c r="AJB116"/>
      <c r="AJC116"/>
      <c r="AJD116"/>
      <c r="AJE116"/>
      <c r="AJF116"/>
      <c r="AJG116"/>
      <c r="AJH116"/>
      <c r="AJI116"/>
      <c r="AJJ116"/>
      <c r="AJK116"/>
      <c r="AJL116"/>
      <c r="AJM116"/>
      <c r="AJN116"/>
      <c r="AJO116"/>
      <c r="AJP116"/>
      <c r="AJQ116"/>
      <c r="AJR116"/>
      <c r="AJS116"/>
      <c r="AJT116"/>
      <c r="AJU116"/>
      <c r="AJV116"/>
      <c r="AJW116"/>
      <c r="AJX116"/>
      <c r="AJY116"/>
      <c r="AJZ116"/>
      <c r="AKA116"/>
      <c r="AKB116"/>
      <c r="AKC116"/>
      <c r="AKD116"/>
      <c r="AKE116"/>
      <c r="AKF116"/>
      <c r="AKG116"/>
      <c r="AKH116"/>
      <c r="AKI116"/>
      <c r="AKJ116"/>
      <c r="AKK116"/>
      <c r="AKL116"/>
      <c r="AKM116"/>
      <c r="AKN116"/>
      <c r="AKO116"/>
      <c r="AKP116"/>
      <c r="AKQ116"/>
      <c r="AKR116"/>
      <c r="AKS116"/>
      <c r="AKT116"/>
      <c r="AKU116"/>
      <c r="AKV116"/>
      <c r="AKW116"/>
      <c r="AKX116"/>
      <c r="AKY116"/>
      <c r="AKZ116"/>
      <c r="ALA116"/>
      <c r="ALB116"/>
      <c r="ALC116"/>
      <c r="ALD116"/>
      <c r="ALE116"/>
      <c r="ALF116"/>
      <c r="ALG116"/>
      <c r="ALH116"/>
      <c r="ALI116"/>
      <c r="ALJ116"/>
      <c r="ALK116"/>
      <c r="ALL116"/>
      <c r="ALM116"/>
      <c r="ALN116"/>
      <c r="ALO116"/>
    </row>
    <row r="117" spans="5:1003" x14ac:dyDescent="0.25">
      <c r="E117" s="1115" t="str">
        <f t="shared" si="19"/>
        <v/>
      </c>
      <c r="G117" s="1115" t="str">
        <f t="shared" si="19"/>
        <v/>
      </c>
      <c r="I117" s="1115" t="str">
        <f t="shared" si="20"/>
        <v/>
      </c>
      <c r="K117" s="1115" t="str">
        <f t="shared" si="21"/>
        <v/>
      </c>
      <c r="M117" s="1115" t="str">
        <f t="shared" si="22"/>
        <v/>
      </c>
      <c r="O117" s="1115" t="str">
        <f t="shared" si="23"/>
        <v/>
      </c>
      <c r="Q117" s="1115" t="str">
        <f t="shared" si="24"/>
        <v/>
      </c>
      <c r="S117" s="1115" t="str">
        <f t="shared" si="25"/>
        <v/>
      </c>
      <c r="U117" s="1115" t="str">
        <f t="shared" si="26"/>
        <v/>
      </c>
      <c r="W117" s="1115" t="str">
        <f t="shared" si="27"/>
        <v/>
      </c>
      <c r="Y117" s="1115" t="str">
        <f t="shared" si="28"/>
        <v/>
      </c>
      <c r="AA117" s="1115" t="str">
        <f t="shared" si="29"/>
        <v/>
      </c>
      <c r="AC117" s="1115" t="str">
        <f t="shared" si="30"/>
        <v/>
      </c>
      <c r="AE117" s="1115" t="str">
        <f t="shared" si="31"/>
        <v/>
      </c>
      <c r="AG117" s="1115" t="str">
        <f t="shared" si="32"/>
        <v/>
      </c>
      <c r="AI117" s="1115" t="str">
        <f t="shared" si="33"/>
        <v/>
      </c>
      <c r="AK117" s="1115" t="str">
        <f t="shared" si="34"/>
        <v/>
      </c>
      <c r="AM117" s="1115" t="str">
        <f t="shared" si="35"/>
        <v/>
      </c>
      <c r="AO117" s="1115" t="str">
        <f t="shared" si="36"/>
        <v/>
      </c>
      <c r="AQ117" s="1115" t="str">
        <f t="shared" si="37"/>
        <v/>
      </c>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c r="AIV117"/>
      <c r="AIW117"/>
      <c r="AIX117"/>
      <c r="AIY117"/>
      <c r="AIZ117"/>
      <c r="AJA117"/>
      <c r="AJB117"/>
      <c r="AJC117"/>
      <c r="AJD117"/>
      <c r="AJE117"/>
      <c r="AJF117"/>
      <c r="AJG117"/>
      <c r="AJH117"/>
      <c r="AJI117"/>
      <c r="AJJ117"/>
      <c r="AJK117"/>
      <c r="AJL117"/>
      <c r="AJM117"/>
      <c r="AJN117"/>
      <c r="AJO117"/>
      <c r="AJP117"/>
      <c r="AJQ117"/>
      <c r="AJR117"/>
      <c r="AJS117"/>
      <c r="AJT117"/>
      <c r="AJU117"/>
      <c r="AJV117"/>
      <c r="AJW117"/>
      <c r="AJX117"/>
      <c r="AJY117"/>
      <c r="AJZ117"/>
      <c r="AKA117"/>
      <c r="AKB117"/>
      <c r="AKC117"/>
      <c r="AKD117"/>
      <c r="AKE117"/>
      <c r="AKF117"/>
      <c r="AKG117"/>
      <c r="AKH117"/>
      <c r="AKI117"/>
      <c r="AKJ117"/>
      <c r="AKK117"/>
      <c r="AKL117"/>
      <c r="AKM117"/>
      <c r="AKN117"/>
      <c r="AKO117"/>
      <c r="AKP117"/>
      <c r="AKQ117"/>
      <c r="AKR117"/>
      <c r="AKS117"/>
      <c r="AKT117"/>
      <c r="AKU117"/>
      <c r="AKV117"/>
      <c r="AKW117"/>
      <c r="AKX117"/>
      <c r="AKY117"/>
      <c r="AKZ117"/>
      <c r="ALA117"/>
      <c r="ALB117"/>
      <c r="ALC117"/>
      <c r="ALD117"/>
      <c r="ALE117"/>
      <c r="ALF117"/>
      <c r="ALG117"/>
      <c r="ALH117"/>
      <c r="ALI117"/>
      <c r="ALJ117"/>
      <c r="ALK117"/>
      <c r="ALL117"/>
      <c r="ALM117"/>
      <c r="ALN117"/>
      <c r="ALO117"/>
    </row>
    <row r="118" spans="5:1003" x14ac:dyDescent="0.25">
      <c r="E118" s="1115" t="str">
        <f t="shared" si="19"/>
        <v/>
      </c>
      <c r="G118" s="1115" t="str">
        <f t="shared" si="19"/>
        <v/>
      </c>
      <c r="I118" s="1115" t="str">
        <f t="shared" si="20"/>
        <v/>
      </c>
      <c r="K118" s="1115" t="str">
        <f t="shared" si="21"/>
        <v/>
      </c>
      <c r="M118" s="1115" t="str">
        <f t="shared" si="22"/>
        <v/>
      </c>
      <c r="O118" s="1115" t="str">
        <f t="shared" si="23"/>
        <v/>
      </c>
      <c r="Q118" s="1115" t="str">
        <f t="shared" si="24"/>
        <v/>
      </c>
      <c r="S118" s="1115" t="str">
        <f t="shared" si="25"/>
        <v/>
      </c>
      <c r="U118" s="1115" t="str">
        <f t="shared" si="26"/>
        <v/>
      </c>
      <c r="W118" s="1115" t="str">
        <f t="shared" si="27"/>
        <v/>
      </c>
      <c r="Y118" s="1115" t="str">
        <f t="shared" si="28"/>
        <v/>
      </c>
      <c r="AA118" s="1115" t="str">
        <f t="shared" si="29"/>
        <v/>
      </c>
      <c r="AC118" s="1115" t="str">
        <f t="shared" si="30"/>
        <v/>
      </c>
      <c r="AE118" s="1115" t="str">
        <f t="shared" si="31"/>
        <v/>
      </c>
      <c r="AG118" s="1115" t="str">
        <f t="shared" si="32"/>
        <v/>
      </c>
      <c r="AI118" s="1115" t="str">
        <f t="shared" si="33"/>
        <v/>
      </c>
      <c r="AK118" s="1115" t="str">
        <f t="shared" si="34"/>
        <v/>
      </c>
      <c r="AM118" s="1115" t="str">
        <f t="shared" si="35"/>
        <v/>
      </c>
      <c r="AO118" s="1115" t="str">
        <f t="shared" si="36"/>
        <v/>
      </c>
      <c r="AQ118" s="1115" t="str">
        <f t="shared" si="37"/>
        <v/>
      </c>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c r="AIV118"/>
      <c r="AIW118"/>
      <c r="AIX118"/>
      <c r="AIY118"/>
      <c r="AIZ118"/>
      <c r="AJA118"/>
      <c r="AJB118"/>
      <c r="AJC118"/>
      <c r="AJD118"/>
      <c r="AJE118"/>
      <c r="AJF118"/>
      <c r="AJG118"/>
      <c r="AJH118"/>
      <c r="AJI118"/>
      <c r="AJJ118"/>
      <c r="AJK118"/>
      <c r="AJL118"/>
      <c r="AJM118"/>
      <c r="AJN118"/>
      <c r="AJO118"/>
      <c r="AJP118"/>
      <c r="AJQ118"/>
      <c r="AJR118"/>
      <c r="AJS118"/>
      <c r="AJT118"/>
      <c r="AJU118"/>
      <c r="AJV118"/>
      <c r="AJW118"/>
      <c r="AJX118"/>
      <c r="AJY118"/>
      <c r="AJZ118"/>
      <c r="AKA118"/>
      <c r="AKB118"/>
      <c r="AKC118"/>
      <c r="AKD118"/>
      <c r="AKE118"/>
      <c r="AKF118"/>
      <c r="AKG118"/>
      <c r="AKH118"/>
      <c r="AKI118"/>
      <c r="AKJ118"/>
      <c r="AKK118"/>
      <c r="AKL118"/>
      <c r="AKM118"/>
      <c r="AKN118"/>
      <c r="AKO118"/>
      <c r="AKP118"/>
      <c r="AKQ118"/>
      <c r="AKR118"/>
      <c r="AKS118"/>
      <c r="AKT118"/>
      <c r="AKU118"/>
      <c r="AKV118"/>
      <c r="AKW118"/>
      <c r="AKX118"/>
      <c r="AKY118"/>
      <c r="AKZ118"/>
      <c r="ALA118"/>
      <c r="ALB118"/>
      <c r="ALC118"/>
      <c r="ALD118"/>
      <c r="ALE118"/>
      <c r="ALF118"/>
      <c r="ALG118"/>
      <c r="ALH118"/>
      <c r="ALI118"/>
      <c r="ALJ118"/>
      <c r="ALK118"/>
      <c r="ALL118"/>
      <c r="ALM118"/>
      <c r="ALN118"/>
      <c r="ALO118"/>
    </row>
    <row r="119" spans="5:1003" x14ac:dyDescent="0.25">
      <c r="E119" s="1115" t="str">
        <f t="shared" si="19"/>
        <v/>
      </c>
      <c r="G119" s="1115" t="str">
        <f t="shared" si="19"/>
        <v/>
      </c>
      <c r="I119" s="1115" t="str">
        <f t="shared" si="20"/>
        <v/>
      </c>
      <c r="K119" s="1115" t="str">
        <f t="shared" si="21"/>
        <v/>
      </c>
      <c r="M119" s="1115" t="str">
        <f t="shared" si="22"/>
        <v/>
      </c>
      <c r="O119" s="1115" t="str">
        <f t="shared" si="23"/>
        <v/>
      </c>
      <c r="Q119" s="1115" t="str">
        <f t="shared" si="24"/>
        <v/>
      </c>
      <c r="S119" s="1115" t="str">
        <f t="shared" si="25"/>
        <v/>
      </c>
      <c r="U119" s="1115" t="str">
        <f t="shared" si="26"/>
        <v/>
      </c>
      <c r="W119" s="1115" t="str">
        <f t="shared" si="27"/>
        <v/>
      </c>
      <c r="Y119" s="1115" t="str">
        <f t="shared" si="28"/>
        <v/>
      </c>
      <c r="AA119" s="1115" t="str">
        <f t="shared" si="29"/>
        <v/>
      </c>
      <c r="AC119" s="1115" t="str">
        <f t="shared" si="30"/>
        <v/>
      </c>
      <c r="AE119" s="1115" t="str">
        <f t="shared" si="31"/>
        <v/>
      </c>
      <c r="AG119" s="1115" t="str">
        <f t="shared" si="32"/>
        <v/>
      </c>
      <c r="AI119" s="1115" t="str">
        <f t="shared" si="33"/>
        <v/>
      </c>
      <c r="AK119" s="1115" t="str">
        <f t="shared" si="34"/>
        <v/>
      </c>
      <c r="AM119" s="1115" t="str">
        <f t="shared" si="35"/>
        <v/>
      </c>
      <c r="AO119" s="1115" t="str">
        <f t="shared" si="36"/>
        <v/>
      </c>
      <c r="AQ119" s="1115" t="str">
        <f t="shared" si="37"/>
        <v/>
      </c>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c r="AIV119"/>
      <c r="AIW119"/>
      <c r="AIX119"/>
      <c r="AIY119"/>
      <c r="AIZ119"/>
      <c r="AJA119"/>
      <c r="AJB119"/>
      <c r="AJC119"/>
      <c r="AJD119"/>
      <c r="AJE119"/>
      <c r="AJF119"/>
      <c r="AJG119"/>
      <c r="AJH119"/>
      <c r="AJI119"/>
      <c r="AJJ119"/>
      <c r="AJK119"/>
      <c r="AJL119"/>
      <c r="AJM119"/>
      <c r="AJN119"/>
      <c r="AJO119"/>
      <c r="AJP119"/>
      <c r="AJQ119"/>
      <c r="AJR119"/>
      <c r="AJS119"/>
      <c r="AJT119"/>
      <c r="AJU119"/>
      <c r="AJV119"/>
      <c r="AJW119"/>
      <c r="AJX119"/>
      <c r="AJY119"/>
      <c r="AJZ119"/>
      <c r="AKA119"/>
      <c r="AKB119"/>
      <c r="AKC119"/>
      <c r="AKD119"/>
      <c r="AKE119"/>
      <c r="AKF119"/>
      <c r="AKG119"/>
      <c r="AKH119"/>
      <c r="AKI119"/>
      <c r="AKJ119"/>
      <c r="AKK119"/>
      <c r="AKL119"/>
      <c r="AKM119"/>
      <c r="AKN119"/>
      <c r="AKO119"/>
      <c r="AKP119"/>
      <c r="AKQ119"/>
      <c r="AKR119"/>
      <c r="AKS119"/>
      <c r="AKT119"/>
      <c r="AKU119"/>
      <c r="AKV119"/>
      <c r="AKW119"/>
      <c r="AKX119"/>
      <c r="AKY119"/>
      <c r="AKZ119"/>
      <c r="ALA119"/>
      <c r="ALB119"/>
      <c r="ALC119"/>
      <c r="ALD119"/>
      <c r="ALE119"/>
      <c r="ALF119"/>
      <c r="ALG119"/>
      <c r="ALH119"/>
      <c r="ALI119"/>
      <c r="ALJ119"/>
      <c r="ALK119"/>
      <c r="ALL119"/>
      <c r="ALM119"/>
      <c r="ALN119"/>
      <c r="ALO119"/>
    </row>
    <row r="120" spans="5:1003" x14ac:dyDescent="0.25">
      <c r="E120" s="1115" t="str">
        <f t="shared" si="19"/>
        <v/>
      </c>
      <c r="G120" s="1115" t="str">
        <f t="shared" si="19"/>
        <v/>
      </c>
      <c r="I120" s="1115" t="str">
        <f t="shared" si="20"/>
        <v/>
      </c>
      <c r="K120" s="1115" t="str">
        <f t="shared" si="21"/>
        <v/>
      </c>
      <c r="M120" s="1115" t="str">
        <f t="shared" si="22"/>
        <v/>
      </c>
      <c r="O120" s="1115" t="str">
        <f t="shared" si="23"/>
        <v/>
      </c>
      <c r="Q120" s="1115" t="str">
        <f t="shared" si="24"/>
        <v/>
      </c>
      <c r="S120" s="1115" t="str">
        <f t="shared" si="25"/>
        <v/>
      </c>
      <c r="U120" s="1115" t="str">
        <f t="shared" si="26"/>
        <v/>
      </c>
      <c r="W120" s="1115" t="str">
        <f t="shared" si="27"/>
        <v/>
      </c>
      <c r="Y120" s="1115" t="str">
        <f t="shared" si="28"/>
        <v/>
      </c>
      <c r="AA120" s="1115" t="str">
        <f t="shared" si="29"/>
        <v/>
      </c>
      <c r="AC120" s="1115" t="str">
        <f t="shared" si="30"/>
        <v/>
      </c>
      <c r="AE120" s="1115" t="str">
        <f t="shared" si="31"/>
        <v/>
      </c>
      <c r="AG120" s="1115" t="str">
        <f t="shared" si="32"/>
        <v/>
      </c>
      <c r="AI120" s="1115" t="str">
        <f t="shared" si="33"/>
        <v/>
      </c>
      <c r="AK120" s="1115" t="str">
        <f t="shared" si="34"/>
        <v/>
      </c>
      <c r="AM120" s="1115" t="str">
        <f t="shared" si="35"/>
        <v/>
      </c>
      <c r="AO120" s="1115" t="str">
        <f t="shared" si="36"/>
        <v/>
      </c>
      <c r="AQ120" s="1115" t="str">
        <f t="shared" si="37"/>
        <v/>
      </c>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c r="AIV120"/>
      <c r="AIW120"/>
      <c r="AIX120"/>
      <c r="AIY120"/>
      <c r="AIZ120"/>
      <c r="AJA120"/>
      <c r="AJB120"/>
      <c r="AJC120"/>
      <c r="AJD120"/>
      <c r="AJE120"/>
      <c r="AJF120"/>
      <c r="AJG120"/>
      <c r="AJH120"/>
      <c r="AJI120"/>
      <c r="AJJ120"/>
      <c r="AJK120"/>
      <c r="AJL120"/>
      <c r="AJM120"/>
      <c r="AJN120"/>
      <c r="AJO120"/>
      <c r="AJP120"/>
      <c r="AJQ120"/>
      <c r="AJR120"/>
      <c r="AJS120"/>
      <c r="AJT120"/>
      <c r="AJU120"/>
      <c r="AJV120"/>
      <c r="AJW120"/>
      <c r="AJX120"/>
      <c r="AJY120"/>
      <c r="AJZ120"/>
      <c r="AKA120"/>
      <c r="AKB120"/>
      <c r="AKC120"/>
      <c r="AKD120"/>
      <c r="AKE120"/>
      <c r="AKF120"/>
      <c r="AKG120"/>
      <c r="AKH120"/>
      <c r="AKI120"/>
      <c r="AKJ120"/>
      <c r="AKK120"/>
      <c r="AKL120"/>
      <c r="AKM120"/>
      <c r="AKN120"/>
      <c r="AKO120"/>
      <c r="AKP120"/>
      <c r="AKQ120"/>
      <c r="AKR120"/>
      <c r="AKS120"/>
      <c r="AKT120"/>
      <c r="AKU120"/>
      <c r="AKV120"/>
      <c r="AKW120"/>
      <c r="AKX120"/>
      <c r="AKY120"/>
      <c r="AKZ120"/>
      <c r="ALA120"/>
      <c r="ALB120"/>
      <c r="ALC120"/>
      <c r="ALD120"/>
      <c r="ALE120"/>
      <c r="ALF120"/>
      <c r="ALG120"/>
      <c r="ALH120"/>
      <c r="ALI120"/>
      <c r="ALJ120"/>
      <c r="ALK120"/>
      <c r="ALL120"/>
      <c r="ALM120"/>
      <c r="ALN120"/>
      <c r="ALO120"/>
    </row>
    <row r="121" spans="5:1003" x14ac:dyDescent="0.25">
      <c r="E121" s="1115" t="str">
        <f t="shared" si="19"/>
        <v/>
      </c>
      <c r="G121" s="1115" t="str">
        <f t="shared" si="19"/>
        <v/>
      </c>
      <c r="I121" s="1115" t="str">
        <f t="shared" si="20"/>
        <v/>
      </c>
      <c r="K121" s="1115" t="str">
        <f t="shared" si="21"/>
        <v/>
      </c>
      <c r="M121" s="1115" t="str">
        <f t="shared" si="22"/>
        <v/>
      </c>
      <c r="O121" s="1115" t="str">
        <f t="shared" si="23"/>
        <v/>
      </c>
      <c r="Q121" s="1115" t="str">
        <f t="shared" si="24"/>
        <v/>
      </c>
      <c r="S121" s="1115" t="str">
        <f t="shared" si="25"/>
        <v/>
      </c>
      <c r="U121" s="1115" t="str">
        <f t="shared" si="26"/>
        <v/>
      </c>
      <c r="W121" s="1115" t="str">
        <f t="shared" si="27"/>
        <v/>
      </c>
      <c r="Y121" s="1115" t="str">
        <f t="shared" si="28"/>
        <v/>
      </c>
      <c r="AA121" s="1115" t="str">
        <f t="shared" si="29"/>
        <v/>
      </c>
      <c r="AC121" s="1115" t="str">
        <f t="shared" si="30"/>
        <v/>
      </c>
      <c r="AE121" s="1115" t="str">
        <f t="shared" si="31"/>
        <v/>
      </c>
      <c r="AG121" s="1115" t="str">
        <f t="shared" si="32"/>
        <v/>
      </c>
      <c r="AI121" s="1115" t="str">
        <f t="shared" si="33"/>
        <v/>
      </c>
      <c r="AK121" s="1115" t="str">
        <f t="shared" si="34"/>
        <v/>
      </c>
      <c r="AM121" s="1115" t="str">
        <f t="shared" si="35"/>
        <v/>
      </c>
      <c r="AO121" s="1115" t="str">
        <f t="shared" si="36"/>
        <v/>
      </c>
      <c r="AQ121" s="1115" t="str">
        <f t="shared" si="37"/>
        <v/>
      </c>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c r="AIV121"/>
      <c r="AIW121"/>
      <c r="AIX121"/>
      <c r="AIY121"/>
      <c r="AIZ121"/>
      <c r="AJA121"/>
      <c r="AJB121"/>
      <c r="AJC121"/>
      <c r="AJD121"/>
      <c r="AJE121"/>
      <c r="AJF121"/>
      <c r="AJG121"/>
      <c r="AJH121"/>
      <c r="AJI121"/>
      <c r="AJJ121"/>
      <c r="AJK121"/>
      <c r="AJL121"/>
      <c r="AJM121"/>
      <c r="AJN121"/>
      <c r="AJO121"/>
      <c r="AJP121"/>
      <c r="AJQ121"/>
      <c r="AJR121"/>
      <c r="AJS121"/>
      <c r="AJT121"/>
      <c r="AJU121"/>
      <c r="AJV121"/>
      <c r="AJW121"/>
      <c r="AJX121"/>
      <c r="AJY121"/>
      <c r="AJZ121"/>
      <c r="AKA121"/>
      <c r="AKB121"/>
      <c r="AKC121"/>
      <c r="AKD121"/>
      <c r="AKE121"/>
      <c r="AKF121"/>
      <c r="AKG121"/>
      <c r="AKH121"/>
      <c r="AKI121"/>
      <c r="AKJ121"/>
      <c r="AKK121"/>
      <c r="AKL121"/>
      <c r="AKM121"/>
      <c r="AKN121"/>
      <c r="AKO121"/>
      <c r="AKP121"/>
      <c r="AKQ121"/>
      <c r="AKR121"/>
      <c r="AKS121"/>
      <c r="AKT121"/>
      <c r="AKU121"/>
      <c r="AKV121"/>
      <c r="AKW121"/>
      <c r="AKX121"/>
      <c r="AKY121"/>
      <c r="AKZ121"/>
      <c r="ALA121"/>
      <c r="ALB121"/>
      <c r="ALC121"/>
      <c r="ALD121"/>
      <c r="ALE121"/>
      <c r="ALF121"/>
      <c r="ALG121"/>
      <c r="ALH121"/>
      <c r="ALI121"/>
      <c r="ALJ121"/>
      <c r="ALK121"/>
      <c r="ALL121"/>
      <c r="ALM121"/>
      <c r="ALN121"/>
      <c r="ALO121"/>
    </row>
    <row r="122" spans="5:1003" x14ac:dyDescent="0.25">
      <c r="E122" s="1115" t="str">
        <f t="shared" si="19"/>
        <v/>
      </c>
      <c r="G122" s="1115" t="str">
        <f t="shared" si="19"/>
        <v/>
      </c>
      <c r="I122" s="1115" t="str">
        <f t="shared" si="20"/>
        <v/>
      </c>
      <c r="K122" s="1115" t="str">
        <f t="shared" si="21"/>
        <v/>
      </c>
      <c r="M122" s="1115" t="str">
        <f t="shared" si="22"/>
        <v/>
      </c>
      <c r="O122" s="1115" t="str">
        <f t="shared" si="23"/>
        <v/>
      </c>
      <c r="Q122" s="1115" t="str">
        <f t="shared" si="24"/>
        <v/>
      </c>
      <c r="S122" s="1115" t="str">
        <f t="shared" si="25"/>
        <v/>
      </c>
      <c r="U122" s="1115" t="str">
        <f t="shared" si="26"/>
        <v/>
      </c>
      <c r="W122" s="1115" t="str">
        <f t="shared" si="27"/>
        <v/>
      </c>
      <c r="Y122" s="1115" t="str">
        <f t="shared" si="28"/>
        <v/>
      </c>
      <c r="AA122" s="1115" t="str">
        <f t="shared" si="29"/>
        <v/>
      </c>
      <c r="AC122" s="1115" t="str">
        <f t="shared" si="30"/>
        <v/>
      </c>
      <c r="AE122" s="1115" t="str">
        <f t="shared" si="31"/>
        <v/>
      </c>
      <c r="AG122" s="1115" t="str">
        <f t="shared" si="32"/>
        <v/>
      </c>
      <c r="AI122" s="1115" t="str">
        <f t="shared" si="33"/>
        <v/>
      </c>
      <c r="AK122" s="1115" t="str">
        <f t="shared" si="34"/>
        <v/>
      </c>
      <c r="AM122" s="1115" t="str">
        <f t="shared" si="35"/>
        <v/>
      </c>
      <c r="AO122" s="1115" t="str">
        <f t="shared" si="36"/>
        <v/>
      </c>
      <c r="AQ122" s="1115" t="str">
        <f t="shared" si="37"/>
        <v/>
      </c>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row>
    <row r="123" spans="5:1003" x14ac:dyDescent="0.25">
      <c r="E123" s="1115" t="str">
        <f t="shared" si="19"/>
        <v/>
      </c>
      <c r="G123" s="1115" t="str">
        <f t="shared" si="19"/>
        <v/>
      </c>
      <c r="I123" s="1115" t="str">
        <f t="shared" si="20"/>
        <v/>
      </c>
      <c r="K123" s="1115" t="str">
        <f t="shared" si="21"/>
        <v/>
      </c>
      <c r="M123" s="1115" t="str">
        <f t="shared" si="22"/>
        <v/>
      </c>
      <c r="O123" s="1115" t="str">
        <f t="shared" si="23"/>
        <v/>
      </c>
      <c r="Q123" s="1115" t="str">
        <f t="shared" si="24"/>
        <v/>
      </c>
      <c r="S123" s="1115" t="str">
        <f t="shared" si="25"/>
        <v/>
      </c>
      <c r="U123" s="1115" t="str">
        <f t="shared" si="26"/>
        <v/>
      </c>
      <c r="W123" s="1115" t="str">
        <f t="shared" si="27"/>
        <v/>
      </c>
      <c r="Y123" s="1115" t="str">
        <f t="shared" si="28"/>
        <v/>
      </c>
      <c r="AA123" s="1115" t="str">
        <f t="shared" si="29"/>
        <v/>
      </c>
      <c r="AC123" s="1115" t="str">
        <f t="shared" si="30"/>
        <v/>
      </c>
      <c r="AE123" s="1115" t="str">
        <f t="shared" si="31"/>
        <v/>
      </c>
      <c r="AG123" s="1115" t="str">
        <f t="shared" si="32"/>
        <v/>
      </c>
      <c r="AI123" s="1115" t="str">
        <f t="shared" si="33"/>
        <v/>
      </c>
      <c r="AK123" s="1115" t="str">
        <f t="shared" si="34"/>
        <v/>
      </c>
      <c r="AM123" s="1115" t="str">
        <f t="shared" si="35"/>
        <v/>
      </c>
      <c r="AO123" s="1115" t="str">
        <f t="shared" si="36"/>
        <v/>
      </c>
      <c r="AQ123" s="1115" t="str">
        <f t="shared" si="37"/>
        <v/>
      </c>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c r="AIV123"/>
      <c r="AIW123"/>
      <c r="AIX123"/>
      <c r="AIY123"/>
      <c r="AIZ123"/>
      <c r="AJA123"/>
      <c r="AJB123"/>
      <c r="AJC123"/>
      <c r="AJD123"/>
      <c r="AJE123"/>
      <c r="AJF123"/>
      <c r="AJG123"/>
      <c r="AJH123"/>
      <c r="AJI123"/>
      <c r="AJJ123"/>
      <c r="AJK123"/>
      <c r="AJL123"/>
      <c r="AJM123"/>
      <c r="AJN123"/>
      <c r="AJO123"/>
      <c r="AJP123"/>
      <c r="AJQ123"/>
      <c r="AJR123"/>
      <c r="AJS123"/>
      <c r="AJT123"/>
      <c r="AJU123"/>
      <c r="AJV123"/>
      <c r="AJW123"/>
      <c r="AJX123"/>
      <c r="AJY123"/>
      <c r="AJZ123"/>
      <c r="AKA123"/>
      <c r="AKB123"/>
      <c r="AKC123"/>
      <c r="AKD123"/>
      <c r="AKE123"/>
      <c r="AKF123"/>
      <c r="AKG123"/>
      <c r="AKH123"/>
      <c r="AKI123"/>
      <c r="AKJ123"/>
      <c r="AKK123"/>
      <c r="AKL123"/>
      <c r="AKM123"/>
      <c r="AKN123"/>
      <c r="AKO123"/>
      <c r="AKP123"/>
      <c r="AKQ123"/>
      <c r="AKR123"/>
      <c r="AKS123"/>
      <c r="AKT123"/>
      <c r="AKU123"/>
      <c r="AKV123"/>
      <c r="AKW123"/>
      <c r="AKX123"/>
      <c r="AKY123"/>
      <c r="AKZ123"/>
      <c r="ALA123"/>
      <c r="ALB123"/>
      <c r="ALC123"/>
      <c r="ALD123"/>
      <c r="ALE123"/>
      <c r="ALF123"/>
      <c r="ALG123"/>
      <c r="ALH123"/>
      <c r="ALI123"/>
      <c r="ALJ123"/>
      <c r="ALK123"/>
      <c r="ALL123"/>
      <c r="ALM123"/>
      <c r="ALN123"/>
      <c r="ALO123"/>
    </row>
    <row r="124" spans="5:1003" x14ac:dyDescent="0.25">
      <c r="E124" s="1115" t="str">
        <f t="shared" si="19"/>
        <v/>
      </c>
      <c r="G124" s="1115" t="str">
        <f t="shared" si="19"/>
        <v/>
      </c>
      <c r="I124" s="1115" t="str">
        <f t="shared" si="20"/>
        <v/>
      </c>
      <c r="K124" s="1115" t="str">
        <f t="shared" si="21"/>
        <v/>
      </c>
      <c r="M124" s="1115" t="str">
        <f t="shared" si="22"/>
        <v/>
      </c>
      <c r="O124" s="1115" t="str">
        <f t="shared" si="23"/>
        <v/>
      </c>
      <c r="Q124" s="1115" t="str">
        <f t="shared" si="24"/>
        <v/>
      </c>
      <c r="S124" s="1115" t="str">
        <f t="shared" si="25"/>
        <v/>
      </c>
      <c r="U124" s="1115" t="str">
        <f t="shared" si="26"/>
        <v/>
      </c>
      <c r="W124" s="1115" t="str">
        <f t="shared" si="27"/>
        <v/>
      </c>
      <c r="Y124" s="1115" t="str">
        <f t="shared" si="28"/>
        <v/>
      </c>
      <c r="AA124" s="1115" t="str">
        <f t="shared" si="29"/>
        <v/>
      </c>
      <c r="AC124" s="1115" t="str">
        <f t="shared" si="30"/>
        <v/>
      </c>
      <c r="AE124" s="1115" t="str">
        <f t="shared" si="31"/>
        <v/>
      </c>
      <c r="AG124" s="1115" t="str">
        <f t="shared" si="32"/>
        <v/>
      </c>
      <c r="AI124" s="1115" t="str">
        <f t="shared" si="33"/>
        <v/>
      </c>
      <c r="AK124" s="1115" t="str">
        <f t="shared" si="34"/>
        <v/>
      </c>
      <c r="AM124" s="1115" t="str">
        <f t="shared" si="35"/>
        <v/>
      </c>
      <c r="AO124" s="1115" t="str">
        <f t="shared" si="36"/>
        <v/>
      </c>
      <c r="AQ124" s="1115" t="str">
        <f t="shared" si="37"/>
        <v/>
      </c>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AGZ124"/>
      <c r="AHA124"/>
      <c r="AHB124"/>
      <c r="AHC124"/>
      <c r="AHD124"/>
      <c r="AHE124"/>
      <c r="AHF124"/>
      <c r="AHG124"/>
      <c r="AHH124"/>
      <c r="AHI124"/>
      <c r="AHJ124"/>
      <c r="AHK124"/>
      <c r="AHL124"/>
      <c r="AHM124"/>
      <c r="AHN124"/>
      <c r="AHO124"/>
      <c r="AHP124"/>
      <c r="AHQ124"/>
      <c r="AHR124"/>
      <c r="AHS124"/>
      <c r="AHT124"/>
      <c r="AHU124"/>
      <c r="AHV124"/>
      <c r="AHW124"/>
      <c r="AHX124"/>
      <c r="AHY124"/>
      <c r="AHZ124"/>
      <c r="AIA124"/>
      <c r="AIB124"/>
      <c r="AIC124"/>
      <c r="AID124"/>
      <c r="AIE124"/>
      <c r="AIF124"/>
      <c r="AIG124"/>
      <c r="AIH124"/>
      <c r="AII124"/>
      <c r="AIJ124"/>
      <c r="AIK124"/>
      <c r="AIL124"/>
      <c r="AIM124"/>
      <c r="AIN124"/>
      <c r="AIO124"/>
      <c r="AIP124"/>
      <c r="AIQ124"/>
      <c r="AIR124"/>
      <c r="AIS124"/>
      <c r="AIT124"/>
      <c r="AIU124"/>
      <c r="AIV124"/>
      <c r="AIW124"/>
      <c r="AIX124"/>
      <c r="AIY124"/>
      <c r="AIZ124"/>
      <c r="AJA124"/>
      <c r="AJB124"/>
      <c r="AJC124"/>
      <c r="AJD124"/>
      <c r="AJE124"/>
      <c r="AJF124"/>
      <c r="AJG124"/>
      <c r="AJH124"/>
      <c r="AJI124"/>
      <c r="AJJ124"/>
      <c r="AJK124"/>
      <c r="AJL124"/>
      <c r="AJM124"/>
      <c r="AJN124"/>
      <c r="AJO124"/>
      <c r="AJP124"/>
      <c r="AJQ124"/>
      <c r="AJR124"/>
      <c r="AJS124"/>
      <c r="AJT124"/>
      <c r="AJU124"/>
      <c r="AJV124"/>
      <c r="AJW124"/>
      <c r="AJX124"/>
      <c r="AJY124"/>
      <c r="AJZ124"/>
      <c r="AKA124"/>
      <c r="AKB124"/>
      <c r="AKC124"/>
      <c r="AKD124"/>
      <c r="AKE124"/>
      <c r="AKF124"/>
      <c r="AKG124"/>
      <c r="AKH124"/>
      <c r="AKI124"/>
      <c r="AKJ124"/>
      <c r="AKK124"/>
      <c r="AKL124"/>
      <c r="AKM124"/>
      <c r="AKN124"/>
      <c r="AKO124"/>
      <c r="AKP124"/>
      <c r="AKQ124"/>
      <c r="AKR124"/>
      <c r="AKS124"/>
      <c r="AKT124"/>
      <c r="AKU124"/>
      <c r="AKV124"/>
      <c r="AKW124"/>
      <c r="AKX124"/>
      <c r="AKY124"/>
      <c r="AKZ124"/>
      <c r="ALA124"/>
      <c r="ALB124"/>
      <c r="ALC124"/>
      <c r="ALD124"/>
      <c r="ALE124"/>
      <c r="ALF124"/>
      <c r="ALG124"/>
      <c r="ALH124"/>
      <c r="ALI124"/>
      <c r="ALJ124"/>
      <c r="ALK124"/>
      <c r="ALL124"/>
      <c r="ALM124"/>
      <c r="ALN124"/>
      <c r="ALO124"/>
    </row>
    <row r="125" spans="5:1003" x14ac:dyDescent="0.25">
      <c r="E125" s="1115" t="str">
        <f t="shared" si="19"/>
        <v/>
      </c>
      <c r="G125" s="1115" t="str">
        <f t="shared" si="19"/>
        <v/>
      </c>
      <c r="I125" s="1115" t="str">
        <f t="shared" si="20"/>
        <v/>
      </c>
      <c r="K125" s="1115" t="str">
        <f t="shared" si="21"/>
        <v/>
      </c>
      <c r="M125" s="1115" t="str">
        <f t="shared" si="22"/>
        <v/>
      </c>
      <c r="O125" s="1115" t="str">
        <f t="shared" si="23"/>
        <v/>
      </c>
      <c r="Q125" s="1115" t="str">
        <f t="shared" si="24"/>
        <v/>
      </c>
      <c r="S125" s="1115" t="str">
        <f t="shared" si="25"/>
        <v/>
      </c>
      <c r="U125" s="1115" t="str">
        <f t="shared" si="26"/>
        <v/>
      </c>
      <c r="W125" s="1115" t="str">
        <f t="shared" si="27"/>
        <v/>
      </c>
      <c r="Y125" s="1115" t="str">
        <f t="shared" si="28"/>
        <v/>
      </c>
      <c r="AA125" s="1115" t="str">
        <f t="shared" si="29"/>
        <v/>
      </c>
      <c r="AC125" s="1115" t="str">
        <f t="shared" si="30"/>
        <v/>
      </c>
      <c r="AE125" s="1115" t="str">
        <f t="shared" si="31"/>
        <v/>
      </c>
      <c r="AG125" s="1115" t="str">
        <f t="shared" si="32"/>
        <v/>
      </c>
      <c r="AI125" s="1115" t="str">
        <f t="shared" si="33"/>
        <v/>
      </c>
      <c r="AK125" s="1115" t="str">
        <f t="shared" si="34"/>
        <v/>
      </c>
      <c r="AM125" s="1115" t="str">
        <f t="shared" si="35"/>
        <v/>
      </c>
      <c r="AO125" s="1115" t="str">
        <f t="shared" si="36"/>
        <v/>
      </c>
      <c r="AQ125" s="1115" t="str">
        <f t="shared" si="37"/>
        <v/>
      </c>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AGZ125"/>
      <c r="AHA125"/>
      <c r="AHB125"/>
      <c r="AHC125"/>
      <c r="AHD125"/>
      <c r="AHE125"/>
      <c r="AHF125"/>
      <c r="AHG125"/>
      <c r="AHH125"/>
      <c r="AHI125"/>
      <c r="AHJ125"/>
      <c r="AHK125"/>
      <c r="AHL125"/>
      <c r="AHM125"/>
      <c r="AHN125"/>
      <c r="AHO125"/>
      <c r="AHP125"/>
      <c r="AHQ125"/>
      <c r="AHR125"/>
      <c r="AHS125"/>
      <c r="AHT125"/>
      <c r="AHU125"/>
      <c r="AHV125"/>
      <c r="AHW125"/>
      <c r="AHX125"/>
      <c r="AHY125"/>
      <c r="AHZ125"/>
      <c r="AIA125"/>
      <c r="AIB125"/>
      <c r="AIC125"/>
      <c r="AID125"/>
      <c r="AIE125"/>
      <c r="AIF125"/>
      <c r="AIG125"/>
      <c r="AIH125"/>
      <c r="AII125"/>
      <c r="AIJ125"/>
      <c r="AIK125"/>
      <c r="AIL125"/>
      <c r="AIM125"/>
      <c r="AIN125"/>
      <c r="AIO125"/>
      <c r="AIP125"/>
      <c r="AIQ125"/>
      <c r="AIR125"/>
      <c r="AIS125"/>
      <c r="AIT125"/>
      <c r="AIU125"/>
      <c r="AIV125"/>
      <c r="AIW125"/>
      <c r="AIX125"/>
      <c r="AIY125"/>
      <c r="AIZ125"/>
      <c r="AJA125"/>
      <c r="AJB125"/>
      <c r="AJC125"/>
      <c r="AJD125"/>
      <c r="AJE125"/>
      <c r="AJF125"/>
      <c r="AJG125"/>
      <c r="AJH125"/>
      <c r="AJI125"/>
      <c r="AJJ125"/>
      <c r="AJK125"/>
      <c r="AJL125"/>
      <c r="AJM125"/>
      <c r="AJN125"/>
      <c r="AJO125"/>
      <c r="AJP125"/>
      <c r="AJQ125"/>
      <c r="AJR125"/>
      <c r="AJS125"/>
      <c r="AJT125"/>
      <c r="AJU125"/>
      <c r="AJV125"/>
      <c r="AJW125"/>
      <c r="AJX125"/>
      <c r="AJY125"/>
      <c r="AJZ125"/>
      <c r="AKA125"/>
      <c r="AKB125"/>
      <c r="AKC125"/>
      <c r="AKD125"/>
      <c r="AKE125"/>
      <c r="AKF125"/>
      <c r="AKG125"/>
      <c r="AKH125"/>
      <c r="AKI125"/>
      <c r="AKJ125"/>
      <c r="AKK125"/>
      <c r="AKL125"/>
      <c r="AKM125"/>
      <c r="AKN125"/>
      <c r="AKO125"/>
      <c r="AKP125"/>
      <c r="AKQ125"/>
      <c r="AKR125"/>
      <c r="AKS125"/>
      <c r="AKT125"/>
      <c r="AKU125"/>
      <c r="AKV125"/>
      <c r="AKW125"/>
      <c r="AKX125"/>
      <c r="AKY125"/>
      <c r="AKZ125"/>
      <c r="ALA125"/>
      <c r="ALB125"/>
      <c r="ALC125"/>
      <c r="ALD125"/>
      <c r="ALE125"/>
      <c r="ALF125"/>
      <c r="ALG125"/>
      <c r="ALH125"/>
      <c r="ALI125"/>
      <c r="ALJ125"/>
      <c r="ALK125"/>
      <c r="ALL125"/>
      <c r="ALM125"/>
      <c r="ALN125"/>
      <c r="ALO125"/>
    </row>
    <row r="126" spans="5:1003" x14ac:dyDescent="0.25">
      <c r="E126" s="1115" t="str">
        <f t="shared" si="19"/>
        <v/>
      </c>
      <c r="G126" s="1115" t="str">
        <f t="shared" si="19"/>
        <v/>
      </c>
      <c r="I126" s="1115" t="str">
        <f t="shared" si="20"/>
        <v/>
      </c>
      <c r="K126" s="1115" t="str">
        <f t="shared" si="21"/>
        <v/>
      </c>
      <c r="M126" s="1115" t="str">
        <f t="shared" si="22"/>
        <v/>
      </c>
      <c r="O126" s="1115" t="str">
        <f t="shared" si="23"/>
        <v/>
      </c>
      <c r="Q126" s="1115" t="str">
        <f t="shared" si="24"/>
        <v/>
      </c>
      <c r="S126" s="1115" t="str">
        <f t="shared" si="25"/>
        <v/>
      </c>
      <c r="U126" s="1115" t="str">
        <f t="shared" si="26"/>
        <v/>
      </c>
      <c r="W126" s="1115" t="str">
        <f t="shared" si="27"/>
        <v/>
      </c>
      <c r="Y126" s="1115" t="str">
        <f t="shared" si="28"/>
        <v/>
      </c>
      <c r="AA126" s="1115" t="str">
        <f t="shared" si="29"/>
        <v/>
      </c>
      <c r="AC126" s="1115" t="str">
        <f t="shared" si="30"/>
        <v/>
      </c>
      <c r="AE126" s="1115" t="str">
        <f t="shared" si="31"/>
        <v/>
      </c>
      <c r="AG126" s="1115" t="str">
        <f t="shared" si="32"/>
        <v/>
      </c>
      <c r="AI126" s="1115" t="str">
        <f t="shared" si="33"/>
        <v/>
      </c>
      <c r="AK126" s="1115" t="str">
        <f t="shared" si="34"/>
        <v/>
      </c>
      <c r="AM126" s="1115" t="str">
        <f t="shared" si="35"/>
        <v/>
      </c>
      <c r="AO126" s="1115" t="str">
        <f t="shared" si="36"/>
        <v/>
      </c>
      <c r="AQ126" s="1115" t="str">
        <f t="shared" si="37"/>
        <v/>
      </c>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AGZ126"/>
      <c r="AHA126"/>
      <c r="AHB126"/>
      <c r="AHC126"/>
      <c r="AHD126"/>
      <c r="AHE126"/>
      <c r="AHF126"/>
      <c r="AHG126"/>
      <c r="AHH126"/>
      <c r="AHI126"/>
      <c r="AHJ126"/>
      <c r="AHK126"/>
      <c r="AHL126"/>
      <c r="AHM126"/>
      <c r="AHN126"/>
      <c r="AHO126"/>
      <c r="AHP126"/>
      <c r="AHQ126"/>
      <c r="AHR126"/>
      <c r="AHS126"/>
      <c r="AHT126"/>
      <c r="AHU126"/>
      <c r="AHV126"/>
      <c r="AHW126"/>
      <c r="AHX126"/>
      <c r="AHY126"/>
      <c r="AHZ126"/>
      <c r="AIA126"/>
      <c r="AIB126"/>
      <c r="AIC126"/>
      <c r="AID126"/>
      <c r="AIE126"/>
      <c r="AIF126"/>
      <c r="AIG126"/>
      <c r="AIH126"/>
      <c r="AII126"/>
      <c r="AIJ126"/>
      <c r="AIK126"/>
      <c r="AIL126"/>
      <c r="AIM126"/>
      <c r="AIN126"/>
      <c r="AIO126"/>
      <c r="AIP126"/>
      <c r="AIQ126"/>
      <c r="AIR126"/>
      <c r="AIS126"/>
      <c r="AIT126"/>
      <c r="AIU126"/>
      <c r="AIV126"/>
      <c r="AIW126"/>
      <c r="AIX126"/>
      <c r="AIY126"/>
      <c r="AIZ126"/>
      <c r="AJA126"/>
      <c r="AJB126"/>
      <c r="AJC126"/>
      <c r="AJD126"/>
      <c r="AJE126"/>
      <c r="AJF126"/>
      <c r="AJG126"/>
      <c r="AJH126"/>
      <c r="AJI126"/>
      <c r="AJJ126"/>
      <c r="AJK126"/>
      <c r="AJL126"/>
      <c r="AJM126"/>
      <c r="AJN126"/>
      <c r="AJO126"/>
      <c r="AJP126"/>
      <c r="AJQ126"/>
      <c r="AJR126"/>
      <c r="AJS126"/>
      <c r="AJT126"/>
      <c r="AJU126"/>
      <c r="AJV126"/>
      <c r="AJW126"/>
      <c r="AJX126"/>
      <c r="AJY126"/>
      <c r="AJZ126"/>
      <c r="AKA126"/>
      <c r="AKB126"/>
      <c r="AKC126"/>
      <c r="AKD126"/>
      <c r="AKE126"/>
      <c r="AKF126"/>
      <c r="AKG126"/>
      <c r="AKH126"/>
      <c r="AKI126"/>
      <c r="AKJ126"/>
      <c r="AKK126"/>
      <c r="AKL126"/>
      <c r="AKM126"/>
      <c r="AKN126"/>
      <c r="AKO126"/>
      <c r="AKP126"/>
      <c r="AKQ126"/>
      <c r="AKR126"/>
      <c r="AKS126"/>
      <c r="AKT126"/>
      <c r="AKU126"/>
      <c r="AKV126"/>
      <c r="AKW126"/>
      <c r="AKX126"/>
      <c r="AKY126"/>
      <c r="AKZ126"/>
      <c r="ALA126"/>
      <c r="ALB126"/>
      <c r="ALC126"/>
      <c r="ALD126"/>
      <c r="ALE126"/>
      <c r="ALF126"/>
      <c r="ALG126"/>
      <c r="ALH126"/>
      <c r="ALI126"/>
      <c r="ALJ126"/>
      <c r="ALK126"/>
      <c r="ALL126"/>
      <c r="ALM126"/>
      <c r="ALN126"/>
      <c r="ALO126"/>
    </row>
    <row r="127" spans="5:1003" x14ac:dyDescent="0.25">
      <c r="E127" s="1115" t="str">
        <f t="shared" si="19"/>
        <v/>
      </c>
      <c r="G127" s="1115" t="str">
        <f t="shared" si="19"/>
        <v/>
      </c>
      <c r="I127" s="1115" t="str">
        <f t="shared" si="20"/>
        <v/>
      </c>
      <c r="K127" s="1115" t="str">
        <f t="shared" si="21"/>
        <v/>
      </c>
      <c r="M127" s="1115" t="str">
        <f t="shared" si="22"/>
        <v/>
      </c>
      <c r="O127" s="1115" t="str">
        <f t="shared" si="23"/>
        <v/>
      </c>
      <c r="Q127" s="1115" t="str">
        <f t="shared" si="24"/>
        <v/>
      </c>
      <c r="S127" s="1115" t="str">
        <f t="shared" si="25"/>
        <v/>
      </c>
      <c r="U127" s="1115" t="str">
        <f t="shared" si="26"/>
        <v/>
      </c>
      <c r="W127" s="1115" t="str">
        <f t="shared" si="27"/>
        <v/>
      </c>
      <c r="Y127" s="1115" t="str">
        <f t="shared" si="28"/>
        <v/>
      </c>
      <c r="AA127" s="1115" t="str">
        <f t="shared" si="29"/>
        <v/>
      </c>
      <c r="AC127" s="1115" t="str">
        <f t="shared" si="30"/>
        <v/>
      </c>
      <c r="AE127" s="1115" t="str">
        <f t="shared" si="31"/>
        <v/>
      </c>
      <c r="AG127" s="1115" t="str">
        <f t="shared" si="32"/>
        <v/>
      </c>
      <c r="AI127" s="1115" t="str">
        <f t="shared" si="33"/>
        <v/>
      </c>
      <c r="AK127" s="1115" t="str">
        <f t="shared" si="34"/>
        <v/>
      </c>
      <c r="AM127" s="1115" t="str">
        <f t="shared" si="35"/>
        <v/>
      </c>
      <c r="AO127" s="1115" t="str">
        <f t="shared" si="36"/>
        <v/>
      </c>
      <c r="AQ127" s="1115" t="str">
        <f t="shared" si="37"/>
        <v/>
      </c>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row>
    <row r="128" spans="5:1003" x14ac:dyDescent="0.25">
      <c r="E128" s="1115" t="str">
        <f t="shared" si="19"/>
        <v/>
      </c>
      <c r="G128" s="1115" t="str">
        <f t="shared" si="19"/>
        <v/>
      </c>
      <c r="I128" s="1115" t="str">
        <f t="shared" si="20"/>
        <v/>
      </c>
      <c r="K128" s="1115" t="str">
        <f t="shared" si="21"/>
        <v/>
      </c>
      <c r="M128" s="1115" t="str">
        <f t="shared" si="22"/>
        <v/>
      </c>
      <c r="O128" s="1115" t="str">
        <f t="shared" si="23"/>
        <v/>
      </c>
      <c r="Q128" s="1115" t="str">
        <f t="shared" si="24"/>
        <v/>
      </c>
      <c r="S128" s="1115" t="str">
        <f t="shared" si="25"/>
        <v/>
      </c>
      <c r="U128" s="1115" t="str">
        <f t="shared" si="26"/>
        <v/>
      </c>
      <c r="W128" s="1115" t="str">
        <f t="shared" si="27"/>
        <v/>
      </c>
      <c r="Y128" s="1115" t="str">
        <f t="shared" si="28"/>
        <v/>
      </c>
      <c r="AA128" s="1115" t="str">
        <f t="shared" si="29"/>
        <v/>
      </c>
      <c r="AC128" s="1115" t="str">
        <f t="shared" si="30"/>
        <v/>
      </c>
      <c r="AE128" s="1115" t="str">
        <f t="shared" si="31"/>
        <v/>
      </c>
      <c r="AG128" s="1115" t="str">
        <f t="shared" si="32"/>
        <v/>
      </c>
      <c r="AI128" s="1115" t="str">
        <f t="shared" si="33"/>
        <v/>
      </c>
      <c r="AK128" s="1115" t="str">
        <f t="shared" si="34"/>
        <v/>
      </c>
      <c r="AM128" s="1115" t="str">
        <f t="shared" si="35"/>
        <v/>
      </c>
      <c r="AO128" s="1115" t="str">
        <f t="shared" si="36"/>
        <v/>
      </c>
      <c r="AQ128" s="1115" t="str">
        <f t="shared" si="37"/>
        <v/>
      </c>
      <c r="XT128"/>
      <c r="XU128"/>
      <c r="XV128"/>
      <c r="XW128"/>
      <c r="XX128"/>
      <c r="XY128"/>
      <c r="XZ128"/>
      <c r="YA128"/>
      <c r="YB128"/>
      <c r="YC128"/>
      <c r="YD128"/>
      <c r="YE128"/>
      <c r="YF128"/>
      <c r="YG128"/>
      <c r="YH128"/>
      <c r="YI128"/>
      <c r="YJ128"/>
      <c r="YK128"/>
      <c r="YL128"/>
      <c r="YM128"/>
      <c r="YN128"/>
      <c r="YO128"/>
      <c r="YP128"/>
      <c r="YQ128"/>
      <c r="YR128"/>
      <c r="YS128"/>
      <c r="YT128"/>
      <c r="YU128"/>
      <c r="YV128"/>
      <c r="YW128"/>
      <c r="YX128"/>
      <c r="YY128"/>
      <c r="YZ128"/>
      <c r="ZA128"/>
      <c r="ZB128"/>
      <c r="ZC128"/>
      <c r="ZD128"/>
      <c r="ZE128"/>
      <c r="ZF128"/>
      <c r="ZG128"/>
      <c r="AGZ128"/>
      <c r="AHA128"/>
      <c r="AHB128"/>
      <c r="AHC128"/>
      <c r="AHD128"/>
      <c r="AHE128"/>
      <c r="AHF128"/>
      <c r="AHG128"/>
      <c r="AHH128"/>
      <c r="AHI128"/>
      <c r="AHJ128"/>
      <c r="AHK128"/>
      <c r="AHL128"/>
      <c r="AHM128"/>
      <c r="AHN128"/>
      <c r="AHO128"/>
      <c r="AHP128"/>
      <c r="AHQ128"/>
      <c r="AHR128"/>
      <c r="AHS128"/>
      <c r="AHT128"/>
      <c r="AHU128"/>
      <c r="AHV128"/>
      <c r="AHW128"/>
      <c r="AHX128"/>
      <c r="AHY128"/>
      <c r="AHZ128"/>
      <c r="AIA128"/>
      <c r="AIB128"/>
      <c r="AIC128"/>
      <c r="AID128"/>
      <c r="AIE128"/>
      <c r="AIF128"/>
      <c r="AIG128"/>
      <c r="AIH128"/>
      <c r="AII128"/>
      <c r="AIJ128"/>
      <c r="AIK128"/>
      <c r="AIL128"/>
      <c r="AIM128"/>
      <c r="AIN128"/>
      <c r="AIO128"/>
      <c r="AIP128"/>
      <c r="AIQ128"/>
      <c r="AIR128"/>
      <c r="AIS128"/>
      <c r="AIT128"/>
      <c r="AIU128"/>
      <c r="AIV128"/>
      <c r="AIW128"/>
      <c r="AIX128"/>
      <c r="AIY128"/>
      <c r="AIZ128"/>
      <c r="AJA128"/>
      <c r="AJB128"/>
      <c r="AJC128"/>
      <c r="AJD128"/>
      <c r="AJE128"/>
      <c r="AJF128"/>
      <c r="AJG128"/>
      <c r="AJH128"/>
      <c r="AJI128"/>
      <c r="AJJ128"/>
      <c r="AJK128"/>
      <c r="AJL128"/>
      <c r="AJM128"/>
      <c r="AJN128"/>
      <c r="AJO128"/>
      <c r="AJP128"/>
      <c r="AJQ128"/>
      <c r="AJR128"/>
      <c r="AJS128"/>
      <c r="AJT128"/>
      <c r="AJU128"/>
      <c r="AJV128"/>
      <c r="AJW128"/>
      <c r="AJX128"/>
      <c r="AJY128"/>
      <c r="AJZ128"/>
      <c r="AKA128"/>
      <c r="AKB128"/>
      <c r="AKC128"/>
      <c r="AKD128"/>
      <c r="AKE128"/>
      <c r="AKF128"/>
      <c r="AKG128"/>
      <c r="AKH128"/>
      <c r="AKI128"/>
      <c r="AKJ128"/>
      <c r="AKK128"/>
      <c r="AKL128"/>
      <c r="AKM128"/>
      <c r="AKN128"/>
      <c r="AKO128"/>
      <c r="AKP128"/>
      <c r="AKQ128"/>
      <c r="AKR128"/>
      <c r="AKS128"/>
      <c r="AKT128"/>
      <c r="AKU128"/>
      <c r="AKV128"/>
      <c r="AKW128"/>
      <c r="AKX128"/>
      <c r="AKY128"/>
      <c r="AKZ128"/>
      <c r="ALA128"/>
      <c r="ALB128"/>
      <c r="ALC128"/>
      <c r="ALD128"/>
      <c r="ALE128"/>
      <c r="ALF128"/>
      <c r="ALG128"/>
      <c r="ALH128"/>
      <c r="ALI128"/>
      <c r="ALJ128"/>
      <c r="ALK128"/>
      <c r="ALL128"/>
      <c r="ALM128"/>
      <c r="ALN128"/>
      <c r="ALO128"/>
    </row>
    <row r="129" spans="5:1003" x14ac:dyDescent="0.25">
      <c r="E129" s="1115" t="str">
        <f t="shared" si="19"/>
        <v/>
      </c>
      <c r="G129" s="1115" t="str">
        <f t="shared" si="19"/>
        <v/>
      </c>
      <c r="I129" s="1115" t="str">
        <f t="shared" si="20"/>
        <v/>
      </c>
      <c r="K129" s="1115" t="str">
        <f t="shared" si="21"/>
        <v/>
      </c>
      <c r="M129" s="1115" t="str">
        <f t="shared" si="22"/>
        <v/>
      </c>
      <c r="O129" s="1115" t="str">
        <f t="shared" si="23"/>
        <v/>
      </c>
      <c r="Q129" s="1115" t="str">
        <f t="shared" si="24"/>
        <v/>
      </c>
      <c r="S129" s="1115" t="str">
        <f t="shared" si="25"/>
        <v/>
      </c>
      <c r="U129" s="1115" t="str">
        <f t="shared" si="26"/>
        <v/>
      </c>
      <c r="W129" s="1115" t="str">
        <f t="shared" si="27"/>
        <v/>
      </c>
      <c r="Y129" s="1115" t="str">
        <f t="shared" si="28"/>
        <v/>
      </c>
      <c r="AA129" s="1115" t="str">
        <f t="shared" si="29"/>
        <v/>
      </c>
      <c r="AC129" s="1115" t="str">
        <f t="shared" si="30"/>
        <v/>
      </c>
      <c r="AE129" s="1115" t="str">
        <f t="shared" si="31"/>
        <v/>
      </c>
      <c r="AG129" s="1115" t="str">
        <f t="shared" si="32"/>
        <v/>
      </c>
      <c r="AI129" s="1115" t="str">
        <f t="shared" si="33"/>
        <v/>
      </c>
      <c r="AK129" s="1115" t="str">
        <f t="shared" si="34"/>
        <v/>
      </c>
      <c r="AM129" s="1115" t="str">
        <f t="shared" si="35"/>
        <v/>
      </c>
      <c r="AO129" s="1115" t="str">
        <f t="shared" si="36"/>
        <v/>
      </c>
      <c r="AQ129" s="1115" t="str">
        <f t="shared" si="37"/>
        <v/>
      </c>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AGZ129"/>
      <c r="AHA129"/>
      <c r="AHB129"/>
      <c r="AHC129"/>
      <c r="AHD129"/>
      <c r="AHE129"/>
      <c r="AHF129"/>
      <c r="AHG129"/>
      <c r="AHH129"/>
      <c r="AHI129"/>
      <c r="AHJ129"/>
      <c r="AHK129"/>
      <c r="AHL129"/>
      <c r="AHM129"/>
      <c r="AHN129"/>
      <c r="AHO129"/>
      <c r="AHP129"/>
      <c r="AHQ129"/>
      <c r="AHR129"/>
      <c r="AHS129"/>
      <c r="AHT129"/>
      <c r="AHU129"/>
      <c r="AHV129"/>
      <c r="AHW129"/>
      <c r="AHX129"/>
      <c r="AHY129"/>
      <c r="AHZ129"/>
      <c r="AIA129"/>
      <c r="AIB129"/>
      <c r="AIC129"/>
      <c r="AID129"/>
      <c r="AIE129"/>
      <c r="AIF129"/>
      <c r="AIG129"/>
      <c r="AIH129"/>
      <c r="AII129"/>
      <c r="AIJ129"/>
      <c r="AIK129"/>
      <c r="AIL129"/>
      <c r="AIM129"/>
      <c r="AIN129"/>
      <c r="AIO129"/>
      <c r="AIP129"/>
      <c r="AIQ129"/>
      <c r="AIR129"/>
      <c r="AIS129"/>
      <c r="AIT129"/>
      <c r="AIU129"/>
      <c r="AIV129"/>
      <c r="AIW129"/>
      <c r="AIX129"/>
      <c r="AIY129"/>
      <c r="AIZ129"/>
      <c r="AJA129"/>
      <c r="AJB129"/>
      <c r="AJC129"/>
      <c r="AJD129"/>
      <c r="AJE129"/>
      <c r="AJF129"/>
      <c r="AJG129"/>
      <c r="AJH129"/>
      <c r="AJI129"/>
      <c r="AJJ129"/>
      <c r="AJK129"/>
      <c r="AJL129"/>
      <c r="AJM129"/>
      <c r="AJN129"/>
      <c r="AJO129"/>
      <c r="AJP129"/>
      <c r="AJQ129"/>
      <c r="AJR129"/>
      <c r="AJS129"/>
      <c r="AJT129"/>
      <c r="AJU129"/>
      <c r="AJV129"/>
      <c r="AJW129"/>
      <c r="AJX129"/>
      <c r="AJY129"/>
      <c r="AJZ129"/>
      <c r="AKA129"/>
      <c r="AKB129"/>
      <c r="AKC129"/>
      <c r="AKD129"/>
      <c r="AKE129"/>
      <c r="AKF129"/>
      <c r="AKG129"/>
      <c r="AKH129"/>
      <c r="AKI129"/>
      <c r="AKJ129"/>
      <c r="AKK129"/>
      <c r="AKL129"/>
      <c r="AKM129"/>
      <c r="AKN129"/>
      <c r="AKO129"/>
      <c r="AKP129"/>
      <c r="AKQ129"/>
      <c r="AKR129"/>
      <c r="AKS129"/>
      <c r="AKT129"/>
      <c r="AKU129"/>
      <c r="AKV129"/>
      <c r="AKW129"/>
      <c r="AKX129"/>
      <c r="AKY129"/>
      <c r="AKZ129"/>
      <c r="ALA129"/>
      <c r="ALB129"/>
      <c r="ALC129"/>
      <c r="ALD129"/>
      <c r="ALE129"/>
      <c r="ALF129"/>
      <c r="ALG129"/>
      <c r="ALH129"/>
      <c r="ALI129"/>
      <c r="ALJ129"/>
      <c r="ALK129"/>
      <c r="ALL129"/>
      <c r="ALM129"/>
      <c r="ALN129"/>
      <c r="ALO129"/>
    </row>
    <row r="130" spans="5:1003" x14ac:dyDescent="0.25">
      <c r="E130" s="1115" t="str">
        <f t="shared" si="19"/>
        <v/>
      </c>
      <c r="G130" s="1115" t="str">
        <f t="shared" si="19"/>
        <v/>
      </c>
      <c r="I130" s="1115" t="str">
        <f t="shared" si="20"/>
        <v/>
      </c>
      <c r="K130" s="1115" t="str">
        <f t="shared" si="21"/>
        <v/>
      </c>
      <c r="M130" s="1115" t="str">
        <f t="shared" si="22"/>
        <v/>
      </c>
      <c r="O130" s="1115" t="str">
        <f t="shared" si="23"/>
        <v/>
      </c>
      <c r="Q130" s="1115" t="str">
        <f t="shared" si="24"/>
        <v/>
      </c>
      <c r="S130" s="1115" t="str">
        <f t="shared" si="25"/>
        <v/>
      </c>
      <c r="U130" s="1115" t="str">
        <f t="shared" si="26"/>
        <v/>
      </c>
      <c r="W130" s="1115" t="str">
        <f t="shared" si="27"/>
        <v/>
      </c>
      <c r="Y130" s="1115" t="str">
        <f t="shared" si="28"/>
        <v/>
      </c>
      <c r="AA130" s="1115" t="str">
        <f t="shared" si="29"/>
        <v/>
      </c>
      <c r="AC130" s="1115" t="str">
        <f t="shared" si="30"/>
        <v/>
      </c>
      <c r="AE130" s="1115" t="str">
        <f t="shared" si="31"/>
        <v/>
      </c>
      <c r="AG130" s="1115" t="str">
        <f t="shared" si="32"/>
        <v/>
      </c>
      <c r="AI130" s="1115" t="str">
        <f t="shared" si="33"/>
        <v/>
      </c>
      <c r="AK130" s="1115" t="str">
        <f t="shared" si="34"/>
        <v/>
      </c>
      <c r="AM130" s="1115" t="str">
        <f t="shared" si="35"/>
        <v/>
      </c>
      <c r="AO130" s="1115" t="str">
        <f t="shared" si="36"/>
        <v/>
      </c>
      <c r="AQ130" s="1115" t="str">
        <f t="shared" si="37"/>
        <v/>
      </c>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AGZ130"/>
      <c r="AHA130"/>
      <c r="AHB130"/>
      <c r="AHC130"/>
      <c r="AHD130"/>
      <c r="AHE130"/>
      <c r="AHF130"/>
      <c r="AHG130"/>
      <c r="AHH130"/>
      <c r="AHI130"/>
      <c r="AHJ130"/>
      <c r="AHK130"/>
      <c r="AHL130"/>
      <c r="AHM130"/>
      <c r="AHN130"/>
      <c r="AHO130"/>
      <c r="AHP130"/>
      <c r="AHQ130"/>
      <c r="AHR130"/>
      <c r="AHS130"/>
      <c r="AHT130"/>
      <c r="AHU130"/>
      <c r="AHV130"/>
      <c r="AHW130"/>
      <c r="AHX130"/>
      <c r="AHY130"/>
      <c r="AHZ130"/>
      <c r="AIA130"/>
      <c r="AIB130"/>
      <c r="AIC130"/>
      <c r="AID130"/>
      <c r="AIE130"/>
      <c r="AIF130"/>
      <c r="AIG130"/>
      <c r="AIH130"/>
      <c r="AII130"/>
      <c r="AIJ130"/>
      <c r="AIK130"/>
      <c r="AIL130"/>
      <c r="AIM130"/>
      <c r="AIN130"/>
      <c r="AIO130"/>
      <c r="AIP130"/>
      <c r="AIQ130"/>
      <c r="AIR130"/>
      <c r="AIS130"/>
      <c r="AIT130"/>
      <c r="AIU130"/>
      <c r="AIV130"/>
      <c r="AIW130"/>
      <c r="AIX130"/>
      <c r="AIY130"/>
      <c r="AIZ130"/>
      <c r="AJA130"/>
      <c r="AJB130"/>
      <c r="AJC130"/>
      <c r="AJD130"/>
      <c r="AJE130"/>
      <c r="AJF130"/>
      <c r="AJG130"/>
      <c r="AJH130"/>
      <c r="AJI130"/>
      <c r="AJJ130"/>
      <c r="AJK130"/>
      <c r="AJL130"/>
      <c r="AJM130"/>
      <c r="AJN130"/>
      <c r="AJO130"/>
      <c r="AJP130"/>
      <c r="AJQ130"/>
      <c r="AJR130"/>
      <c r="AJS130"/>
      <c r="AJT130"/>
      <c r="AJU130"/>
      <c r="AJV130"/>
      <c r="AJW130"/>
      <c r="AJX130"/>
      <c r="AJY130"/>
      <c r="AJZ130"/>
      <c r="AKA130"/>
      <c r="AKB130"/>
      <c r="AKC130"/>
      <c r="AKD130"/>
      <c r="AKE130"/>
      <c r="AKF130"/>
      <c r="AKG130"/>
      <c r="AKH130"/>
      <c r="AKI130"/>
      <c r="AKJ130"/>
      <c r="AKK130"/>
      <c r="AKL130"/>
      <c r="AKM130"/>
      <c r="AKN130"/>
      <c r="AKO130"/>
      <c r="AKP130"/>
      <c r="AKQ130"/>
      <c r="AKR130"/>
      <c r="AKS130"/>
      <c r="AKT130"/>
      <c r="AKU130"/>
      <c r="AKV130"/>
      <c r="AKW130"/>
      <c r="AKX130"/>
      <c r="AKY130"/>
      <c r="AKZ130"/>
      <c r="ALA130"/>
      <c r="ALB130"/>
      <c r="ALC130"/>
      <c r="ALD130"/>
      <c r="ALE130"/>
      <c r="ALF130"/>
      <c r="ALG130"/>
      <c r="ALH130"/>
      <c r="ALI130"/>
      <c r="ALJ130"/>
      <c r="ALK130"/>
      <c r="ALL130"/>
      <c r="ALM130"/>
      <c r="ALN130"/>
      <c r="ALO130"/>
    </row>
    <row r="131" spans="5:1003" x14ac:dyDescent="0.25">
      <c r="E131" s="1115" t="str">
        <f t="shared" si="19"/>
        <v/>
      </c>
      <c r="G131" s="1115" t="str">
        <f t="shared" si="19"/>
        <v/>
      </c>
      <c r="I131" s="1115" t="str">
        <f t="shared" si="20"/>
        <v/>
      </c>
      <c r="K131" s="1115" t="str">
        <f t="shared" si="21"/>
        <v/>
      </c>
      <c r="M131" s="1115" t="str">
        <f t="shared" si="22"/>
        <v/>
      </c>
      <c r="O131" s="1115" t="str">
        <f t="shared" si="23"/>
        <v/>
      </c>
      <c r="Q131" s="1115" t="str">
        <f t="shared" si="24"/>
        <v/>
      </c>
      <c r="S131" s="1115" t="str">
        <f t="shared" si="25"/>
        <v/>
      </c>
      <c r="U131" s="1115" t="str">
        <f t="shared" si="26"/>
        <v/>
      </c>
      <c r="W131" s="1115" t="str">
        <f t="shared" si="27"/>
        <v/>
      </c>
      <c r="Y131" s="1115" t="str">
        <f t="shared" si="28"/>
        <v/>
      </c>
      <c r="AA131" s="1115" t="str">
        <f t="shared" si="29"/>
        <v/>
      </c>
      <c r="AC131" s="1115" t="str">
        <f t="shared" si="30"/>
        <v/>
      </c>
      <c r="AE131" s="1115" t="str">
        <f t="shared" si="31"/>
        <v/>
      </c>
      <c r="AG131" s="1115" t="str">
        <f t="shared" si="32"/>
        <v/>
      </c>
      <c r="AI131" s="1115" t="str">
        <f t="shared" si="33"/>
        <v/>
      </c>
      <c r="AK131" s="1115" t="str">
        <f t="shared" si="34"/>
        <v/>
      </c>
      <c r="AM131" s="1115" t="str">
        <f t="shared" si="35"/>
        <v/>
      </c>
      <c r="AO131" s="1115" t="str">
        <f t="shared" si="36"/>
        <v/>
      </c>
      <c r="AQ131" s="1115" t="str">
        <f t="shared" si="37"/>
        <v/>
      </c>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AGZ131"/>
      <c r="AHA131"/>
      <c r="AHB131"/>
      <c r="AHC131"/>
      <c r="AHD131"/>
      <c r="AHE131"/>
      <c r="AHF131"/>
      <c r="AHG131"/>
      <c r="AHH131"/>
      <c r="AHI131"/>
      <c r="AHJ131"/>
      <c r="AHK131"/>
      <c r="AHL131"/>
      <c r="AHM131"/>
      <c r="AHN131"/>
      <c r="AHO131"/>
      <c r="AHP131"/>
      <c r="AHQ131"/>
      <c r="AHR131"/>
      <c r="AHS131"/>
      <c r="AHT131"/>
      <c r="AHU131"/>
      <c r="AHV131"/>
      <c r="AHW131"/>
      <c r="AHX131"/>
      <c r="AHY131"/>
      <c r="AHZ131"/>
      <c r="AIA131"/>
      <c r="AIB131"/>
      <c r="AIC131"/>
      <c r="AID131"/>
      <c r="AIE131"/>
      <c r="AIF131"/>
      <c r="AIG131"/>
      <c r="AIH131"/>
      <c r="AII131"/>
      <c r="AIJ131"/>
      <c r="AIK131"/>
      <c r="AIL131"/>
      <c r="AIM131"/>
      <c r="AIN131"/>
      <c r="AIO131"/>
      <c r="AIP131"/>
      <c r="AIQ131"/>
      <c r="AIR131"/>
      <c r="AIS131"/>
      <c r="AIT131"/>
      <c r="AIU131"/>
      <c r="AIV131"/>
      <c r="AIW131"/>
      <c r="AIX131"/>
      <c r="AIY131"/>
      <c r="AIZ131"/>
      <c r="AJA131"/>
      <c r="AJB131"/>
      <c r="AJC131"/>
      <c r="AJD131"/>
      <c r="AJE131"/>
      <c r="AJF131"/>
      <c r="AJG131"/>
      <c r="AJH131"/>
      <c r="AJI131"/>
      <c r="AJJ131"/>
      <c r="AJK131"/>
      <c r="AJL131"/>
      <c r="AJM131"/>
      <c r="AJN131"/>
      <c r="AJO131"/>
      <c r="AJP131"/>
      <c r="AJQ131"/>
      <c r="AJR131"/>
      <c r="AJS131"/>
      <c r="AJT131"/>
      <c r="AJU131"/>
      <c r="AJV131"/>
      <c r="AJW131"/>
      <c r="AJX131"/>
      <c r="AJY131"/>
      <c r="AJZ131"/>
      <c r="AKA131"/>
      <c r="AKB131"/>
      <c r="AKC131"/>
      <c r="AKD131"/>
      <c r="AKE131"/>
      <c r="AKF131"/>
      <c r="AKG131"/>
      <c r="AKH131"/>
      <c r="AKI131"/>
      <c r="AKJ131"/>
      <c r="AKK131"/>
      <c r="AKL131"/>
      <c r="AKM131"/>
      <c r="AKN131"/>
      <c r="AKO131"/>
      <c r="AKP131"/>
      <c r="AKQ131"/>
      <c r="AKR131"/>
      <c r="AKS131"/>
      <c r="AKT131"/>
      <c r="AKU131"/>
      <c r="AKV131"/>
      <c r="AKW131"/>
      <c r="AKX131"/>
      <c r="AKY131"/>
      <c r="AKZ131"/>
      <c r="ALA131"/>
      <c r="ALB131"/>
      <c r="ALC131"/>
      <c r="ALD131"/>
      <c r="ALE131"/>
      <c r="ALF131"/>
      <c r="ALG131"/>
      <c r="ALH131"/>
      <c r="ALI131"/>
      <c r="ALJ131"/>
      <c r="ALK131"/>
      <c r="ALL131"/>
      <c r="ALM131"/>
      <c r="ALN131"/>
      <c r="ALO131"/>
    </row>
    <row r="132" spans="5:1003" x14ac:dyDescent="0.25">
      <c r="E132" s="1115" t="str">
        <f t="shared" si="19"/>
        <v/>
      </c>
      <c r="G132" s="1115" t="str">
        <f t="shared" si="19"/>
        <v/>
      </c>
      <c r="I132" s="1115" t="str">
        <f t="shared" si="20"/>
        <v/>
      </c>
      <c r="K132" s="1115" t="str">
        <f t="shared" si="21"/>
        <v/>
      </c>
      <c r="M132" s="1115" t="str">
        <f t="shared" si="22"/>
        <v/>
      </c>
      <c r="O132" s="1115" t="str">
        <f t="shared" si="23"/>
        <v/>
      </c>
      <c r="Q132" s="1115" t="str">
        <f t="shared" si="24"/>
        <v/>
      </c>
      <c r="S132" s="1115" t="str">
        <f t="shared" si="25"/>
        <v/>
      </c>
      <c r="U132" s="1115" t="str">
        <f t="shared" si="26"/>
        <v/>
      </c>
      <c r="W132" s="1115" t="str">
        <f t="shared" si="27"/>
        <v/>
      </c>
      <c r="Y132" s="1115" t="str">
        <f t="shared" si="28"/>
        <v/>
      </c>
      <c r="AA132" s="1115" t="str">
        <f t="shared" si="29"/>
        <v/>
      </c>
      <c r="AC132" s="1115" t="str">
        <f t="shared" si="30"/>
        <v/>
      </c>
      <c r="AE132" s="1115" t="str">
        <f t="shared" si="31"/>
        <v/>
      </c>
      <c r="AG132" s="1115" t="str">
        <f t="shared" si="32"/>
        <v/>
      </c>
      <c r="AI132" s="1115" t="str">
        <f t="shared" si="33"/>
        <v/>
      </c>
      <c r="AK132" s="1115" t="str">
        <f t="shared" si="34"/>
        <v/>
      </c>
      <c r="AM132" s="1115" t="str">
        <f t="shared" si="35"/>
        <v/>
      </c>
      <c r="AO132" s="1115" t="str">
        <f t="shared" si="36"/>
        <v/>
      </c>
      <c r="AQ132" s="1115" t="str">
        <f t="shared" si="37"/>
        <v/>
      </c>
      <c r="XT132"/>
      <c r="XU132"/>
      <c r="XV132"/>
      <c r="XW132"/>
      <c r="XX132"/>
      <c r="XY132"/>
      <c r="XZ132"/>
      <c r="YA132"/>
      <c r="YB132"/>
      <c r="YC132"/>
      <c r="YD132"/>
      <c r="YE132"/>
      <c r="YF132"/>
      <c r="YG132"/>
      <c r="YH132"/>
      <c r="YI132"/>
      <c r="YJ132"/>
      <c r="YK132"/>
      <c r="YL132"/>
      <c r="YM132"/>
      <c r="YN132"/>
      <c r="YO132"/>
      <c r="YP132"/>
      <c r="YQ132"/>
      <c r="YR132"/>
      <c r="YS132"/>
      <c r="YT132"/>
      <c r="YU132"/>
      <c r="YV132"/>
      <c r="YW132"/>
      <c r="YX132"/>
      <c r="YY132"/>
      <c r="YZ132"/>
      <c r="ZA132"/>
      <c r="ZB132"/>
      <c r="ZC132"/>
      <c r="ZD132"/>
      <c r="ZE132"/>
      <c r="ZF132"/>
      <c r="ZG132"/>
      <c r="AGZ132"/>
      <c r="AHA132"/>
      <c r="AHB132"/>
      <c r="AHC132"/>
      <c r="AHD132"/>
      <c r="AHE132"/>
      <c r="AHF132"/>
      <c r="AHG132"/>
      <c r="AHH132"/>
      <c r="AHI132"/>
      <c r="AHJ132"/>
      <c r="AHK132"/>
      <c r="AHL132"/>
      <c r="AHM132"/>
      <c r="AHN132"/>
      <c r="AHO132"/>
      <c r="AHP132"/>
      <c r="AHQ132"/>
      <c r="AHR132"/>
      <c r="AHS132"/>
      <c r="AHT132"/>
      <c r="AHU132"/>
      <c r="AHV132"/>
      <c r="AHW132"/>
      <c r="AHX132"/>
      <c r="AHY132"/>
      <c r="AHZ132"/>
      <c r="AIA132"/>
      <c r="AIB132"/>
      <c r="AIC132"/>
      <c r="AID132"/>
      <c r="AIE132"/>
      <c r="AIF132"/>
      <c r="AIG132"/>
      <c r="AIH132"/>
      <c r="AII132"/>
      <c r="AIJ132"/>
      <c r="AIK132"/>
      <c r="AIL132"/>
      <c r="AIM132"/>
      <c r="AIN132"/>
      <c r="AIO132"/>
      <c r="AIP132"/>
      <c r="AIQ132"/>
      <c r="AIR132"/>
      <c r="AIS132"/>
      <c r="AIT132"/>
      <c r="AIU132"/>
      <c r="AIV132"/>
      <c r="AIW132"/>
      <c r="AIX132"/>
      <c r="AIY132"/>
      <c r="AIZ132"/>
      <c r="AJA132"/>
      <c r="AJB132"/>
      <c r="AJC132"/>
      <c r="AJD132"/>
      <c r="AJE132"/>
      <c r="AJF132"/>
      <c r="AJG132"/>
      <c r="AJH132"/>
      <c r="AJI132"/>
      <c r="AJJ132"/>
      <c r="AJK132"/>
      <c r="AJL132"/>
      <c r="AJM132"/>
      <c r="AJN132"/>
      <c r="AJO132"/>
      <c r="AJP132"/>
      <c r="AJQ132"/>
      <c r="AJR132"/>
      <c r="AJS132"/>
      <c r="AJT132"/>
      <c r="AJU132"/>
      <c r="AJV132"/>
      <c r="AJW132"/>
      <c r="AJX132"/>
      <c r="AJY132"/>
      <c r="AJZ132"/>
      <c r="AKA132"/>
      <c r="AKB132"/>
      <c r="AKC132"/>
      <c r="AKD132"/>
      <c r="AKE132"/>
      <c r="AKF132"/>
      <c r="AKG132"/>
      <c r="AKH132"/>
      <c r="AKI132"/>
      <c r="AKJ132"/>
      <c r="AKK132"/>
      <c r="AKL132"/>
      <c r="AKM132"/>
      <c r="AKN132"/>
      <c r="AKO132"/>
      <c r="AKP132"/>
      <c r="AKQ132"/>
      <c r="AKR132"/>
      <c r="AKS132"/>
      <c r="AKT132"/>
      <c r="AKU132"/>
      <c r="AKV132"/>
      <c r="AKW132"/>
      <c r="AKX132"/>
      <c r="AKY132"/>
      <c r="AKZ132"/>
      <c r="ALA132"/>
      <c r="ALB132"/>
      <c r="ALC132"/>
      <c r="ALD132"/>
      <c r="ALE132"/>
      <c r="ALF132"/>
      <c r="ALG132"/>
      <c r="ALH132"/>
      <c r="ALI132"/>
      <c r="ALJ132"/>
      <c r="ALK132"/>
      <c r="ALL132"/>
      <c r="ALM132"/>
      <c r="ALN132"/>
      <c r="ALO132"/>
    </row>
    <row r="133" spans="5:1003" x14ac:dyDescent="0.25">
      <c r="E133" s="1115" t="str">
        <f t="shared" si="19"/>
        <v/>
      </c>
      <c r="G133" s="1115" t="str">
        <f t="shared" si="19"/>
        <v/>
      </c>
      <c r="I133" s="1115" t="str">
        <f t="shared" si="20"/>
        <v/>
      </c>
      <c r="K133" s="1115" t="str">
        <f t="shared" si="21"/>
        <v/>
      </c>
      <c r="M133" s="1115" t="str">
        <f t="shared" si="22"/>
        <v/>
      </c>
      <c r="O133" s="1115" t="str">
        <f t="shared" si="23"/>
        <v/>
      </c>
      <c r="Q133" s="1115" t="str">
        <f t="shared" si="24"/>
        <v/>
      </c>
      <c r="S133" s="1115" t="str">
        <f t="shared" si="25"/>
        <v/>
      </c>
      <c r="U133" s="1115" t="str">
        <f t="shared" si="26"/>
        <v/>
      </c>
      <c r="W133" s="1115" t="str">
        <f t="shared" si="27"/>
        <v/>
      </c>
      <c r="Y133" s="1115" t="str">
        <f t="shared" si="28"/>
        <v/>
      </c>
      <c r="AA133" s="1115" t="str">
        <f t="shared" si="29"/>
        <v/>
      </c>
      <c r="AC133" s="1115" t="str">
        <f t="shared" si="30"/>
        <v/>
      </c>
      <c r="AE133" s="1115" t="str">
        <f t="shared" si="31"/>
        <v/>
      </c>
      <c r="AG133" s="1115" t="str">
        <f t="shared" si="32"/>
        <v/>
      </c>
      <c r="AI133" s="1115" t="str">
        <f t="shared" si="33"/>
        <v/>
      </c>
      <c r="AK133" s="1115" t="str">
        <f t="shared" si="34"/>
        <v/>
      </c>
      <c r="AM133" s="1115" t="str">
        <f t="shared" si="35"/>
        <v/>
      </c>
      <c r="AO133" s="1115" t="str">
        <f t="shared" si="36"/>
        <v/>
      </c>
      <c r="AQ133" s="1115" t="str">
        <f t="shared" si="37"/>
        <v/>
      </c>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AGZ133"/>
      <c r="AHA133"/>
      <c r="AHB133"/>
      <c r="AHC133"/>
      <c r="AHD133"/>
      <c r="AHE133"/>
      <c r="AHF133"/>
      <c r="AHG133"/>
      <c r="AHH133"/>
      <c r="AHI133"/>
      <c r="AHJ133"/>
      <c r="AHK133"/>
      <c r="AHL133"/>
      <c r="AHM133"/>
      <c r="AHN133"/>
      <c r="AHO133"/>
      <c r="AHP133"/>
      <c r="AHQ133"/>
      <c r="AHR133"/>
      <c r="AHS133"/>
      <c r="AHT133"/>
      <c r="AHU133"/>
      <c r="AHV133"/>
      <c r="AHW133"/>
      <c r="AHX133"/>
      <c r="AHY133"/>
      <c r="AHZ133"/>
      <c r="AIA133"/>
      <c r="AIB133"/>
      <c r="AIC133"/>
      <c r="AID133"/>
      <c r="AIE133"/>
      <c r="AIF133"/>
      <c r="AIG133"/>
      <c r="AIH133"/>
      <c r="AII133"/>
      <c r="AIJ133"/>
      <c r="AIK133"/>
      <c r="AIL133"/>
      <c r="AIM133"/>
      <c r="AIN133"/>
      <c r="AIO133"/>
      <c r="AIP133"/>
      <c r="AIQ133"/>
      <c r="AIR133"/>
      <c r="AIS133"/>
      <c r="AIT133"/>
      <c r="AIU133"/>
      <c r="AIV133"/>
      <c r="AIW133"/>
      <c r="AIX133"/>
      <c r="AIY133"/>
      <c r="AIZ133"/>
      <c r="AJA133"/>
      <c r="AJB133"/>
      <c r="AJC133"/>
      <c r="AJD133"/>
      <c r="AJE133"/>
      <c r="AJF133"/>
      <c r="AJG133"/>
      <c r="AJH133"/>
      <c r="AJI133"/>
      <c r="AJJ133"/>
      <c r="AJK133"/>
      <c r="AJL133"/>
      <c r="AJM133"/>
      <c r="AJN133"/>
      <c r="AJO133"/>
      <c r="AJP133"/>
      <c r="AJQ133"/>
      <c r="AJR133"/>
      <c r="AJS133"/>
      <c r="AJT133"/>
      <c r="AJU133"/>
      <c r="AJV133"/>
      <c r="AJW133"/>
      <c r="AJX133"/>
      <c r="AJY133"/>
      <c r="AJZ133"/>
      <c r="AKA133"/>
      <c r="AKB133"/>
      <c r="AKC133"/>
      <c r="AKD133"/>
      <c r="AKE133"/>
      <c r="AKF133"/>
      <c r="AKG133"/>
      <c r="AKH133"/>
      <c r="AKI133"/>
      <c r="AKJ133"/>
      <c r="AKK133"/>
      <c r="AKL133"/>
      <c r="AKM133"/>
      <c r="AKN133"/>
      <c r="AKO133"/>
      <c r="AKP133"/>
      <c r="AKQ133"/>
      <c r="AKR133"/>
      <c r="AKS133"/>
      <c r="AKT133"/>
      <c r="AKU133"/>
      <c r="AKV133"/>
      <c r="AKW133"/>
      <c r="AKX133"/>
      <c r="AKY133"/>
      <c r="AKZ133"/>
      <c r="ALA133"/>
      <c r="ALB133"/>
      <c r="ALC133"/>
      <c r="ALD133"/>
      <c r="ALE133"/>
      <c r="ALF133"/>
      <c r="ALG133"/>
      <c r="ALH133"/>
      <c r="ALI133"/>
      <c r="ALJ133"/>
      <c r="ALK133"/>
      <c r="ALL133"/>
      <c r="ALM133"/>
      <c r="ALN133"/>
      <c r="ALO133"/>
    </row>
    <row r="134" spans="5:1003" x14ac:dyDescent="0.25">
      <c r="E134" s="1115" t="str">
        <f t="shared" si="19"/>
        <v/>
      </c>
      <c r="G134" s="1115" t="str">
        <f t="shared" si="19"/>
        <v/>
      </c>
      <c r="I134" s="1115" t="str">
        <f t="shared" si="20"/>
        <v/>
      </c>
      <c r="K134" s="1115" t="str">
        <f t="shared" si="21"/>
        <v/>
      </c>
      <c r="M134" s="1115" t="str">
        <f t="shared" si="22"/>
        <v/>
      </c>
      <c r="O134" s="1115" t="str">
        <f t="shared" si="23"/>
        <v/>
      </c>
      <c r="Q134" s="1115" t="str">
        <f t="shared" si="24"/>
        <v/>
      </c>
      <c r="S134" s="1115" t="str">
        <f t="shared" si="25"/>
        <v/>
      </c>
      <c r="U134" s="1115" t="str">
        <f t="shared" si="26"/>
        <v/>
      </c>
      <c r="W134" s="1115" t="str">
        <f t="shared" si="27"/>
        <v/>
      </c>
      <c r="Y134" s="1115" t="str">
        <f t="shared" si="28"/>
        <v/>
      </c>
      <c r="AA134" s="1115" t="str">
        <f t="shared" si="29"/>
        <v/>
      </c>
      <c r="AC134" s="1115" t="str">
        <f t="shared" si="30"/>
        <v/>
      </c>
      <c r="AE134" s="1115" t="str">
        <f t="shared" si="31"/>
        <v/>
      </c>
      <c r="AG134" s="1115" t="str">
        <f t="shared" si="32"/>
        <v/>
      </c>
      <c r="AI134" s="1115" t="str">
        <f t="shared" si="33"/>
        <v/>
      </c>
      <c r="AK134" s="1115" t="str">
        <f t="shared" si="34"/>
        <v/>
      </c>
      <c r="AM134" s="1115" t="str">
        <f t="shared" si="35"/>
        <v/>
      </c>
      <c r="AO134" s="1115" t="str">
        <f t="shared" si="36"/>
        <v/>
      </c>
      <c r="AQ134" s="1115" t="str">
        <f t="shared" si="37"/>
        <v/>
      </c>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row>
    <row r="135" spans="5:1003" x14ac:dyDescent="0.25">
      <c r="E135" s="1115" t="str">
        <f t="shared" si="19"/>
        <v/>
      </c>
      <c r="G135" s="1115" t="str">
        <f t="shared" si="19"/>
        <v/>
      </c>
      <c r="I135" s="1115" t="str">
        <f t="shared" si="20"/>
        <v/>
      </c>
      <c r="K135" s="1115" t="str">
        <f t="shared" si="21"/>
        <v/>
      </c>
      <c r="M135" s="1115" t="str">
        <f t="shared" si="22"/>
        <v/>
      </c>
      <c r="O135" s="1115" t="str">
        <f t="shared" si="23"/>
        <v/>
      </c>
      <c r="Q135" s="1115" t="str">
        <f t="shared" si="24"/>
        <v/>
      </c>
      <c r="S135" s="1115" t="str">
        <f t="shared" si="25"/>
        <v/>
      </c>
      <c r="U135" s="1115" t="str">
        <f t="shared" si="26"/>
        <v/>
      </c>
      <c r="W135" s="1115" t="str">
        <f t="shared" si="27"/>
        <v/>
      </c>
      <c r="Y135" s="1115" t="str">
        <f t="shared" si="28"/>
        <v/>
      </c>
      <c r="AA135" s="1115" t="str">
        <f t="shared" si="29"/>
        <v/>
      </c>
      <c r="AC135" s="1115" t="str">
        <f t="shared" si="30"/>
        <v/>
      </c>
      <c r="AE135" s="1115" t="str">
        <f t="shared" si="31"/>
        <v/>
      </c>
      <c r="AG135" s="1115" t="str">
        <f t="shared" si="32"/>
        <v/>
      </c>
      <c r="AI135" s="1115" t="str">
        <f t="shared" si="33"/>
        <v/>
      </c>
      <c r="AK135" s="1115" t="str">
        <f t="shared" si="34"/>
        <v/>
      </c>
      <c r="AM135" s="1115" t="str">
        <f t="shared" si="35"/>
        <v/>
      </c>
      <c r="AO135" s="1115" t="str">
        <f t="shared" si="36"/>
        <v/>
      </c>
      <c r="AQ135" s="1115" t="str">
        <f t="shared" si="37"/>
        <v/>
      </c>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row>
    <row r="136" spans="5:1003" x14ac:dyDescent="0.25">
      <c r="E136" s="1115" t="str">
        <f t="shared" si="19"/>
        <v/>
      </c>
      <c r="G136" s="1115" t="str">
        <f t="shared" si="19"/>
        <v/>
      </c>
      <c r="I136" s="1115" t="str">
        <f t="shared" si="20"/>
        <v/>
      </c>
      <c r="K136" s="1115" t="str">
        <f t="shared" si="21"/>
        <v/>
      </c>
      <c r="M136" s="1115" t="str">
        <f t="shared" si="22"/>
        <v/>
      </c>
      <c r="O136" s="1115" t="str">
        <f t="shared" si="23"/>
        <v/>
      </c>
      <c r="Q136" s="1115" t="str">
        <f t="shared" si="24"/>
        <v/>
      </c>
      <c r="S136" s="1115" t="str">
        <f t="shared" si="25"/>
        <v/>
      </c>
      <c r="U136" s="1115" t="str">
        <f t="shared" si="26"/>
        <v/>
      </c>
      <c r="W136" s="1115" t="str">
        <f t="shared" si="27"/>
        <v/>
      </c>
      <c r="Y136" s="1115" t="str">
        <f t="shared" si="28"/>
        <v/>
      </c>
      <c r="AA136" s="1115" t="str">
        <f t="shared" si="29"/>
        <v/>
      </c>
      <c r="AC136" s="1115" t="str">
        <f t="shared" si="30"/>
        <v/>
      </c>
      <c r="AE136" s="1115" t="str">
        <f t="shared" si="31"/>
        <v/>
      </c>
      <c r="AG136" s="1115" t="str">
        <f t="shared" si="32"/>
        <v/>
      </c>
      <c r="AI136" s="1115" t="str">
        <f t="shared" si="33"/>
        <v/>
      </c>
      <c r="AK136" s="1115" t="str">
        <f t="shared" si="34"/>
        <v/>
      </c>
      <c r="AM136" s="1115" t="str">
        <f t="shared" si="35"/>
        <v/>
      </c>
      <c r="AO136" s="1115" t="str">
        <f t="shared" si="36"/>
        <v/>
      </c>
      <c r="AQ136" s="1115" t="str">
        <f t="shared" si="37"/>
        <v/>
      </c>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row>
    <row r="137" spans="5:1003" x14ac:dyDescent="0.25">
      <c r="E137" s="1115" t="str">
        <f t="shared" si="19"/>
        <v/>
      </c>
      <c r="G137" s="1115" t="str">
        <f t="shared" si="19"/>
        <v/>
      </c>
      <c r="I137" s="1115" t="str">
        <f t="shared" si="20"/>
        <v/>
      </c>
      <c r="K137" s="1115" t="str">
        <f t="shared" si="21"/>
        <v/>
      </c>
      <c r="M137" s="1115" t="str">
        <f t="shared" si="22"/>
        <v/>
      </c>
      <c r="O137" s="1115" t="str">
        <f t="shared" si="23"/>
        <v/>
      </c>
      <c r="Q137" s="1115" t="str">
        <f t="shared" si="24"/>
        <v/>
      </c>
      <c r="S137" s="1115" t="str">
        <f t="shared" si="25"/>
        <v/>
      </c>
      <c r="U137" s="1115" t="str">
        <f t="shared" si="26"/>
        <v/>
      </c>
      <c r="W137" s="1115" t="str">
        <f t="shared" si="27"/>
        <v/>
      </c>
      <c r="Y137" s="1115" t="str">
        <f t="shared" si="28"/>
        <v/>
      </c>
      <c r="AA137" s="1115" t="str">
        <f t="shared" si="29"/>
        <v/>
      </c>
      <c r="AC137" s="1115" t="str">
        <f t="shared" si="30"/>
        <v/>
      </c>
      <c r="AE137" s="1115" t="str">
        <f t="shared" si="31"/>
        <v/>
      </c>
      <c r="AG137" s="1115" t="str">
        <f t="shared" si="32"/>
        <v/>
      </c>
      <c r="AI137" s="1115" t="str">
        <f t="shared" si="33"/>
        <v/>
      </c>
      <c r="AK137" s="1115" t="str">
        <f t="shared" si="34"/>
        <v/>
      </c>
      <c r="AM137" s="1115" t="str">
        <f t="shared" si="35"/>
        <v/>
      </c>
      <c r="AO137" s="1115" t="str">
        <f t="shared" si="36"/>
        <v/>
      </c>
      <c r="AQ137" s="1115" t="str">
        <f t="shared" si="37"/>
        <v/>
      </c>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row>
    <row r="138" spans="5:1003" x14ac:dyDescent="0.25">
      <c r="E138" s="1115" t="str">
        <f t="shared" si="19"/>
        <v/>
      </c>
      <c r="G138" s="1115" t="str">
        <f t="shared" si="19"/>
        <v/>
      </c>
      <c r="I138" s="1115" t="str">
        <f t="shared" si="20"/>
        <v/>
      </c>
      <c r="K138" s="1115" t="str">
        <f t="shared" si="21"/>
        <v/>
      </c>
      <c r="M138" s="1115" t="str">
        <f t="shared" si="22"/>
        <v/>
      </c>
      <c r="O138" s="1115" t="str">
        <f t="shared" si="23"/>
        <v/>
      </c>
      <c r="Q138" s="1115" t="str">
        <f t="shared" si="24"/>
        <v/>
      </c>
      <c r="S138" s="1115" t="str">
        <f t="shared" si="25"/>
        <v/>
      </c>
      <c r="U138" s="1115" t="str">
        <f t="shared" si="26"/>
        <v/>
      </c>
      <c r="W138" s="1115" t="str">
        <f t="shared" si="27"/>
        <v/>
      </c>
      <c r="Y138" s="1115" t="str">
        <f t="shared" si="28"/>
        <v/>
      </c>
      <c r="AA138" s="1115" t="str">
        <f t="shared" si="29"/>
        <v/>
      </c>
      <c r="AC138" s="1115" t="str">
        <f t="shared" si="30"/>
        <v/>
      </c>
      <c r="AE138" s="1115" t="str">
        <f t="shared" si="31"/>
        <v/>
      </c>
      <c r="AG138" s="1115" t="str">
        <f t="shared" si="32"/>
        <v/>
      </c>
      <c r="AI138" s="1115" t="str">
        <f t="shared" si="33"/>
        <v/>
      </c>
      <c r="AK138" s="1115" t="str">
        <f t="shared" si="34"/>
        <v/>
      </c>
      <c r="AM138" s="1115" t="str">
        <f t="shared" si="35"/>
        <v/>
      </c>
      <c r="AO138" s="1115" t="str">
        <f t="shared" si="36"/>
        <v/>
      </c>
      <c r="AQ138" s="1115" t="str">
        <f t="shared" si="37"/>
        <v/>
      </c>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E138"/>
      <c r="ALF138"/>
      <c r="ALG138"/>
      <c r="ALH138"/>
      <c r="ALI138"/>
      <c r="ALJ138"/>
      <c r="ALK138"/>
      <c r="ALL138"/>
      <c r="ALM138"/>
      <c r="ALN138"/>
      <c r="ALO138"/>
    </row>
    <row r="139" spans="5:1003" x14ac:dyDescent="0.25">
      <c r="E139" s="1115" t="str">
        <f t="shared" ref="E139:G202" si="38">IF(OR($B139=0,D139=0),"",D139/$B139)</f>
        <v/>
      </c>
      <c r="G139" s="1115" t="str">
        <f t="shared" si="38"/>
        <v/>
      </c>
      <c r="I139" s="1115" t="str">
        <f t="shared" ref="I139:I202" si="39">IF(OR($B139=0,H139=0),"",H139/$B139)</f>
        <v/>
      </c>
      <c r="K139" s="1115" t="str">
        <f t="shared" ref="K139:K202" si="40">IF(OR($B139=0,J139=0),"",J139/$B139)</f>
        <v/>
      </c>
      <c r="M139" s="1115" t="str">
        <f t="shared" ref="M139:M202" si="41">IF(OR($B139=0,L139=0),"",L139/$B139)</f>
        <v/>
      </c>
      <c r="O139" s="1115" t="str">
        <f t="shared" ref="O139:O202" si="42">IF(OR($B139=0,N139=0),"",N139/$B139)</f>
        <v/>
      </c>
      <c r="Q139" s="1115" t="str">
        <f t="shared" ref="Q139:Q202" si="43">IF(OR($B139=0,P139=0),"",P139/$B139)</f>
        <v/>
      </c>
      <c r="S139" s="1115" t="str">
        <f t="shared" ref="S139:S202" si="44">IF(OR($B139=0,R139=0),"",R139/$B139)</f>
        <v/>
      </c>
      <c r="U139" s="1115" t="str">
        <f t="shared" ref="U139:U202" si="45">IF(OR($B139=0,T139=0),"",T139/$B139)</f>
        <v/>
      </c>
      <c r="W139" s="1115" t="str">
        <f t="shared" ref="W139:W202" si="46">IF(OR($B139=0,V139=0),"",V139/$B139)</f>
        <v/>
      </c>
      <c r="Y139" s="1115" t="str">
        <f t="shared" ref="Y139:Y202" si="47">IF(OR($B139=0,X139=0),"",X139/$B139)</f>
        <v/>
      </c>
      <c r="AA139" s="1115" t="str">
        <f t="shared" ref="AA139:AA202" si="48">IF(OR($B139=0,Z139=0),"",Z139/$B139)</f>
        <v/>
      </c>
      <c r="AC139" s="1115" t="str">
        <f t="shared" ref="AC139:AC202" si="49">IF(OR($B139=0,AB139=0),"",AB139/$B139)</f>
        <v/>
      </c>
      <c r="AE139" s="1115" t="str">
        <f t="shared" ref="AE139:AE202" si="50">IF(OR($B139=0,AD139=0),"",AD139/$B139)</f>
        <v/>
      </c>
      <c r="AG139" s="1115" t="str">
        <f t="shared" ref="AG139:AG202" si="51">IF(OR($B139=0,AF139=0),"",AF139/$B139)</f>
        <v/>
      </c>
      <c r="AI139" s="1115" t="str">
        <f t="shared" ref="AI139:AI202" si="52">IF(OR($B139=0,AH139=0),"",AH139/$B139)</f>
        <v/>
      </c>
      <c r="AK139" s="1115" t="str">
        <f t="shared" ref="AK139:AK202" si="53">IF(OR($B139=0,AJ139=0),"",AJ139/$B139)</f>
        <v/>
      </c>
      <c r="AM139" s="1115" t="str">
        <f t="shared" ref="AM139:AM202" si="54">IF(OR($B139=0,AL139=0),"",AL139/$B139)</f>
        <v/>
      </c>
      <c r="AO139" s="1115" t="str">
        <f t="shared" ref="AO139:AO202" si="55">IF(OR($B139=0,AN139=0),"",AN139/$B139)</f>
        <v/>
      </c>
      <c r="AQ139" s="1115" t="str">
        <f t="shared" ref="AQ139:AQ202" si="56">IF(OR($B139=0,AP139=0),"",AP139/$B139)</f>
        <v/>
      </c>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E139"/>
      <c r="ALF139"/>
      <c r="ALG139"/>
      <c r="ALH139"/>
      <c r="ALI139"/>
      <c r="ALJ139"/>
      <c r="ALK139"/>
      <c r="ALL139"/>
      <c r="ALM139"/>
      <c r="ALN139"/>
      <c r="ALO139"/>
    </row>
    <row r="140" spans="5:1003" x14ac:dyDescent="0.25">
      <c r="E140" s="1115" t="str">
        <f t="shared" si="38"/>
        <v/>
      </c>
      <c r="G140" s="1115" t="str">
        <f t="shared" si="38"/>
        <v/>
      </c>
      <c r="I140" s="1115" t="str">
        <f t="shared" si="39"/>
        <v/>
      </c>
      <c r="K140" s="1115" t="str">
        <f t="shared" si="40"/>
        <v/>
      </c>
      <c r="M140" s="1115" t="str">
        <f t="shared" si="41"/>
        <v/>
      </c>
      <c r="O140" s="1115" t="str">
        <f t="shared" si="42"/>
        <v/>
      </c>
      <c r="Q140" s="1115" t="str">
        <f t="shared" si="43"/>
        <v/>
      </c>
      <c r="S140" s="1115" t="str">
        <f t="shared" si="44"/>
        <v/>
      </c>
      <c r="U140" s="1115" t="str">
        <f t="shared" si="45"/>
        <v/>
      </c>
      <c r="W140" s="1115" t="str">
        <f t="shared" si="46"/>
        <v/>
      </c>
      <c r="Y140" s="1115" t="str">
        <f t="shared" si="47"/>
        <v/>
      </c>
      <c r="AA140" s="1115" t="str">
        <f t="shared" si="48"/>
        <v/>
      </c>
      <c r="AC140" s="1115" t="str">
        <f t="shared" si="49"/>
        <v/>
      </c>
      <c r="AE140" s="1115" t="str">
        <f t="shared" si="50"/>
        <v/>
      </c>
      <c r="AG140" s="1115" t="str">
        <f t="shared" si="51"/>
        <v/>
      </c>
      <c r="AI140" s="1115" t="str">
        <f t="shared" si="52"/>
        <v/>
      </c>
      <c r="AK140" s="1115" t="str">
        <f t="shared" si="53"/>
        <v/>
      </c>
      <c r="AM140" s="1115" t="str">
        <f t="shared" si="54"/>
        <v/>
      </c>
      <c r="AO140" s="1115" t="str">
        <f t="shared" si="55"/>
        <v/>
      </c>
      <c r="AQ140" s="1115" t="str">
        <f t="shared" si="56"/>
        <v/>
      </c>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E140"/>
      <c r="ALF140"/>
      <c r="ALG140"/>
      <c r="ALH140"/>
      <c r="ALI140"/>
      <c r="ALJ140"/>
      <c r="ALK140"/>
      <c r="ALL140"/>
      <c r="ALM140"/>
      <c r="ALN140"/>
      <c r="ALO140"/>
    </row>
    <row r="141" spans="5:1003" x14ac:dyDescent="0.25">
      <c r="E141" s="1115" t="str">
        <f t="shared" si="38"/>
        <v/>
      </c>
      <c r="G141" s="1115" t="str">
        <f t="shared" si="38"/>
        <v/>
      </c>
      <c r="I141" s="1115" t="str">
        <f t="shared" si="39"/>
        <v/>
      </c>
      <c r="K141" s="1115" t="str">
        <f t="shared" si="40"/>
        <v/>
      </c>
      <c r="M141" s="1115" t="str">
        <f t="shared" si="41"/>
        <v/>
      </c>
      <c r="O141" s="1115" t="str">
        <f t="shared" si="42"/>
        <v/>
      </c>
      <c r="Q141" s="1115" t="str">
        <f t="shared" si="43"/>
        <v/>
      </c>
      <c r="S141" s="1115" t="str">
        <f t="shared" si="44"/>
        <v/>
      </c>
      <c r="U141" s="1115" t="str">
        <f t="shared" si="45"/>
        <v/>
      </c>
      <c r="W141" s="1115" t="str">
        <f t="shared" si="46"/>
        <v/>
      </c>
      <c r="Y141" s="1115" t="str">
        <f t="shared" si="47"/>
        <v/>
      </c>
      <c r="AA141" s="1115" t="str">
        <f t="shared" si="48"/>
        <v/>
      </c>
      <c r="AC141" s="1115" t="str">
        <f t="shared" si="49"/>
        <v/>
      </c>
      <c r="AE141" s="1115" t="str">
        <f t="shared" si="50"/>
        <v/>
      </c>
      <c r="AG141" s="1115" t="str">
        <f t="shared" si="51"/>
        <v/>
      </c>
      <c r="AI141" s="1115" t="str">
        <f t="shared" si="52"/>
        <v/>
      </c>
      <c r="AK141" s="1115" t="str">
        <f t="shared" si="53"/>
        <v/>
      </c>
      <c r="AM141" s="1115" t="str">
        <f t="shared" si="54"/>
        <v/>
      </c>
      <c r="AO141" s="1115" t="str">
        <f t="shared" si="55"/>
        <v/>
      </c>
      <c r="AQ141" s="1115" t="str">
        <f t="shared" si="56"/>
        <v/>
      </c>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AGZ141"/>
      <c r="AHA141"/>
      <c r="AHB141"/>
      <c r="AHC141"/>
      <c r="AHD141"/>
      <c r="AHE141"/>
      <c r="AHF141"/>
      <c r="AHG141"/>
      <c r="AHH141"/>
      <c r="AHI141"/>
      <c r="AHJ141"/>
      <c r="AHK141"/>
      <c r="AHL141"/>
      <c r="AHM141"/>
      <c r="AHN141"/>
      <c r="AHO141"/>
      <c r="AHP141"/>
      <c r="AHQ141"/>
      <c r="AHR141"/>
      <c r="AHS141"/>
      <c r="AHT141"/>
      <c r="AHU141"/>
      <c r="AHV141"/>
      <c r="AHW141"/>
      <c r="AHX141"/>
      <c r="AHY141"/>
      <c r="AHZ141"/>
      <c r="AIA141"/>
      <c r="AIB141"/>
      <c r="AIC141"/>
      <c r="AID141"/>
      <c r="AIE141"/>
      <c r="AIF141"/>
      <c r="AIG141"/>
      <c r="AIH141"/>
      <c r="AII141"/>
      <c r="AIJ141"/>
      <c r="AIK141"/>
      <c r="AIL141"/>
      <c r="AIM141"/>
      <c r="AIN141"/>
      <c r="AIO141"/>
      <c r="AIP141"/>
      <c r="AIQ141"/>
      <c r="AIR141"/>
      <c r="AIS141"/>
      <c r="AIT141"/>
      <c r="AIU141"/>
      <c r="AIV141"/>
      <c r="AIW141"/>
      <c r="AIX141"/>
      <c r="AIY141"/>
      <c r="AIZ141"/>
      <c r="AJA141"/>
      <c r="AJB141"/>
      <c r="AJC141"/>
      <c r="AJD141"/>
      <c r="AJE141"/>
      <c r="AJF141"/>
      <c r="AJG141"/>
      <c r="AJH141"/>
      <c r="AJI141"/>
      <c r="AJJ141"/>
      <c r="AJK141"/>
      <c r="AJL141"/>
      <c r="AJM141"/>
      <c r="AJN141"/>
      <c r="AJO141"/>
      <c r="AJP141"/>
      <c r="AJQ141"/>
      <c r="AJR141"/>
      <c r="AJS141"/>
      <c r="AJT141"/>
      <c r="AJU141"/>
      <c r="AJV141"/>
      <c r="AJW141"/>
      <c r="AJX141"/>
      <c r="AJY141"/>
      <c r="AJZ141"/>
      <c r="AKA141"/>
      <c r="AKB141"/>
      <c r="AKC141"/>
      <c r="AKD141"/>
      <c r="AKE141"/>
      <c r="AKF141"/>
      <c r="AKG141"/>
      <c r="AKH141"/>
      <c r="AKI141"/>
      <c r="AKJ141"/>
      <c r="AKK141"/>
      <c r="AKL141"/>
      <c r="AKM141"/>
      <c r="AKN141"/>
      <c r="AKO141"/>
      <c r="AKP141"/>
      <c r="AKQ141"/>
      <c r="AKR141"/>
      <c r="AKS141"/>
      <c r="AKT141"/>
      <c r="AKU141"/>
      <c r="AKV141"/>
      <c r="AKW141"/>
      <c r="AKX141"/>
      <c r="AKY141"/>
      <c r="AKZ141"/>
      <c r="ALA141"/>
      <c r="ALB141"/>
      <c r="ALC141"/>
      <c r="ALD141"/>
      <c r="ALE141"/>
      <c r="ALF141"/>
      <c r="ALG141"/>
      <c r="ALH141"/>
      <c r="ALI141"/>
      <c r="ALJ141"/>
      <c r="ALK141"/>
      <c r="ALL141"/>
      <c r="ALM141"/>
      <c r="ALN141"/>
      <c r="ALO141"/>
    </row>
    <row r="142" spans="5:1003" x14ac:dyDescent="0.25">
      <c r="E142" s="1115" t="str">
        <f t="shared" si="38"/>
        <v/>
      </c>
      <c r="G142" s="1115" t="str">
        <f t="shared" si="38"/>
        <v/>
      </c>
      <c r="I142" s="1115" t="str">
        <f t="shared" si="39"/>
        <v/>
      </c>
      <c r="K142" s="1115" t="str">
        <f t="shared" si="40"/>
        <v/>
      </c>
      <c r="M142" s="1115" t="str">
        <f t="shared" si="41"/>
        <v/>
      </c>
      <c r="O142" s="1115" t="str">
        <f t="shared" si="42"/>
        <v/>
      </c>
      <c r="Q142" s="1115" t="str">
        <f t="shared" si="43"/>
        <v/>
      </c>
      <c r="S142" s="1115" t="str">
        <f t="shared" si="44"/>
        <v/>
      </c>
      <c r="U142" s="1115" t="str">
        <f t="shared" si="45"/>
        <v/>
      </c>
      <c r="W142" s="1115" t="str">
        <f t="shared" si="46"/>
        <v/>
      </c>
      <c r="Y142" s="1115" t="str">
        <f t="shared" si="47"/>
        <v/>
      </c>
      <c r="AA142" s="1115" t="str">
        <f t="shared" si="48"/>
        <v/>
      </c>
      <c r="AC142" s="1115" t="str">
        <f t="shared" si="49"/>
        <v/>
      </c>
      <c r="AE142" s="1115" t="str">
        <f t="shared" si="50"/>
        <v/>
      </c>
      <c r="AG142" s="1115" t="str">
        <f t="shared" si="51"/>
        <v/>
      </c>
      <c r="AI142" s="1115" t="str">
        <f t="shared" si="52"/>
        <v/>
      </c>
      <c r="AK142" s="1115" t="str">
        <f t="shared" si="53"/>
        <v/>
      </c>
      <c r="AM142" s="1115" t="str">
        <f t="shared" si="54"/>
        <v/>
      </c>
      <c r="AO142" s="1115" t="str">
        <f t="shared" si="55"/>
        <v/>
      </c>
      <c r="AQ142" s="1115" t="str">
        <f t="shared" si="56"/>
        <v/>
      </c>
      <c r="XT142"/>
      <c r="XU142"/>
      <c r="XV142"/>
      <c r="XW142"/>
      <c r="XX142"/>
      <c r="XY142"/>
      <c r="XZ142"/>
      <c r="YA142"/>
      <c r="YB142"/>
      <c r="YC142"/>
      <c r="YD142"/>
      <c r="YE142"/>
      <c r="YF142"/>
      <c r="YG142"/>
      <c r="YH142"/>
      <c r="YI142"/>
      <c r="YJ142"/>
      <c r="YK142"/>
      <c r="YL142"/>
      <c r="YM142"/>
      <c r="YN142"/>
      <c r="YO142"/>
      <c r="YP142"/>
      <c r="YQ142"/>
      <c r="YR142"/>
      <c r="YS142"/>
      <c r="YT142"/>
      <c r="YU142"/>
      <c r="YV142"/>
      <c r="YW142"/>
      <c r="YX142"/>
      <c r="YY142"/>
      <c r="YZ142"/>
      <c r="ZA142"/>
      <c r="ZB142"/>
      <c r="ZC142"/>
      <c r="ZD142"/>
      <c r="ZE142"/>
      <c r="ZF142"/>
      <c r="ZG142"/>
      <c r="AGZ142"/>
      <c r="AHA142"/>
      <c r="AHB142"/>
      <c r="AHC142"/>
      <c r="AHD142"/>
      <c r="AHE142"/>
      <c r="AHF142"/>
      <c r="AHG142"/>
      <c r="AHH142"/>
      <c r="AHI142"/>
      <c r="AHJ142"/>
      <c r="AHK142"/>
      <c r="AHL142"/>
      <c r="AHM142"/>
      <c r="AHN142"/>
      <c r="AHO142"/>
      <c r="AHP142"/>
      <c r="AHQ142"/>
      <c r="AHR142"/>
      <c r="AHS142"/>
      <c r="AHT142"/>
      <c r="AHU142"/>
      <c r="AHV142"/>
      <c r="AHW142"/>
      <c r="AHX142"/>
      <c r="AHY142"/>
      <c r="AHZ142"/>
      <c r="AIA142"/>
      <c r="AIB142"/>
      <c r="AIC142"/>
      <c r="AID142"/>
      <c r="AIE142"/>
      <c r="AIF142"/>
      <c r="AIG142"/>
      <c r="AIH142"/>
      <c r="AII142"/>
      <c r="AIJ142"/>
      <c r="AIK142"/>
      <c r="AIL142"/>
      <c r="AIM142"/>
      <c r="AIN142"/>
      <c r="AIO142"/>
      <c r="AIP142"/>
      <c r="AIQ142"/>
      <c r="AIR142"/>
      <c r="AIS142"/>
      <c r="AIT142"/>
      <c r="AIU142"/>
      <c r="AIV142"/>
      <c r="AIW142"/>
      <c r="AIX142"/>
      <c r="AIY142"/>
      <c r="AIZ142"/>
      <c r="AJA142"/>
      <c r="AJB142"/>
      <c r="AJC142"/>
      <c r="AJD142"/>
      <c r="AJE142"/>
      <c r="AJF142"/>
      <c r="AJG142"/>
      <c r="AJH142"/>
      <c r="AJI142"/>
      <c r="AJJ142"/>
      <c r="AJK142"/>
      <c r="AJL142"/>
      <c r="AJM142"/>
      <c r="AJN142"/>
      <c r="AJO142"/>
      <c r="AJP142"/>
      <c r="AJQ142"/>
      <c r="AJR142"/>
      <c r="AJS142"/>
      <c r="AJT142"/>
      <c r="AJU142"/>
      <c r="AJV142"/>
      <c r="AJW142"/>
      <c r="AJX142"/>
      <c r="AJY142"/>
      <c r="AJZ142"/>
      <c r="AKA142"/>
      <c r="AKB142"/>
      <c r="AKC142"/>
      <c r="AKD142"/>
      <c r="AKE142"/>
      <c r="AKF142"/>
      <c r="AKG142"/>
      <c r="AKH142"/>
      <c r="AKI142"/>
      <c r="AKJ142"/>
      <c r="AKK142"/>
      <c r="AKL142"/>
      <c r="AKM142"/>
      <c r="AKN142"/>
      <c r="AKO142"/>
      <c r="AKP142"/>
      <c r="AKQ142"/>
      <c r="AKR142"/>
      <c r="AKS142"/>
      <c r="AKT142"/>
      <c r="AKU142"/>
      <c r="AKV142"/>
      <c r="AKW142"/>
      <c r="AKX142"/>
      <c r="AKY142"/>
      <c r="AKZ142"/>
      <c r="ALA142"/>
      <c r="ALB142"/>
      <c r="ALC142"/>
      <c r="ALD142"/>
      <c r="ALE142"/>
      <c r="ALF142"/>
      <c r="ALG142"/>
      <c r="ALH142"/>
      <c r="ALI142"/>
      <c r="ALJ142"/>
      <c r="ALK142"/>
      <c r="ALL142"/>
      <c r="ALM142"/>
      <c r="ALN142"/>
      <c r="ALO142"/>
    </row>
    <row r="143" spans="5:1003" x14ac:dyDescent="0.25">
      <c r="E143" s="1115" t="str">
        <f t="shared" si="38"/>
        <v/>
      </c>
      <c r="G143" s="1115" t="str">
        <f t="shared" si="38"/>
        <v/>
      </c>
      <c r="I143" s="1115" t="str">
        <f t="shared" si="39"/>
        <v/>
      </c>
      <c r="K143" s="1115" t="str">
        <f t="shared" si="40"/>
        <v/>
      </c>
      <c r="M143" s="1115" t="str">
        <f t="shared" si="41"/>
        <v/>
      </c>
      <c r="O143" s="1115" t="str">
        <f t="shared" si="42"/>
        <v/>
      </c>
      <c r="Q143" s="1115" t="str">
        <f t="shared" si="43"/>
        <v/>
      </c>
      <c r="S143" s="1115" t="str">
        <f t="shared" si="44"/>
        <v/>
      </c>
      <c r="U143" s="1115" t="str">
        <f t="shared" si="45"/>
        <v/>
      </c>
      <c r="W143" s="1115" t="str">
        <f t="shared" si="46"/>
        <v/>
      </c>
      <c r="Y143" s="1115" t="str">
        <f t="shared" si="47"/>
        <v/>
      </c>
      <c r="AA143" s="1115" t="str">
        <f t="shared" si="48"/>
        <v/>
      </c>
      <c r="AC143" s="1115" t="str">
        <f t="shared" si="49"/>
        <v/>
      </c>
      <c r="AE143" s="1115" t="str">
        <f t="shared" si="50"/>
        <v/>
      </c>
      <c r="AG143" s="1115" t="str">
        <f t="shared" si="51"/>
        <v/>
      </c>
      <c r="AI143" s="1115" t="str">
        <f t="shared" si="52"/>
        <v/>
      </c>
      <c r="AK143" s="1115" t="str">
        <f t="shared" si="53"/>
        <v/>
      </c>
      <c r="AM143" s="1115" t="str">
        <f t="shared" si="54"/>
        <v/>
      </c>
      <c r="AO143" s="1115" t="str">
        <f t="shared" si="55"/>
        <v/>
      </c>
      <c r="AQ143" s="1115" t="str">
        <f t="shared" si="56"/>
        <v/>
      </c>
      <c r="XT143"/>
      <c r="XU143"/>
      <c r="XV143"/>
      <c r="XW143"/>
      <c r="XX143"/>
      <c r="XY143"/>
      <c r="XZ143"/>
      <c r="YA143"/>
      <c r="YB143"/>
      <c r="YC143"/>
      <c r="YD143"/>
      <c r="YE143"/>
      <c r="YF143"/>
      <c r="YG143"/>
      <c r="YH143"/>
      <c r="YI143"/>
      <c r="YJ143"/>
      <c r="YK143"/>
      <c r="YL143"/>
      <c r="YM143"/>
      <c r="YN143"/>
      <c r="YO143"/>
      <c r="YP143"/>
      <c r="YQ143"/>
      <c r="YR143"/>
      <c r="YS143"/>
      <c r="YT143"/>
      <c r="YU143"/>
      <c r="YV143"/>
      <c r="YW143"/>
      <c r="YX143"/>
      <c r="YY143"/>
      <c r="YZ143"/>
      <c r="ZA143"/>
      <c r="ZB143"/>
      <c r="ZC143"/>
      <c r="ZD143"/>
      <c r="ZE143"/>
      <c r="ZF143"/>
      <c r="ZG143"/>
      <c r="AGZ143"/>
      <c r="AHA143"/>
      <c r="AHB143"/>
      <c r="AHC143"/>
      <c r="AHD143"/>
      <c r="AHE143"/>
      <c r="AHF143"/>
      <c r="AHG143"/>
      <c r="AHH143"/>
      <c r="AHI143"/>
      <c r="AHJ143"/>
      <c r="AHK143"/>
      <c r="AHL143"/>
      <c r="AHM143"/>
      <c r="AHN143"/>
      <c r="AHO143"/>
      <c r="AHP143"/>
      <c r="AHQ143"/>
      <c r="AHR143"/>
      <c r="AHS143"/>
      <c r="AHT143"/>
      <c r="AHU143"/>
      <c r="AHV143"/>
      <c r="AHW143"/>
      <c r="AHX143"/>
      <c r="AHY143"/>
      <c r="AHZ143"/>
      <c r="AIA143"/>
      <c r="AIB143"/>
      <c r="AIC143"/>
      <c r="AID143"/>
      <c r="AIE143"/>
      <c r="AIF143"/>
      <c r="AIG143"/>
      <c r="AIH143"/>
      <c r="AII143"/>
      <c r="AIJ143"/>
      <c r="AIK143"/>
      <c r="AIL143"/>
      <c r="AIM143"/>
      <c r="AIN143"/>
      <c r="AIO143"/>
      <c r="AIP143"/>
      <c r="AIQ143"/>
      <c r="AIR143"/>
      <c r="AIS143"/>
      <c r="AIT143"/>
      <c r="AIU143"/>
      <c r="AIV143"/>
      <c r="AIW143"/>
      <c r="AIX143"/>
      <c r="AIY143"/>
      <c r="AIZ143"/>
      <c r="AJA143"/>
      <c r="AJB143"/>
      <c r="AJC143"/>
      <c r="AJD143"/>
      <c r="AJE143"/>
      <c r="AJF143"/>
      <c r="AJG143"/>
      <c r="AJH143"/>
      <c r="AJI143"/>
      <c r="AJJ143"/>
      <c r="AJK143"/>
      <c r="AJL143"/>
      <c r="AJM143"/>
      <c r="AJN143"/>
      <c r="AJO143"/>
      <c r="AJP143"/>
      <c r="AJQ143"/>
      <c r="AJR143"/>
      <c r="AJS143"/>
      <c r="AJT143"/>
      <c r="AJU143"/>
      <c r="AJV143"/>
      <c r="AJW143"/>
      <c r="AJX143"/>
      <c r="AJY143"/>
      <c r="AJZ143"/>
      <c r="AKA143"/>
      <c r="AKB143"/>
      <c r="AKC143"/>
      <c r="AKD143"/>
      <c r="AKE143"/>
      <c r="AKF143"/>
      <c r="AKG143"/>
      <c r="AKH143"/>
      <c r="AKI143"/>
      <c r="AKJ143"/>
      <c r="AKK143"/>
      <c r="AKL143"/>
      <c r="AKM143"/>
      <c r="AKN143"/>
      <c r="AKO143"/>
      <c r="AKP143"/>
      <c r="AKQ143"/>
      <c r="AKR143"/>
      <c r="AKS143"/>
      <c r="AKT143"/>
      <c r="AKU143"/>
      <c r="AKV143"/>
      <c r="AKW143"/>
      <c r="AKX143"/>
      <c r="AKY143"/>
      <c r="AKZ143"/>
      <c r="ALA143"/>
      <c r="ALB143"/>
      <c r="ALC143"/>
      <c r="ALD143"/>
      <c r="ALE143"/>
      <c r="ALF143"/>
      <c r="ALG143"/>
      <c r="ALH143"/>
      <c r="ALI143"/>
      <c r="ALJ143"/>
      <c r="ALK143"/>
      <c r="ALL143"/>
      <c r="ALM143"/>
      <c r="ALN143"/>
      <c r="ALO143"/>
    </row>
    <row r="144" spans="5:1003" x14ac:dyDescent="0.25">
      <c r="E144" s="1115" t="str">
        <f t="shared" si="38"/>
        <v/>
      </c>
      <c r="G144" s="1115" t="str">
        <f t="shared" si="38"/>
        <v/>
      </c>
      <c r="I144" s="1115" t="str">
        <f t="shared" si="39"/>
        <v/>
      </c>
      <c r="K144" s="1115" t="str">
        <f t="shared" si="40"/>
        <v/>
      </c>
      <c r="M144" s="1115" t="str">
        <f t="shared" si="41"/>
        <v/>
      </c>
      <c r="O144" s="1115" t="str">
        <f t="shared" si="42"/>
        <v/>
      </c>
      <c r="Q144" s="1115" t="str">
        <f t="shared" si="43"/>
        <v/>
      </c>
      <c r="S144" s="1115" t="str">
        <f t="shared" si="44"/>
        <v/>
      </c>
      <c r="U144" s="1115" t="str">
        <f t="shared" si="45"/>
        <v/>
      </c>
      <c r="W144" s="1115" t="str">
        <f t="shared" si="46"/>
        <v/>
      </c>
      <c r="Y144" s="1115" t="str">
        <f t="shared" si="47"/>
        <v/>
      </c>
      <c r="AA144" s="1115" t="str">
        <f t="shared" si="48"/>
        <v/>
      </c>
      <c r="AC144" s="1115" t="str">
        <f t="shared" si="49"/>
        <v/>
      </c>
      <c r="AE144" s="1115" t="str">
        <f t="shared" si="50"/>
        <v/>
      </c>
      <c r="AG144" s="1115" t="str">
        <f t="shared" si="51"/>
        <v/>
      </c>
      <c r="AI144" s="1115" t="str">
        <f t="shared" si="52"/>
        <v/>
      </c>
      <c r="AK144" s="1115" t="str">
        <f t="shared" si="53"/>
        <v/>
      </c>
      <c r="AM144" s="1115" t="str">
        <f t="shared" si="54"/>
        <v/>
      </c>
      <c r="AO144" s="1115" t="str">
        <f t="shared" si="55"/>
        <v/>
      </c>
      <c r="AQ144" s="1115" t="str">
        <f t="shared" si="56"/>
        <v/>
      </c>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AGZ144"/>
      <c r="AHA144"/>
      <c r="AHB144"/>
      <c r="AHC144"/>
      <c r="AHD144"/>
      <c r="AHE144"/>
      <c r="AHF144"/>
      <c r="AHG144"/>
      <c r="AHH144"/>
      <c r="AHI144"/>
      <c r="AHJ144"/>
      <c r="AHK144"/>
      <c r="AHL144"/>
      <c r="AHM144"/>
      <c r="AHN144"/>
      <c r="AHO144"/>
      <c r="AHP144"/>
      <c r="AHQ144"/>
      <c r="AHR144"/>
      <c r="AHS144"/>
      <c r="AHT144"/>
      <c r="AHU144"/>
      <c r="AHV144"/>
      <c r="AHW144"/>
      <c r="AHX144"/>
      <c r="AHY144"/>
      <c r="AHZ144"/>
      <c r="AIA144"/>
      <c r="AIB144"/>
      <c r="AIC144"/>
      <c r="AID144"/>
      <c r="AIE144"/>
      <c r="AIF144"/>
      <c r="AIG144"/>
      <c r="AIH144"/>
      <c r="AII144"/>
      <c r="AIJ144"/>
      <c r="AIK144"/>
      <c r="AIL144"/>
      <c r="AIM144"/>
      <c r="AIN144"/>
      <c r="AIO144"/>
      <c r="AIP144"/>
      <c r="AIQ144"/>
      <c r="AIR144"/>
      <c r="AIS144"/>
      <c r="AIT144"/>
      <c r="AIU144"/>
      <c r="AIV144"/>
      <c r="AIW144"/>
      <c r="AIX144"/>
      <c r="AIY144"/>
      <c r="AIZ144"/>
      <c r="AJA144"/>
      <c r="AJB144"/>
      <c r="AJC144"/>
      <c r="AJD144"/>
      <c r="AJE144"/>
      <c r="AJF144"/>
      <c r="AJG144"/>
      <c r="AJH144"/>
      <c r="AJI144"/>
      <c r="AJJ144"/>
      <c r="AJK144"/>
      <c r="AJL144"/>
      <c r="AJM144"/>
      <c r="AJN144"/>
      <c r="AJO144"/>
      <c r="AJP144"/>
      <c r="AJQ144"/>
      <c r="AJR144"/>
      <c r="AJS144"/>
      <c r="AJT144"/>
      <c r="AJU144"/>
      <c r="AJV144"/>
      <c r="AJW144"/>
      <c r="AJX144"/>
      <c r="AJY144"/>
      <c r="AJZ144"/>
      <c r="AKA144"/>
      <c r="AKB144"/>
      <c r="AKC144"/>
      <c r="AKD144"/>
      <c r="AKE144"/>
      <c r="AKF144"/>
      <c r="AKG144"/>
      <c r="AKH144"/>
      <c r="AKI144"/>
      <c r="AKJ144"/>
      <c r="AKK144"/>
      <c r="AKL144"/>
      <c r="AKM144"/>
      <c r="AKN144"/>
      <c r="AKO144"/>
      <c r="AKP144"/>
      <c r="AKQ144"/>
      <c r="AKR144"/>
      <c r="AKS144"/>
      <c r="AKT144"/>
      <c r="AKU144"/>
      <c r="AKV144"/>
      <c r="AKW144"/>
      <c r="AKX144"/>
      <c r="AKY144"/>
      <c r="AKZ144"/>
      <c r="ALA144"/>
      <c r="ALB144"/>
      <c r="ALC144"/>
      <c r="ALD144"/>
      <c r="ALE144"/>
      <c r="ALF144"/>
      <c r="ALG144"/>
      <c r="ALH144"/>
      <c r="ALI144"/>
      <c r="ALJ144"/>
      <c r="ALK144"/>
      <c r="ALL144"/>
      <c r="ALM144"/>
      <c r="ALN144"/>
      <c r="ALO144"/>
    </row>
    <row r="145" spans="5:1003" x14ac:dyDescent="0.25">
      <c r="E145" s="1115" t="str">
        <f t="shared" si="38"/>
        <v/>
      </c>
      <c r="G145" s="1115" t="str">
        <f t="shared" si="38"/>
        <v/>
      </c>
      <c r="I145" s="1115" t="str">
        <f t="shared" si="39"/>
        <v/>
      </c>
      <c r="K145" s="1115" t="str">
        <f t="shared" si="40"/>
        <v/>
      </c>
      <c r="M145" s="1115" t="str">
        <f t="shared" si="41"/>
        <v/>
      </c>
      <c r="O145" s="1115" t="str">
        <f t="shared" si="42"/>
        <v/>
      </c>
      <c r="Q145" s="1115" t="str">
        <f t="shared" si="43"/>
        <v/>
      </c>
      <c r="S145" s="1115" t="str">
        <f t="shared" si="44"/>
        <v/>
      </c>
      <c r="U145" s="1115" t="str">
        <f t="shared" si="45"/>
        <v/>
      </c>
      <c r="W145" s="1115" t="str">
        <f t="shared" si="46"/>
        <v/>
      </c>
      <c r="Y145" s="1115" t="str">
        <f t="shared" si="47"/>
        <v/>
      </c>
      <c r="AA145" s="1115" t="str">
        <f t="shared" si="48"/>
        <v/>
      </c>
      <c r="AC145" s="1115" t="str">
        <f t="shared" si="49"/>
        <v/>
      </c>
      <c r="AE145" s="1115" t="str">
        <f t="shared" si="50"/>
        <v/>
      </c>
      <c r="AG145" s="1115" t="str">
        <f t="shared" si="51"/>
        <v/>
      </c>
      <c r="AI145" s="1115" t="str">
        <f t="shared" si="52"/>
        <v/>
      </c>
      <c r="AK145" s="1115" t="str">
        <f t="shared" si="53"/>
        <v/>
      </c>
      <c r="AM145" s="1115" t="str">
        <f t="shared" si="54"/>
        <v/>
      </c>
      <c r="AO145" s="1115" t="str">
        <f t="shared" si="55"/>
        <v/>
      </c>
      <c r="AQ145" s="1115" t="str">
        <f t="shared" si="56"/>
        <v/>
      </c>
      <c r="XT145"/>
      <c r="XU145"/>
      <c r="XV145"/>
      <c r="XW145"/>
      <c r="XX145"/>
      <c r="XY145"/>
      <c r="XZ145"/>
      <c r="YA145"/>
      <c r="YB145"/>
      <c r="YC145"/>
      <c r="YD145"/>
      <c r="YE145"/>
      <c r="YF145"/>
      <c r="YG145"/>
      <c r="YH145"/>
      <c r="YI145"/>
      <c r="YJ145"/>
      <c r="YK145"/>
      <c r="YL145"/>
      <c r="YM145"/>
      <c r="YN145"/>
      <c r="YO145"/>
      <c r="YP145"/>
      <c r="YQ145"/>
      <c r="YR145"/>
      <c r="YS145"/>
      <c r="YT145"/>
      <c r="YU145"/>
      <c r="YV145"/>
      <c r="YW145"/>
      <c r="YX145"/>
      <c r="YY145"/>
      <c r="YZ145"/>
      <c r="ZA145"/>
      <c r="ZB145"/>
      <c r="ZC145"/>
      <c r="ZD145"/>
      <c r="ZE145"/>
      <c r="ZF145"/>
      <c r="ZG145"/>
      <c r="AGZ145"/>
      <c r="AHA145"/>
      <c r="AHB145"/>
      <c r="AHC145"/>
      <c r="AHD145"/>
      <c r="AHE145"/>
      <c r="AHF145"/>
      <c r="AHG145"/>
      <c r="AHH145"/>
      <c r="AHI145"/>
      <c r="AHJ145"/>
      <c r="AHK145"/>
      <c r="AHL145"/>
      <c r="AHM145"/>
      <c r="AHN145"/>
      <c r="AHO145"/>
      <c r="AHP145"/>
      <c r="AHQ145"/>
      <c r="AHR145"/>
      <c r="AHS145"/>
      <c r="AHT145"/>
      <c r="AHU145"/>
      <c r="AHV145"/>
      <c r="AHW145"/>
      <c r="AHX145"/>
      <c r="AHY145"/>
      <c r="AHZ145"/>
      <c r="AIA145"/>
      <c r="AIB145"/>
      <c r="AIC145"/>
      <c r="AID145"/>
      <c r="AIE145"/>
      <c r="AIF145"/>
      <c r="AIG145"/>
      <c r="AIH145"/>
      <c r="AII145"/>
      <c r="AIJ145"/>
      <c r="AIK145"/>
      <c r="AIL145"/>
      <c r="AIM145"/>
      <c r="AIN145"/>
      <c r="AIO145"/>
      <c r="AIP145"/>
      <c r="AIQ145"/>
      <c r="AIR145"/>
      <c r="AIS145"/>
      <c r="AIT145"/>
      <c r="AIU145"/>
      <c r="AIV145"/>
      <c r="AIW145"/>
      <c r="AIX145"/>
      <c r="AIY145"/>
      <c r="AIZ145"/>
      <c r="AJA145"/>
      <c r="AJB145"/>
      <c r="AJC145"/>
      <c r="AJD145"/>
      <c r="AJE145"/>
      <c r="AJF145"/>
      <c r="AJG145"/>
      <c r="AJH145"/>
      <c r="AJI145"/>
      <c r="AJJ145"/>
      <c r="AJK145"/>
      <c r="AJL145"/>
      <c r="AJM145"/>
      <c r="AJN145"/>
      <c r="AJO145"/>
      <c r="AJP145"/>
      <c r="AJQ145"/>
      <c r="AJR145"/>
      <c r="AJS145"/>
      <c r="AJT145"/>
      <c r="AJU145"/>
      <c r="AJV145"/>
      <c r="AJW145"/>
      <c r="AJX145"/>
      <c r="AJY145"/>
      <c r="AJZ145"/>
      <c r="AKA145"/>
      <c r="AKB145"/>
      <c r="AKC145"/>
      <c r="AKD145"/>
      <c r="AKE145"/>
      <c r="AKF145"/>
      <c r="AKG145"/>
      <c r="AKH145"/>
      <c r="AKI145"/>
      <c r="AKJ145"/>
      <c r="AKK145"/>
      <c r="AKL145"/>
      <c r="AKM145"/>
      <c r="AKN145"/>
      <c r="AKO145"/>
      <c r="AKP145"/>
      <c r="AKQ145"/>
      <c r="AKR145"/>
      <c r="AKS145"/>
      <c r="AKT145"/>
      <c r="AKU145"/>
      <c r="AKV145"/>
      <c r="AKW145"/>
      <c r="AKX145"/>
      <c r="AKY145"/>
      <c r="AKZ145"/>
      <c r="ALA145"/>
      <c r="ALB145"/>
      <c r="ALC145"/>
      <c r="ALD145"/>
      <c r="ALE145"/>
      <c r="ALF145"/>
      <c r="ALG145"/>
      <c r="ALH145"/>
      <c r="ALI145"/>
      <c r="ALJ145"/>
      <c r="ALK145"/>
      <c r="ALL145"/>
      <c r="ALM145"/>
      <c r="ALN145"/>
      <c r="ALO145"/>
    </row>
    <row r="146" spans="5:1003" x14ac:dyDescent="0.25">
      <c r="E146" s="1115" t="str">
        <f t="shared" si="38"/>
        <v/>
      </c>
      <c r="G146" s="1115" t="str">
        <f t="shared" si="38"/>
        <v/>
      </c>
      <c r="I146" s="1115" t="str">
        <f t="shared" si="39"/>
        <v/>
      </c>
      <c r="K146" s="1115" t="str">
        <f t="shared" si="40"/>
        <v/>
      </c>
      <c r="M146" s="1115" t="str">
        <f t="shared" si="41"/>
        <v/>
      </c>
      <c r="O146" s="1115" t="str">
        <f t="shared" si="42"/>
        <v/>
      </c>
      <c r="Q146" s="1115" t="str">
        <f t="shared" si="43"/>
        <v/>
      </c>
      <c r="S146" s="1115" t="str">
        <f t="shared" si="44"/>
        <v/>
      </c>
      <c r="U146" s="1115" t="str">
        <f t="shared" si="45"/>
        <v/>
      </c>
      <c r="W146" s="1115" t="str">
        <f t="shared" si="46"/>
        <v/>
      </c>
      <c r="Y146" s="1115" t="str">
        <f t="shared" si="47"/>
        <v/>
      </c>
      <c r="AA146" s="1115" t="str">
        <f t="shared" si="48"/>
        <v/>
      </c>
      <c r="AC146" s="1115" t="str">
        <f t="shared" si="49"/>
        <v/>
      </c>
      <c r="AE146" s="1115" t="str">
        <f t="shared" si="50"/>
        <v/>
      </c>
      <c r="AG146" s="1115" t="str">
        <f t="shared" si="51"/>
        <v/>
      </c>
      <c r="AI146" s="1115" t="str">
        <f t="shared" si="52"/>
        <v/>
      </c>
      <c r="AK146" s="1115" t="str">
        <f t="shared" si="53"/>
        <v/>
      </c>
      <c r="AM146" s="1115" t="str">
        <f t="shared" si="54"/>
        <v/>
      </c>
      <c r="AO146" s="1115" t="str">
        <f t="shared" si="55"/>
        <v/>
      </c>
      <c r="AQ146" s="1115" t="str">
        <f t="shared" si="56"/>
        <v/>
      </c>
      <c r="XT146"/>
      <c r="XU146"/>
      <c r="XV146"/>
      <c r="XW146"/>
      <c r="XX146"/>
      <c r="XY146"/>
      <c r="XZ146"/>
      <c r="YA146"/>
      <c r="YB146"/>
      <c r="YC146"/>
      <c r="YD146"/>
      <c r="YE146"/>
      <c r="YF146"/>
      <c r="YG146"/>
      <c r="YH146"/>
      <c r="YI146"/>
      <c r="YJ146"/>
      <c r="YK146"/>
      <c r="YL146"/>
      <c r="YM146"/>
      <c r="YN146"/>
      <c r="YO146"/>
      <c r="YP146"/>
      <c r="YQ146"/>
      <c r="YR146"/>
      <c r="YS146"/>
      <c r="YT146"/>
      <c r="YU146"/>
      <c r="YV146"/>
      <c r="YW146"/>
      <c r="YX146"/>
      <c r="YY146"/>
      <c r="YZ146"/>
      <c r="ZA146"/>
      <c r="ZB146"/>
      <c r="ZC146"/>
      <c r="ZD146"/>
      <c r="ZE146"/>
      <c r="ZF146"/>
      <c r="ZG146"/>
      <c r="AGZ146"/>
      <c r="AHA146"/>
      <c r="AHB146"/>
      <c r="AHC146"/>
      <c r="AHD146"/>
      <c r="AHE146"/>
      <c r="AHF146"/>
      <c r="AHG146"/>
      <c r="AHH146"/>
      <c r="AHI146"/>
      <c r="AHJ146"/>
      <c r="AHK146"/>
      <c r="AHL146"/>
      <c r="AHM146"/>
      <c r="AHN146"/>
      <c r="AHO146"/>
      <c r="AHP146"/>
      <c r="AHQ146"/>
      <c r="AHR146"/>
      <c r="AHS146"/>
      <c r="AHT146"/>
      <c r="AHU146"/>
      <c r="AHV146"/>
      <c r="AHW146"/>
      <c r="AHX146"/>
      <c r="AHY146"/>
      <c r="AHZ146"/>
      <c r="AIA146"/>
      <c r="AIB146"/>
      <c r="AIC146"/>
      <c r="AID146"/>
      <c r="AIE146"/>
      <c r="AIF146"/>
      <c r="AIG146"/>
      <c r="AIH146"/>
      <c r="AII146"/>
      <c r="AIJ146"/>
      <c r="AIK146"/>
      <c r="AIL146"/>
      <c r="AIM146"/>
      <c r="AIN146"/>
      <c r="AIO146"/>
      <c r="AIP146"/>
      <c r="AIQ146"/>
      <c r="AIR146"/>
      <c r="AIS146"/>
      <c r="AIT146"/>
      <c r="AIU146"/>
      <c r="AIV146"/>
      <c r="AIW146"/>
      <c r="AIX146"/>
      <c r="AIY146"/>
      <c r="AIZ146"/>
      <c r="AJA146"/>
      <c r="AJB146"/>
      <c r="AJC146"/>
      <c r="AJD146"/>
      <c r="AJE146"/>
      <c r="AJF146"/>
      <c r="AJG146"/>
      <c r="AJH146"/>
      <c r="AJI146"/>
      <c r="AJJ146"/>
      <c r="AJK146"/>
      <c r="AJL146"/>
      <c r="AJM146"/>
      <c r="AJN146"/>
      <c r="AJO146"/>
      <c r="AJP146"/>
      <c r="AJQ146"/>
      <c r="AJR146"/>
      <c r="AJS146"/>
      <c r="AJT146"/>
      <c r="AJU146"/>
      <c r="AJV146"/>
      <c r="AJW146"/>
      <c r="AJX146"/>
      <c r="AJY146"/>
      <c r="AJZ146"/>
      <c r="AKA146"/>
      <c r="AKB146"/>
      <c r="AKC146"/>
      <c r="AKD146"/>
      <c r="AKE146"/>
      <c r="AKF146"/>
      <c r="AKG146"/>
      <c r="AKH146"/>
      <c r="AKI146"/>
      <c r="AKJ146"/>
      <c r="AKK146"/>
      <c r="AKL146"/>
      <c r="AKM146"/>
      <c r="AKN146"/>
      <c r="AKO146"/>
      <c r="AKP146"/>
      <c r="AKQ146"/>
      <c r="AKR146"/>
      <c r="AKS146"/>
      <c r="AKT146"/>
      <c r="AKU146"/>
      <c r="AKV146"/>
      <c r="AKW146"/>
      <c r="AKX146"/>
      <c r="AKY146"/>
      <c r="AKZ146"/>
      <c r="ALA146"/>
      <c r="ALB146"/>
      <c r="ALC146"/>
      <c r="ALD146"/>
      <c r="ALE146"/>
      <c r="ALF146"/>
      <c r="ALG146"/>
      <c r="ALH146"/>
      <c r="ALI146"/>
      <c r="ALJ146"/>
      <c r="ALK146"/>
      <c r="ALL146"/>
      <c r="ALM146"/>
      <c r="ALN146"/>
      <c r="ALO146"/>
    </row>
    <row r="147" spans="5:1003" x14ac:dyDescent="0.25">
      <c r="E147" s="1115" t="str">
        <f t="shared" si="38"/>
        <v/>
      </c>
      <c r="G147" s="1115" t="str">
        <f t="shared" si="38"/>
        <v/>
      </c>
      <c r="I147" s="1115" t="str">
        <f t="shared" si="39"/>
        <v/>
      </c>
      <c r="K147" s="1115" t="str">
        <f t="shared" si="40"/>
        <v/>
      </c>
      <c r="M147" s="1115" t="str">
        <f t="shared" si="41"/>
        <v/>
      </c>
      <c r="O147" s="1115" t="str">
        <f t="shared" si="42"/>
        <v/>
      </c>
      <c r="Q147" s="1115" t="str">
        <f t="shared" si="43"/>
        <v/>
      </c>
      <c r="S147" s="1115" t="str">
        <f t="shared" si="44"/>
        <v/>
      </c>
      <c r="U147" s="1115" t="str">
        <f t="shared" si="45"/>
        <v/>
      </c>
      <c r="W147" s="1115" t="str">
        <f t="shared" si="46"/>
        <v/>
      </c>
      <c r="Y147" s="1115" t="str">
        <f t="shared" si="47"/>
        <v/>
      </c>
      <c r="AA147" s="1115" t="str">
        <f t="shared" si="48"/>
        <v/>
      </c>
      <c r="AC147" s="1115" t="str">
        <f t="shared" si="49"/>
        <v/>
      </c>
      <c r="AE147" s="1115" t="str">
        <f t="shared" si="50"/>
        <v/>
      </c>
      <c r="AG147" s="1115" t="str">
        <f t="shared" si="51"/>
        <v/>
      </c>
      <c r="AI147" s="1115" t="str">
        <f t="shared" si="52"/>
        <v/>
      </c>
      <c r="AK147" s="1115" t="str">
        <f t="shared" si="53"/>
        <v/>
      </c>
      <c r="AM147" s="1115" t="str">
        <f t="shared" si="54"/>
        <v/>
      </c>
      <c r="AO147" s="1115" t="str">
        <f t="shared" si="55"/>
        <v/>
      </c>
      <c r="AQ147" s="1115" t="str">
        <f t="shared" si="56"/>
        <v/>
      </c>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AGZ147"/>
      <c r="AHA147"/>
      <c r="AHB147"/>
      <c r="AHC147"/>
      <c r="AHD147"/>
      <c r="AHE147"/>
      <c r="AHF147"/>
      <c r="AHG147"/>
      <c r="AHH147"/>
      <c r="AHI147"/>
      <c r="AHJ147"/>
      <c r="AHK147"/>
      <c r="AHL147"/>
      <c r="AHM147"/>
      <c r="AHN147"/>
      <c r="AHO147"/>
      <c r="AHP147"/>
      <c r="AHQ147"/>
      <c r="AHR147"/>
      <c r="AHS147"/>
      <c r="AHT147"/>
      <c r="AHU147"/>
      <c r="AHV147"/>
      <c r="AHW147"/>
      <c r="AHX147"/>
      <c r="AHY147"/>
      <c r="AHZ147"/>
      <c r="AIA147"/>
      <c r="AIB147"/>
      <c r="AIC147"/>
      <c r="AID147"/>
      <c r="AIE147"/>
      <c r="AIF147"/>
      <c r="AIG147"/>
      <c r="AIH147"/>
      <c r="AII147"/>
      <c r="AIJ147"/>
      <c r="AIK147"/>
      <c r="AIL147"/>
      <c r="AIM147"/>
      <c r="AIN147"/>
      <c r="AIO147"/>
      <c r="AIP147"/>
      <c r="AIQ147"/>
      <c r="AIR147"/>
      <c r="AIS147"/>
      <c r="AIT147"/>
      <c r="AIU147"/>
      <c r="AIV147"/>
      <c r="AIW147"/>
      <c r="AIX147"/>
      <c r="AIY147"/>
      <c r="AIZ147"/>
      <c r="AJA147"/>
      <c r="AJB147"/>
      <c r="AJC147"/>
      <c r="AJD147"/>
      <c r="AJE147"/>
      <c r="AJF147"/>
      <c r="AJG147"/>
      <c r="AJH147"/>
      <c r="AJI147"/>
      <c r="AJJ147"/>
      <c r="AJK147"/>
      <c r="AJL147"/>
      <c r="AJM147"/>
      <c r="AJN147"/>
      <c r="AJO147"/>
      <c r="AJP147"/>
      <c r="AJQ147"/>
      <c r="AJR147"/>
      <c r="AJS147"/>
      <c r="AJT147"/>
      <c r="AJU147"/>
      <c r="AJV147"/>
      <c r="AJW147"/>
      <c r="AJX147"/>
      <c r="AJY147"/>
      <c r="AJZ147"/>
      <c r="AKA147"/>
      <c r="AKB147"/>
      <c r="AKC147"/>
      <c r="AKD147"/>
      <c r="AKE147"/>
      <c r="AKF147"/>
      <c r="AKG147"/>
      <c r="AKH147"/>
      <c r="AKI147"/>
      <c r="AKJ147"/>
      <c r="AKK147"/>
      <c r="AKL147"/>
      <c r="AKM147"/>
      <c r="AKN147"/>
      <c r="AKO147"/>
      <c r="AKP147"/>
      <c r="AKQ147"/>
      <c r="AKR147"/>
      <c r="AKS147"/>
      <c r="AKT147"/>
      <c r="AKU147"/>
      <c r="AKV147"/>
      <c r="AKW147"/>
      <c r="AKX147"/>
      <c r="AKY147"/>
      <c r="AKZ147"/>
      <c r="ALA147"/>
      <c r="ALB147"/>
      <c r="ALC147"/>
      <c r="ALD147"/>
      <c r="ALE147"/>
      <c r="ALF147"/>
      <c r="ALG147"/>
      <c r="ALH147"/>
      <c r="ALI147"/>
      <c r="ALJ147"/>
      <c r="ALK147"/>
      <c r="ALL147"/>
      <c r="ALM147"/>
      <c r="ALN147"/>
      <c r="ALO147"/>
    </row>
    <row r="148" spans="5:1003" x14ac:dyDescent="0.25">
      <c r="E148" s="1115" t="str">
        <f t="shared" si="38"/>
        <v/>
      </c>
      <c r="G148" s="1115" t="str">
        <f t="shared" si="38"/>
        <v/>
      </c>
      <c r="I148" s="1115" t="str">
        <f t="shared" si="39"/>
        <v/>
      </c>
      <c r="K148" s="1115" t="str">
        <f t="shared" si="40"/>
        <v/>
      </c>
      <c r="M148" s="1115" t="str">
        <f t="shared" si="41"/>
        <v/>
      </c>
      <c r="O148" s="1115" t="str">
        <f t="shared" si="42"/>
        <v/>
      </c>
      <c r="Q148" s="1115" t="str">
        <f t="shared" si="43"/>
        <v/>
      </c>
      <c r="S148" s="1115" t="str">
        <f t="shared" si="44"/>
        <v/>
      </c>
      <c r="U148" s="1115" t="str">
        <f t="shared" si="45"/>
        <v/>
      </c>
      <c r="W148" s="1115" t="str">
        <f t="shared" si="46"/>
        <v/>
      </c>
      <c r="Y148" s="1115" t="str">
        <f t="shared" si="47"/>
        <v/>
      </c>
      <c r="AA148" s="1115" t="str">
        <f t="shared" si="48"/>
        <v/>
      </c>
      <c r="AC148" s="1115" t="str">
        <f t="shared" si="49"/>
        <v/>
      </c>
      <c r="AE148" s="1115" t="str">
        <f t="shared" si="50"/>
        <v/>
      </c>
      <c r="AG148" s="1115" t="str">
        <f t="shared" si="51"/>
        <v/>
      </c>
      <c r="AI148" s="1115" t="str">
        <f t="shared" si="52"/>
        <v/>
      </c>
      <c r="AK148" s="1115" t="str">
        <f t="shared" si="53"/>
        <v/>
      </c>
      <c r="AM148" s="1115" t="str">
        <f t="shared" si="54"/>
        <v/>
      </c>
      <c r="AO148" s="1115" t="str">
        <f t="shared" si="55"/>
        <v/>
      </c>
      <c r="AQ148" s="1115" t="str">
        <f t="shared" si="56"/>
        <v/>
      </c>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AGZ148"/>
      <c r="AHA148"/>
      <c r="AHB148"/>
      <c r="AHC148"/>
      <c r="AHD148"/>
      <c r="AHE148"/>
      <c r="AHF148"/>
      <c r="AHG148"/>
      <c r="AHH148"/>
      <c r="AHI148"/>
      <c r="AHJ148"/>
      <c r="AHK148"/>
      <c r="AHL148"/>
      <c r="AHM148"/>
      <c r="AHN148"/>
      <c r="AHO148"/>
      <c r="AHP148"/>
      <c r="AHQ148"/>
      <c r="AHR148"/>
      <c r="AHS148"/>
      <c r="AHT148"/>
      <c r="AHU148"/>
      <c r="AHV148"/>
      <c r="AHW148"/>
      <c r="AHX148"/>
      <c r="AHY148"/>
      <c r="AHZ148"/>
      <c r="AIA148"/>
      <c r="AIB148"/>
      <c r="AIC148"/>
      <c r="AID148"/>
      <c r="AIE148"/>
      <c r="AIF148"/>
      <c r="AIG148"/>
      <c r="AIH148"/>
      <c r="AII148"/>
      <c r="AIJ148"/>
      <c r="AIK148"/>
      <c r="AIL148"/>
      <c r="AIM148"/>
      <c r="AIN148"/>
      <c r="AIO148"/>
      <c r="AIP148"/>
      <c r="AIQ148"/>
      <c r="AIR148"/>
      <c r="AIS148"/>
      <c r="AIT148"/>
      <c r="AIU148"/>
      <c r="AIV148"/>
      <c r="AIW148"/>
      <c r="AIX148"/>
      <c r="AIY148"/>
      <c r="AIZ148"/>
      <c r="AJA148"/>
      <c r="AJB148"/>
      <c r="AJC148"/>
      <c r="AJD148"/>
      <c r="AJE148"/>
      <c r="AJF148"/>
      <c r="AJG148"/>
      <c r="AJH148"/>
      <c r="AJI148"/>
      <c r="AJJ148"/>
      <c r="AJK148"/>
      <c r="AJL148"/>
      <c r="AJM148"/>
      <c r="AJN148"/>
      <c r="AJO148"/>
      <c r="AJP148"/>
      <c r="AJQ148"/>
      <c r="AJR148"/>
      <c r="AJS148"/>
      <c r="AJT148"/>
      <c r="AJU148"/>
      <c r="AJV148"/>
      <c r="AJW148"/>
      <c r="AJX148"/>
      <c r="AJY148"/>
      <c r="AJZ148"/>
      <c r="AKA148"/>
      <c r="AKB148"/>
      <c r="AKC148"/>
      <c r="AKD148"/>
      <c r="AKE148"/>
      <c r="AKF148"/>
      <c r="AKG148"/>
      <c r="AKH148"/>
      <c r="AKI148"/>
      <c r="AKJ148"/>
      <c r="AKK148"/>
      <c r="AKL148"/>
      <c r="AKM148"/>
      <c r="AKN148"/>
      <c r="AKO148"/>
      <c r="AKP148"/>
      <c r="AKQ148"/>
      <c r="AKR148"/>
      <c r="AKS148"/>
      <c r="AKT148"/>
      <c r="AKU148"/>
      <c r="AKV148"/>
      <c r="AKW148"/>
      <c r="AKX148"/>
      <c r="AKY148"/>
      <c r="AKZ148"/>
      <c r="ALA148"/>
      <c r="ALB148"/>
      <c r="ALC148"/>
      <c r="ALD148"/>
      <c r="ALE148"/>
      <c r="ALF148"/>
      <c r="ALG148"/>
      <c r="ALH148"/>
      <c r="ALI148"/>
      <c r="ALJ148"/>
      <c r="ALK148"/>
      <c r="ALL148"/>
      <c r="ALM148"/>
      <c r="ALN148"/>
      <c r="ALO148"/>
    </row>
    <row r="149" spans="5:1003" x14ac:dyDescent="0.25">
      <c r="E149" s="1115" t="str">
        <f t="shared" si="38"/>
        <v/>
      </c>
      <c r="G149" s="1115" t="str">
        <f t="shared" si="38"/>
        <v/>
      </c>
      <c r="I149" s="1115" t="str">
        <f t="shared" si="39"/>
        <v/>
      </c>
      <c r="K149" s="1115" t="str">
        <f t="shared" si="40"/>
        <v/>
      </c>
      <c r="M149" s="1115" t="str">
        <f t="shared" si="41"/>
        <v/>
      </c>
      <c r="O149" s="1115" t="str">
        <f t="shared" si="42"/>
        <v/>
      </c>
      <c r="Q149" s="1115" t="str">
        <f t="shared" si="43"/>
        <v/>
      </c>
      <c r="S149" s="1115" t="str">
        <f t="shared" si="44"/>
        <v/>
      </c>
      <c r="U149" s="1115" t="str">
        <f t="shared" si="45"/>
        <v/>
      </c>
      <c r="W149" s="1115" t="str">
        <f t="shared" si="46"/>
        <v/>
      </c>
      <c r="Y149" s="1115" t="str">
        <f t="shared" si="47"/>
        <v/>
      </c>
      <c r="AA149" s="1115" t="str">
        <f t="shared" si="48"/>
        <v/>
      </c>
      <c r="AC149" s="1115" t="str">
        <f t="shared" si="49"/>
        <v/>
      </c>
      <c r="AE149" s="1115" t="str">
        <f t="shared" si="50"/>
        <v/>
      </c>
      <c r="AG149" s="1115" t="str">
        <f t="shared" si="51"/>
        <v/>
      </c>
      <c r="AI149" s="1115" t="str">
        <f t="shared" si="52"/>
        <v/>
      </c>
      <c r="AK149" s="1115" t="str">
        <f t="shared" si="53"/>
        <v/>
      </c>
      <c r="AM149" s="1115" t="str">
        <f t="shared" si="54"/>
        <v/>
      </c>
      <c r="AO149" s="1115" t="str">
        <f t="shared" si="55"/>
        <v/>
      </c>
      <c r="AQ149" s="1115" t="str">
        <f t="shared" si="56"/>
        <v/>
      </c>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AGZ149"/>
      <c r="AHA149"/>
      <c r="AHB149"/>
      <c r="AHC149"/>
      <c r="AHD149"/>
      <c r="AHE149"/>
      <c r="AHF149"/>
      <c r="AHG149"/>
      <c r="AHH149"/>
      <c r="AHI149"/>
      <c r="AHJ149"/>
      <c r="AHK149"/>
      <c r="AHL149"/>
      <c r="AHM149"/>
      <c r="AHN149"/>
      <c r="AHO149"/>
      <c r="AHP149"/>
      <c r="AHQ149"/>
      <c r="AHR149"/>
      <c r="AHS149"/>
      <c r="AHT149"/>
      <c r="AHU149"/>
      <c r="AHV149"/>
      <c r="AHW149"/>
      <c r="AHX149"/>
      <c r="AHY149"/>
      <c r="AHZ149"/>
      <c r="AIA149"/>
      <c r="AIB149"/>
      <c r="AIC149"/>
      <c r="AID149"/>
      <c r="AIE149"/>
      <c r="AIF149"/>
      <c r="AIG149"/>
      <c r="AIH149"/>
      <c r="AII149"/>
      <c r="AIJ149"/>
      <c r="AIK149"/>
      <c r="AIL149"/>
      <c r="AIM149"/>
      <c r="AIN149"/>
      <c r="AIO149"/>
      <c r="AIP149"/>
      <c r="AIQ149"/>
      <c r="AIR149"/>
      <c r="AIS149"/>
      <c r="AIT149"/>
      <c r="AIU149"/>
      <c r="AIV149"/>
      <c r="AIW149"/>
      <c r="AIX149"/>
      <c r="AIY149"/>
      <c r="AIZ149"/>
      <c r="AJA149"/>
      <c r="AJB149"/>
      <c r="AJC149"/>
      <c r="AJD149"/>
      <c r="AJE149"/>
      <c r="AJF149"/>
      <c r="AJG149"/>
      <c r="AJH149"/>
      <c r="AJI149"/>
      <c r="AJJ149"/>
      <c r="AJK149"/>
      <c r="AJL149"/>
      <c r="AJM149"/>
      <c r="AJN149"/>
      <c r="AJO149"/>
      <c r="AJP149"/>
      <c r="AJQ149"/>
      <c r="AJR149"/>
      <c r="AJS149"/>
      <c r="AJT149"/>
      <c r="AJU149"/>
      <c r="AJV149"/>
      <c r="AJW149"/>
      <c r="AJX149"/>
      <c r="AJY149"/>
      <c r="AJZ149"/>
      <c r="AKA149"/>
      <c r="AKB149"/>
      <c r="AKC149"/>
      <c r="AKD149"/>
      <c r="AKE149"/>
      <c r="AKF149"/>
      <c r="AKG149"/>
      <c r="AKH149"/>
      <c r="AKI149"/>
      <c r="AKJ149"/>
      <c r="AKK149"/>
      <c r="AKL149"/>
      <c r="AKM149"/>
      <c r="AKN149"/>
      <c r="AKO149"/>
      <c r="AKP149"/>
      <c r="AKQ149"/>
      <c r="AKR149"/>
      <c r="AKS149"/>
      <c r="AKT149"/>
      <c r="AKU149"/>
      <c r="AKV149"/>
      <c r="AKW149"/>
      <c r="AKX149"/>
      <c r="AKY149"/>
      <c r="AKZ149"/>
      <c r="ALA149"/>
      <c r="ALB149"/>
      <c r="ALC149"/>
      <c r="ALD149"/>
      <c r="ALE149"/>
      <c r="ALF149"/>
      <c r="ALG149"/>
      <c r="ALH149"/>
      <c r="ALI149"/>
      <c r="ALJ149"/>
      <c r="ALK149"/>
      <c r="ALL149"/>
      <c r="ALM149"/>
      <c r="ALN149"/>
      <c r="ALO149"/>
    </row>
    <row r="150" spans="5:1003" x14ac:dyDescent="0.25">
      <c r="E150" s="1115" t="str">
        <f t="shared" si="38"/>
        <v/>
      </c>
      <c r="G150" s="1115" t="str">
        <f t="shared" si="38"/>
        <v/>
      </c>
      <c r="I150" s="1115" t="str">
        <f t="shared" si="39"/>
        <v/>
      </c>
      <c r="K150" s="1115" t="str">
        <f t="shared" si="40"/>
        <v/>
      </c>
      <c r="M150" s="1115" t="str">
        <f t="shared" si="41"/>
        <v/>
      </c>
      <c r="O150" s="1115" t="str">
        <f t="shared" si="42"/>
        <v/>
      </c>
      <c r="Q150" s="1115" t="str">
        <f t="shared" si="43"/>
        <v/>
      </c>
      <c r="S150" s="1115" t="str">
        <f t="shared" si="44"/>
        <v/>
      </c>
      <c r="U150" s="1115" t="str">
        <f t="shared" si="45"/>
        <v/>
      </c>
      <c r="W150" s="1115" t="str">
        <f t="shared" si="46"/>
        <v/>
      </c>
      <c r="Y150" s="1115" t="str">
        <f t="shared" si="47"/>
        <v/>
      </c>
      <c r="AA150" s="1115" t="str">
        <f t="shared" si="48"/>
        <v/>
      </c>
      <c r="AC150" s="1115" t="str">
        <f t="shared" si="49"/>
        <v/>
      </c>
      <c r="AE150" s="1115" t="str">
        <f t="shared" si="50"/>
        <v/>
      </c>
      <c r="AG150" s="1115" t="str">
        <f t="shared" si="51"/>
        <v/>
      </c>
      <c r="AI150" s="1115" t="str">
        <f t="shared" si="52"/>
        <v/>
      </c>
      <c r="AK150" s="1115" t="str">
        <f t="shared" si="53"/>
        <v/>
      </c>
      <c r="AM150" s="1115" t="str">
        <f t="shared" si="54"/>
        <v/>
      </c>
      <c r="AO150" s="1115" t="str">
        <f t="shared" si="55"/>
        <v/>
      </c>
      <c r="AQ150" s="1115" t="str">
        <f t="shared" si="56"/>
        <v/>
      </c>
      <c r="XT150"/>
      <c r="XU150"/>
      <c r="XV150"/>
      <c r="XW150"/>
      <c r="XX150"/>
      <c r="XY150"/>
      <c r="XZ150"/>
      <c r="YA150"/>
      <c r="YB150"/>
      <c r="YC150"/>
      <c r="YD150"/>
      <c r="YE150"/>
      <c r="YF150"/>
      <c r="YG150"/>
      <c r="YH150"/>
      <c r="YI150"/>
      <c r="YJ150"/>
      <c r="YK150"/>
      <c r="YL150"/>
      <c r="YM150"/>
      <c r="YN150"/>
      <c r="YO150"/>
      <c r="YP150"/>
      <c r="YQ150"/>
      <c r="YR150"/>
      <c r="YS150"/>
      <c r="YT150"/>
      <c r="YU150"/>
      <c r="YV150"/>
      <c r="YW150"/>
      <c r="YX150"/>
      <c r="YY150"/>
      <c r="YZ150"/>
      <c r="ZA150"/>
      <c r="ZB150"/>
      <c r="ZC150"/>
      <c r="ZD150"/>
      <c r="ZE150"/>
      <c r="ZF150"/>
      <c r="ZG150"/>
      <c r="AGZ150"/>
      <c r="AHA150"/>
      <c r="AHB150"/>
      <c r="AHC150"/>
      <c r="AHD150"/>
      <c r="AHE150"/>
      <c r="AHF150"/>
      <c r="AHG150"/>
      <c r="AHH150"/>
      <c r="AHI150"/>
      <c r="AHJ150"/>
      <c r="AHK150"/>
      <c r="AHL150"/>
      <c r="AHM150"/>
      <c r="AHN150"/>
      <c r="AHO150"/>
      <c r="AHP150"/>
      <c r="AHQ150"/>
      <c r="AHR150"/>
      <c r="AHS150"/>
      <c r="AHT150"/>
      <c r="AHU150"/>
      <c r="AHV150"/>
      <c r="AHW150"/>
      <c r="AHX150"/>
      <c r="AHY150"/>
      <c r="AHZ150"/>
      <c r="AIA150"/>
      <c r="AIB150"/>
      <c r="AIC150"/>
      <c r="AID150"/>
      <c r="AIE150"/>
      <c r="AIF150"/>
      <c r="AIG150"/>
      <c r="AIH150"/>
      <c r="AII150"/>
      <c r="AIJ150"/>
      <c r="AIK150"/>
      <c r="AIL150"/>
      <c r="AIM150"/>
      <c r="AIN150"/>
      <c r="AIO150"/>
      <c r="AIP150"/>
      <c r="AIQ150"/>
      <c r="AIR150"/>
      <c r="AIS150"/>
      <c r="AIT150"/>
      <c r="AIU150"/>
      <c r="AIV150"/>
      <c r="AIW150"/>
      <c r="AIX150"/>
      <c r="AIY150"/>
      <c r="AIZ150"/>
      <c r="AJA150"/>
      <c r="AJB150"/>
      <c r="AJC150"/>
      <c r="AJD150"/>
      <c r="AJE150"/>
      <c r="AJF150"/>
      <c r="AJG150"/>
      <c r="AJH150"/>
      <c r="AJI150"/>
      <c r="AJJ150"/>
      <c r="AJK150"/>
      <c r="AJL150"/>
      <c r="AJM150"/>
      <c r="AJN150"/>
      <c r="AJO150"/>
      <c r="AJP150"/>
      <c r="AJQ150"/>
      <c r="AJR150"/>
      <c r="AJS150"/>
      <c r="AJT150"/>
      <c r="AJU150"/>
      <c r="AJV150"/>
      <c r="AJW150"/>
      <c r="AJX150"/>
      <c r="AJY150"/>
      <c r="AJZ150"/>
      <c r="AKA150"/>
      <c r="AKB150"/>
      <c r="AKC150"/>
      <c r="AKD150"/>
      <c r="AKE150"/>
      <c r="AKF150"/>
      <c r="AKG150"/>
      <c r="AKH150"/>
      <c r="AKI150"/>
      <c r="AKJ150"/>
      <c r="AKK150"/>
      <c r="AKL150"/>
      <c r="AKM150"/>
      <c r="AKN150"/>
      <c r="AKO150"/>
      <c r="AKP150"/>
      <c r="AKQ150"/>
      <c r="AKR150"/>
      <c r="AKS150"/>
      <c r="AKT150"/>
      <c r="AKU150"/>
      <c r="AKV150"/>
      <c r="AKW150"/>
      <c r="AKX150"/>
      <c r="AKY150"/>
      <c r="AKZ150"/>
      <c r="ALA150"/>
      <c r="ALB150"/>
      <c r="ALC150"/>
      <c r="ALD150"/>
      <c r="ALE150"/>
      <c r="ALF150"/>
      <c r="ALG150"/>
      <c r="ALH150"/>
      <c r="ALI150"/>
      <c r="ALJ150"/>
      <c r="ALK150"/>
      <c r="ALL150"/>
      <c r="ALM150"/>
      <c r="ALN150"/>
      <c r="ALO150"/>
    </row>
    <row r="151" spans="5:1003" x14ac:dyDescent="0.25">
      <c r="E151" s="1115" t="str">
        <f t="shared" si="38"/>
        <v/>
      </c>
      <c r="G151" s="1115" t="str">
        <f t="shared" si="38"/>
        <v/>
      </c>
      <c r="I151" s="1115" t="str">
        <f t="shared" si="39"/>
        <v/>
      </c>
      <c r="K151" s="1115" t="str">
        <f t="shared" si="40"/>
        <v/>
      </c>
      <c r="M151" s="1115" t="str">
        <f t="shared" si="41"/>
        <v/>
      </c>
      <c r="O151" s="1115" t="str">
        <f t="shared" si="42"/>
        <v/>
      </c>
      <c r="Q151" s="1115" t="str">
        <f t="shared" si="43"/>
        <v/>
      </c>
      <c r="S151" s="1115" t="str">
        <f t="shared" si="44"/>
        <v/>
      </c>
      <c r="U151" s="1115" t="str">
        <f t="shared" si="45"/>
        <v/>
      </c>
      <c r="W151" s="1115" t="str">
        <f t="shared" si="46"/>
        <v/>
      </c>
      <c r="Y151" s="1115" t="str">
        <f t="shared" si="47"/>
        <v/>
      </c>
      <c r="AA151" s="1115" t="str">
        <f t="shared" si="48"/>
        <v/>
      </c>
      <c r="AC151" s="1115" t="str">
        <f t="shared" si="49"/>
        <v/>
      </c>
      <c r="AE151" s="1115" t="str">
        <f t="shared" si="50"/>
        <v/>
      </c>
      <c r="AG151" s="1115" t="str">
        <f t="shared" si="51"/>
        <v/>
      </c>
      <c r="AI151" s="1115" t="str">
        <f t="shared" si="52"/>
        <v/>
      </c>
      <c r="AK151" s="1115" t="str">
        <f t="shared" si="53"/>
        <v/>
      </c>
      <c r="AM151" s="1115" t="str">
        <f t="shared" si="54"/>
        <v/>
      </c>
      <c r="AO151" s="1115" t="str">
        <f t="shared" si="55"/>
        <v/>
      </c>
      <c r="AQ151" s="1115" t="str">
        <f t="shared" si="56"/>
        <v/>
      </c>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row>
    <row r="152" spans="5:1003" x14ac:dyDescent="0.25">
      <c r="E152" s="1115" t="str">
        <f t="shared" si="38"/>
        <v/>
      </c>
      <c r="G152" s="1115" t="str">
        <f t="shared" si="38"/>
        <v/>
      </c>
      <c r="I152" s="1115" t="str">
        <f t="shared" si="39"/>
        <v/>
      </c>
      <c r="K152" s="1115" t="str">
        <f t="shared" si="40"/>
        <v/>
      </c>
      <c r="M152" s="1115" t="str">
        <f t="shared" si="41"/>
        <v/>
      </c>
      <c r="O152" s="1115" t="str">
        <f t="shared" si="42"/>
        <v/>
      </c>
      <c r="Q152" s="1115" t="str">
        <f t="shared" si="43"/>
        <v/>
      </c>
      <c r="S152" s="1115" t="str">
        <f t="shared" si="44"/>
        <v/>
      </c>
      <c r="U152" s="1115" t="str">
        <f t="shared" si="45"/>
        <v/>
      </c>
      <c r="W152" s="1115" t="str">
        <f t="shared" si="46"/>
        <v/>
      </c>
      <c r="Y152" s="1115" t="str">
        <f t="shared" si="47"/>
        <v/>
      </c>
      <c r="AA152" s="1115" t="str">
        <f t="shared" si="48"/>
        <v/>
      </c>
      <c r="AC152" s="1115" t="str">
        <f t="shared" si="49"/>
        <v/>
      </c>
      <c r="AE152" s="1115" t="str">
        <f t="shared" si="50"/>
        <v/>
      </c>
      <c r="AG152" s="1115" t="str">
        <f t="shared" si="51"/>
        <v/>
      </c>
      <c r="AI152" s="1115" t="str">
        <f t="shared" si="52"/>
        <v/>
      </c>
      <c r="AK152" s="1115" t="str">
        <f t="shared" si="53"/>
        <v/>
      </c>
      <c r="AM152" s="1115" t="str">
        <f t="shared" si="54"/>
        <v/>
      </c>
      <c r="AO152" s="1115" t="str">
        <f t="shared" si="55"/>
        <v/>
      </c>
      <c r="AQ152" s="1115" t="str">
        <f t="shared" si="56"/>
        <v/>
      </c>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E152"/>
      <c r="ALF152"/>
      <c r="ALG152"/>
      <c r="ALH152"/>
      <c r="ALI152"/>
      <c r="ALJ152"/>
      <c r="ALK152"/>
      <c r="ALL152"/>
      <c r="ALM152"/>
      <c r="ALN152"/>
      <c r="ALO152"/>
    </row>
    <row r="153" spans="5:1003" x14ac:dyDescent="0.25">
      <c r="E153" s="1115" t="str">
        <f t="shared" si="38"/>
        <v/>
      </c>
      <c r="G153" s="1115" t="str">
        <f t="shared" si="38"/>
        <v/>
      </c>
      <c r="I153" s="1115" t="str">
        <f t="shared" si="39"/>
        <v/>
      </c>
      <c r="K153" s="1115" t="str">
        <f t="shared" si="40"/>
        <v/>
      </c>
      <c r="M153" s="1115" t="str">
        <f t="shared" si="41"/>
        <v/>
      </c>
      <c r="O153" s="1115" t="str">
        <f t="shared" si="42"/>
        <v/>
      </c>
      <c r="Q153" s="1115" t="str">
        <f t="shared" si="43"/>
        <v/>
      </c>
      <c r="S153" s="1115" t="str">
        <f t="shared" si="44"/>
        <v/>
      </c>
      <c r="U153" s="1115" t="str">
        <f t="shared" si="45"/>
        <v/>
      </c>
      <c r="W153" s="1115" t="str">
        <f t="shared" si="46"/>
        <v/>
      </c>
      <c r="Y153" s="1115" t="str">
        <f t="shared" si="47"/>
        <v/>
      </c>
      <c r="AA153" s="1115" t="str">
        <f t="shared" si="48"/>
        <v/>
      </c>
      <c r="AC153" s="1115" t="str">
        <f t="shared" si="49"/>
        <v/>
      </c>
      <c r="AE153" s="1115" t="str">
        <f t="shared" si="50"/>
        <v/>
      </c>
      <c r="AG153" s="1115" t="str">
        <f t="shared" si="51"/>
        <v/>
      </c>
      <c r="AI153" s="1115" t="str">
        <f t="shared" si="52"/>
        <v/>
      </c>
      <c r="AK153" s="1115" t="str">
        <f t="shared" si="53"/>
        <v/>
      </c>
      <c r="AM153" s="1115" t="str">
        <f t="shared" si="54"/>
        <v/>
      </c>
      <c r="AO153" s="1115" t="str">
        <f t="shared" si="55"/>
        <v/>
      </c>
      <c r="AQ153" s="1115" t="str">
        <f t="shared" si="56"/>
        <v/>
      </c>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E153"/>
      <c r="ALF153"/>
      <c r="ALG153"/>
      <c r="ALH153"/>
      <c r="ALI153"/>
      <c r="ALJ153"/>
      <c r="ALK153"/>
      <c r="ALL153"/>
      <c r="ALM153"/>
      <c r="ALN153"/>
      <c r="ALO153"/>
    </row>
    <row r="154" spans="5:1003" x14ac:dyDescent="0.25">
      <c r="E154" s="1115" t="str">
        <f t="shared" si="38"/>
        <v/>
      </c>
      <c r="G154" s="1115" t="str">
        <f t="shared" si="38"/>
        <v/>
      </c>
      <c r="I154" s="1115" t="str">
        <f t="shared" si="39"/>
        <v/>
      </c>
      <c r="K154" s="1115" t="str">
        <f t="shared" si="40"/>
        <v/>
      </c>
      <c r="M154" s="1115" t="str">
        <f t="shared" si="41"/>
        <v/>
      </c>
      <c r="O154" s="1115" t="str">
        <f t="shared" si="42"/>
        <v/>
      </c>
      <c r="Q154" s="1115" t="str">
        <f t="shared" si="43"/>
        <v/>
      </c>
      <c r="S154" s="1115" t="str">
        <f t="shared" si="44"/>
        <v/>
      </c>
      <c r="U154" s="1115" t="str">
        <f t="shared" si="45"/>
        <v/>
      </c>
      <c r="W154" s="1115" t="str">
        <f t="shared" si="46"/>
        <v/>
      </c>
      <c r="Y154" s="1115" t="str">
        <f t="shared" si="47"/>
        <v/>
      </c>
      <c r="AA154" s="1115" t="str">
        <f t="shared" si="48"/>
        <v/>
      </c>
      <c r="AC154" s="1115" t="str">
        <f t="shared" si="49"/>
        <v/>
      </c>
      <c r="AE154" s="1115" t="str">
        <f t="shared" si="50"/>
        <v/>
      </c>
      <c r="AG154" s="1115" t="str">
        <f t="shared" si="51"/>
        <v/>
      </c>
      <c r="AI154" s="1115" t="str">
        <f t="shared" si="52"/>
        <v/>
      </c>
      <c r="AK154" s="1115" t="str">
        <f t="shared" si="53"/>
        <v/>
      </c>
      <c r="AM154" s="1115" t="str">
        <f t="shared" si="54"/>
        <v/>
      </c>
      <c r="AO154" s="1115" t="str">
        <f t="shared" si="55"/>
        <v/>
      </c>
      <c r="AQ154" s="1115" t="str">
        <f t="shared" si="56"/>
        <v/>
      </c>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AGZ154"/>
      <c r="AHA154"/>
      <c r="AHB154"/>
      <c r="AHC154"/>
      <c r="AHD154"/>
      <c r="AHE154"/>
      <c r="AHF154"/>
      <c r="AHG154"/>
      <c r="AHH154"/>
      <c r="AHI154"/>
      <c r="AHJ154"/>
      <c r="AHK154"/>
      <c r="AHL154"/>
      <c r="AHM154"/>
      <c r="AHN154"/>
      <c r="AHO154"/>
      <c r="AHP154"/>
      <c r="AHQ154"/>
      <c r="AHR154"/>
      <c r="AHS154"/>
      <c r="AHT154"/>
      <c r="AHU154"/>
      <c r="AHV154"/>
      <c r="AHW154"/>
      <c r="AHX154"/>
      <c r="AHY154"/>
      <c r="AHZ154"/>
      <c r="AIA154"/>
      <c r="AIB154"/>
      <c r="AIC154"/>
      <c r="AID154"/>
      <c r="AIE154"/>
      <c r="AIF154"/>
      <c r="AIG154"/>
      <c r="AIH154"/>
      <c r="AII154"/>
      <c r="AIJ154"/>
      <c r="AIK154"/>
      <c r="AIL154"/>
      <c r="AIM154"/>
      <c r="AIN154"/>
      <c r="AIO154"/>
      <c r="AIP154"/>
      <c r="AIQ154"/>
      <c r="AIR154"/>
      <c r="AIS154"/>
      <c r="AIT154"/>
      <c r="AIU154"/>
      <c r="AIV154"/>
      <c r="AIW154"/>
      <c r="AIX154"/>
      <c r="AIY154"/>
      <c r="AIZ154"/>
      <c r="AJA154"/>
      <c r="AJB154"/>
      <c r="AJC154"/>
      <c r="AJD154"/>
      <c r="AJE154"/>
      <c r="AJF154"/>
      <c r="AJG154"/>
      <c r="AJH154"/>
      <c r="AJI154"/>
      <c r="AJJ154"/>
      <c r="AJK154"/>
      <c r="AJL154"/>
      <c r="AJM154"/>
      <c r="AJN154"/>
      <c r="AJO154"/>
      <c r="AJP154"/>
      <c r="AJQ154"/>
      <c r="AJR154"/>
      <c r="AJS154"/>
      <c r="AJT154"/>
      <c r="AJU154"/>
      <c r="AJV154"/>
      <c r="AJW154"/>
      <c r="AJX154"/>
      <c r="AJY154"/>
      <c r="AJZ154"/>
      <c r="AKA154"/>
      <c r="AKB154"/>
      <c r="AKC154"/>
      <c r="AKD154"/>
      <c r="AKE154"/>
      <c r="AKF154"/>
      <c r="AKG154"/>
      <c r="AKH154"/>
      <c r="AKI154"/>
      <c r="AKJ154"/>
      <c r="AKK154"/>
      <c r="AKL154"/>
      <c r="AKM154"/>
      <c r="AKN154"/>
      <c r="AKO154"/>
      <c r="AKP154"/>
      <c r="AKQ154"/>
      <c r="AKR154"/>
      <c r="AKS154"/>
      <c r="AKT154"/>
      <c r="AKU154"/>
      <c r="AKV154"/>
      <c r="AKW154"/>
      <c r="AKX154"/>
      <c r="AKY154"/>
      <c r="AKZ154"/>
      <c r="ALA154"/>
      <c r="ALB154"/>
      <c r="ALC154"/>
      <c r="ALD154"/>
      <c r="ALE154"/>
      <c r="ALF154"/>
      <c r="ALG154"/>
      <c r="ALH154"/>
      <c r="ALI154"/>
      <c r="ALJ154"/>
      <c r="ALK154"/>
      <c r="ALL154"/>
      <c r="ALM154"/>
      <c r="ALN154"/>
      <c r="ALO154"/>
    </row>
    <row r="155" spans="5:1003" x14ac:dyDescent="0.25">
      <c r="E155" s="1115" t="str">
        <f t="shared" si="38"/>
        <v/>
      </c>
      <c r="G155" s="1115" t="str">
        <f t="shared" si="38"/>
        <v/>
      </c>
      <c r="I155" s="1115" t="str">
        <f t="shared" si="39"/>
        <v/>
      </c>
      <c r="K155" s="1115" t="str">
        <f t="shared" si="40"/>
        <v/>
      </c>
      <c r="M155" s="1115" t="str">
        <f t="shared" si="41"/>
        <v/>
      </c>
      <c r="O155" s="1115" t="str">
        <f t="shared" si="42"/>
        <v/>
      </c>
      <c r="Q155" s="1115" t="str">
        <f t="shared" si="43"/>
        <v/>
      </c>
      <c r="S155" s="1115" t="str">
        <f t="shared" si="44"/>
        <v/>
      </c>
      <c r="U155" s="1115" t="str">
        <f t="shared" si="45"/>
        <v/>
      </c>
      <c r="W155" s="1115" t="str">
        <f t="shared" si="46"/>
        <v/>
      </c>
      <c r="Y155" s="1115" t="str">
        <f t="shared" si="47"/>
        <v/>
      </c>
      <c r="AA155" s="1115" t="str">
        <f t="shared" si="48"/>
        <v/>
      </c>
      <c r="AC155" s="1115" t="str">
        <f t="shared" si="49"/>
        <v/>
      </c>
      <c r="AE155" s="1115" t="str">
        <f t="shared" si="50"/>
        <v/>
      </c>
      <c r="AG155" s="1115" t="str">
        <f t="shared" si="51"/>
        <v/>
      </c>
      <c r="AI155" s="1115" t="str">
        <f t="shared" si="52"/>
        <v/>
      </c>
      <c r="AK155" s="1115" t="str">
        <f t="shared" si="53"/>
        <v/>
      </c>
      <c r="AM155" s="1115" t="str">
        <f t="shared" si="54"/>
        <v/>
      </c>
      <c r="AO155" s="1115" t="str">
        <f t="shared" si="55"/>
        <v/>
      </c>
      <c r="AQ155" s="1115" t="str">
        <f t="shared" si="56"/>
        <v/>
      </c>
      <c r="XT155"/>
      <c r="XU155"/>
      <c r="XV155"/>
      <c r="XW155"/>
      <c r="XX155"/>
      <c r="XY155"/>
      <c r="XZ155"/>
      <c r="YA155"/>
      <c r="YB155"/>
      <c r="YC155"/>
      <c r="YD155"/>
      <c r="YE155"/>
      <c r="YF155"/>
      <c r="YG155"/>
      <c r="YH155"/>
      <c r="YI155"/>
      <c r="YJ155"/>
      <c r="YK155"/>
      <c r="YL155"/>
      <c r="YM155"/>
      <c r="YN155"/>
      <c r="YO155"/>
      <c r="YP155"/>
      <c r="YQ155"/>
      <c r="YR155"/>
      <c r="YS155"/>
      <c r="YT155"/>
      <c r="YU155"/>
      <c r="YV155"/>
      <c r="YW155"/>
      <c r="YX155"/>
      <c r="YY155"/>
      <c r="YZ155"/>
      <c r="ZA155"/>
      <c r="ZB155"/>
      <c r="ZC155"/>
      <c r="ZD155"/>
      <c r="ZE155"/>
      <c r="ZF155"/>
      <c r="ZG155"/>
      <c r="AGZ155"/>
      <c r="AHA155"/>
      <c r="AHB155"/>
      <c r="AHC155"/>
      <c r="AHD155"/>
      <c r="AHE155"/>
      <c r="AHF155"/>
      <c r="AHG155"/>
      <c r="AHH155"/>
      <c r="AHI155"/>
      <c r="AHJ155"/>
      <c r="AHK155"/>
      <c r="AHL155"/>
      <c r="AHM155"/>
      <c r="AHN155"/>
      <c r="AHO155"/>
      <c r="AHP155"/>
      <c r="AHQ155"/>
      <c r="AHR155"/>
      <c r="AHS155"/>
      <c r="AHT155"/>
      <c r="AHU155"/>
      <c r="AHV155"/>
      <c r="AHW155"/>
      <c r="AHX155"/>
      <c r="AHY155"/>
      <c r="AHZ155"/>
      <c r="AIA155"/>
      <c r="AIB155"/>
      <c r="AIC155"/>
      <c r="AID155"/>
      <c r="AIE155"/>
      <c r="AIF155"/>
      <c r="AIG155"/>
      <c r="AIH155"/>
      <c r="AII155"/>
      <c r="AIJ155"/>
      <c r="AIK155"/>
      <c r="AIL155"/>
      <c r="AIM155"/>
      <c r="AIN155"/>
      <c r="AIO155"/>
      <c r="AIP155"/>
      <c r="AIQ155"/>
      <c r="AIR155"/>
      <c r="AIS155"/>
      <c r="AIT155"/>
      <c r="AIU155"/>
      <c r="AIV155"/>
      <c r="AIW155"/>
      <c r="AIX155"/>
      <c r="AIY155"/>
      <c r="AIZ155"/>
      <c r="AJA155"/>
      <c r="AJB155"/>
      <c r="AJC155"/>
      <c r="AJD155"/>
      <c r="AJE155"/>
      <c r="AJF155"/>
      <c r="AJG155"/>
      <c r="AJH155"/>
      <c r="AJI155"/>
      <c r="AJJ155"/>
      <c r="AJK155"/>
      <c r="AJL155"/>
      <c r="AJM155"/>
      <c r="AJN155"/>
      <c r="AJO155"/>
      <c r="AJP155"/>
      <c r="AJQ155"/>
      <c r="AJR155"/>
      <c r="AJS155"/>
      <c r="AJT155"/>
      <c r="AJU155"/>
      <c r="AJV155"/>
      <c r="AJW155"/>
      <c r="AJX155"/>
      <c r="AJY155"/>
      <c r="AJZ155"/>
      <c r="AKA155"/>
      <c r="AKB155"/>
      <c r="AKC155"/>
      <c r="AKD155"/>
      <c r="AKE155"/>
      <c r="AKF155"/>
      <c r="AKG155"/>
      <c r="AKH155"/>
      <c r="AKI155"/>
      <c r="AKJ155"/>
      <c r="AKK155"/>
      <c r="AKL155"/>
      <c r="AKM155"/>
      <c r="AKN155"/>
      <c r="AKO155"/>
      <c r="AKP155"/>
      <c r="AKQ155"/>
      <c r="AKR155"/>
      <c r="AKS155"/>
      <c r="AKT155"/>
      <c r="AKU155"/>
      <c r="AKV155"/>
      <c r="AKW155"/>
      <c r="AKX155"/>
      <c r="AKY155"/>
      <c r="AKZ155"/>
      <c r="ALA155"/>
      <c r="ALB155"/>
      <c r="ALC155"/>
      <c r="ALD155"/>
      <c r="ALE155"/>
      <c r="ALF155"/>
      <c r="ALG155"/>
      <c r="ALH155"/>
      <c r="ALI155"/>
      <c r="ALJ155"/>
      <c r="ALK155"/>
      <c r="ALL155"/>
      <c r="ALM155"/>
      <c r="ALN155"/>
      <c r="ALO155"/>
    </row>
    <row r="156" spans="5:1003" x14ac:dyDescent="0.25">
      <c r="E156" s="1115" t="str">
        <f t="shared" si="38"/>
        <v/>
      </c>
      <c r="G156" s="1115" t="str">
        <f t="shared" si="38"/>
        <v/>
      </c>
      <c r="I156" s="1115" t="str">
        <f t="shared" si="39"/>
        <v/>
      </c>
      <c r="K156" s="1115" t="str">
        <f t="shared" si="40"/>
        <v/>
      </c>
      <c r="M156" s="1115" t="str">
        <f t="shared" si="41"/>
        <v/>
      </c>
      <c r="O156" s="1115" t="str">
        <f t="shared" si="42"/>
        <v/>
      </c>
      <c r="Q156" s="1115" t="str">
        <f t="shared" si="43"/>
        <v/>
      </c>
      <c r="S156" s="1115" t="str">
        <f t="shared" si="44"/>
        <v/>
      </c>
      <c r="U156" s="1115" t="str">
        <f t="shared" si="45"/>
        <v/>
      </c>
      <c r="W156" s="1115" t="str">
        <f t="shared" si="46"/>
        <v/>
      </c>
      <c r="Y156" s="1115" t="str">
        <f t="shared" si="47"/>
        <v/>
      </c>
      <c r="AA156" s="1115" t="str">
        <f t="shared" si="48"/>
        <v/>
      </c>
      <c r="AC156" s="1115" t="str">
        <f t="shared" si="49"/>
        <v/>
      </c>
      <c r="AE156" s="1115" t="str">
        <f t="shared" si="50"/>
        <v/>
      </c>
      <c r="AG156" s="1115" t="str">
        <f t="shared" si="51"/>
        <v/>
      </c>
      <c r="AI156" s="1115" t="str">
        <f t="shared" si="52"/>
        <v/>
      </c>
      <c r="AK156" s="1115" t="str">
        <f t="shared" si="53"/>
        <v/>
      </c>
      <c r="AM156" s="1115" t="str">
        <f t="shared" si="54"/>
        <v/>
      </c>
      <c r="AO156" s="1115" t="str">
        <f t="shared" si="55"/>
        <v/>
      </c>
      <c r="AQ156" s="1115" t="str">
        <f t="shared" si="56"/>
        <v/>
      </c>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AGZ156"/>
      <c r="AHA156"/>
      <c r="AHB156"/>
      <c r="AHC156"/>
      <c r="AHD156"/>
      <c r="AHE156"/>
      <c r="AHF156"/>
      <c r="AHG156"/>
      <c r="AHH156"/>
      <c r="AHI156"/>
      <c r="AHJ156"/>
      <c r="AHK156"/>
      <c r="AHL156"/>
      <c r="AHM156"/>
      <c r="AHN156"/>
      <c r="AHO156"/>
      <c r="AHP156"/>
      <c r="AHQ156"/>
      <c r="AHR156"/>
      <c r="AHS156"/>
      <c r="AHT156"/>
      <c r="AHU156"/>
      <c r="AHV156"/>
      <c r="AHW156"/>
      <c r="AHX156"/>
      <c r="AHY156"/>
      <c r="AHZ156"/>
      <c r="AIA156"/>
      <c r="AIB156"/>
      <c r="AIC156"/>
      <c r="AID156"/>
      <c r="AIE156"/>
      <c r="AIF156"/>
      <c r="AIG156"/>
      <c r="AIH156"/>
      <c r="AII156"/>
      <c r="AIJ156"/>
      <c r="AIK156"/>
      <c r="AIL156"/>
      <c r="AIM156"/>
      <c r="AIN156"/>
      <c r="AIO156"/>
      <c r="AIP156"/>
      <c r="AIQ156"/>
      <c r="AIR156"/>
      <c r="AIS156"/>
      <c r="AIT156"/>
      <c r="AIU156"/>
      <c r="AIV156"/>
      <c r="AIW156"/>
      <c r="AIX156"/>
      <c r="AIY156"/>
      <c r="AIZ156"/>
      <c r="AJA156"/>
      <c r="AJB156"/>
      <c r="AJC156"/>
      <c r="AJD156"/>
      <c r="AJE156"/>
      <c r="AJF156"/>
      <c r="AJG156"/>
      <c r="AJH156"/>
      <c r="AJI156"/>
      <c r="AJJ156"/>
      <c r="AJK156"/>
      <c r="AJL156"/>
      <c r="AJM156"/>
      <c r="AJN156"/>
      <c r="AJO156"/>
      <c r="AJP156"/>
      <c r="AJQ156"/>
      <c r="AJR156"/>
      <c r="AJS156"/>
      <c r="AJT156"/>
      <c r="AJU156"/>
      <c r="AJV156"/>
      <c r="AJW156"/>
      <c r="AJX156"/>
      <c r="AJY156"/>
      <c r="AJZ156"/>
      <c r="AKA156"/>
      <c r="AKB156"/>
      <c r="AKC156"/>
      <c r="AKD156"/>
      <c r="AKE156"/>
      <c r="AKF156"/>
      <c r="AKG156"/>
      <c r="AKH156"/>
      <c r="AKI156"/>
      <c r="AKJ156"/>
      <c r="AKK156"/>
      <c r="AKL156"/>
      <c r="AKM156"/>
      <c r="AKN156"/>
      <c r="AKO156"/>
      <c r="AKP156"/>
      <c r="AKQ156"/>
      <c r="AKR156"/>
      <c r="AKS156"/>
      <c r="AKT156"/>
      <c r="AKU156"/>
      <c r="AKV156"/>
      <c r="AKW156"/>
      <c r="AKX156"/>
      <c r="AKY156"/>
      <c r="AKZ156"/>
      <c r="ALA156"/>
      <c r="ALB156"/>
      <c r="ALC156"/>
      <c r="ALD156"/>
      <c r="ALE156"/>
      <c r="ALF156"/>
      <c r="ALG156"/>
      <c r="ALH156"/>
      <c r="ALI156"/>
      <c r="ALJ156"/>
      <c r="ALK156"/>
      <c r="ALL156"/>
      <c r="ALM156"/>
      <c r="ALN156"/>
      <c r="ALO156"/>
    </row>
    <row r="157" spans="5:1003" x14ac:dyDescent="0.25">
      <c r="E157" s="1115" t="str">
        <f t="shared" si="38"/>
        <v/>
      </c>
      <c r="G157" s="1115" t="str">
        <f t="shared" si="38"/>
        <v/>
      </c>
      <c r="I157" s="1115" t="str">
        <f t="shared" si="39"/>
        <v/>
      </c>
      <c r="K157" s="1115" t="str">
        <f t="shared" si="40"/>
        <v/>
      </c>
      <c r="M157" s="1115" t="str">
        <f t="shared" si="41"/>
        <v/>
      </c>
      <c r="O157" s="1115" t="str">
        <f t="shared" si="42"/>
        <v/>
      </c>
      <c r="Q157" s="1115" t="str">
        <f t="shared" si="43"/>
        <v/>
      </c>
      <c r="S157" s="1115" t="str">
        <f t="shared" si="44"/>
        <v/>
      </c>
      <c r="U157" s="1115" t="str">
        <f t="shared" si="45"/>
        <v/>
      </c>
      <c r="W157" s="1115" t="str">
        <f t="shared" si="46"/>
        <v/>
      </c>
      <c r="Y157" s="1115" t="str">
        <f t="shared" si="47"/>
        <v/>
      </c>
      <c r="AA157" s="1115" t="str">
        <f t="shared" si="48"/>
        <v/>
      </c>
      <c r="AC157" s="1115" t="str">
        <f t="shared" si="49"/>
        <v/>
      </c>
      <c r="AE157" s="1115" t="str">
        <f t="shared" si="50"/>
        <v/>
      </c>
      <c r="AG157" s="1115" t="str">
        <f t="shared" si="51"/>
        <v/>
      </c>
      <c r="AI157" s="1115" t="str">
        <f t="shared" si="52"/>
        <v/>
      </c>
      <c r="AK157" s="1115" t="str">
        <f t="shared" si="53"/>
        <v/>
      </c>
      <c r="AM157" s="1115" t="str">
        <f t="shared" si="54"/>
        <v/>
      </c>
      <c r="AO157" s="1115" t="str">
        <f t="shared" si="55"/>
        <v/>
      </c>
      <c r="AQ157" s="1115" t="str">
        <f t="shared" si="56"/>
        <v/>
      </c>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c r="AIV157"/>
      <c r="AIW157"/>
      <c r="AIX157"/>
      <c r="AIY157"/>
      <c r="AIZ157"/>
      <c r="AJA157"/>
      <c r="AJB157"/>
      <c r="AJC157"/>
      <c r="AJD157"/>
      <c r="AJE157"/>
      <c r="AJF157"/>
      <c r="AJG157"/>
      <c r="AJH157"/>
      <c r="AJI157"/>
      <c r="AJJ157"/>
      <c r="AJK157"/>
      <c r="AJL157"/>
      <c r="AJM157"/>
      <c r="AJN157"/>
      <c r="AJO157"/>
      <c r="AJP157"/>
      <c r="AJQ157"/>
      <c r="AJR157"/>
      <c r="AJS157"/>
      <c r="AJT157"/>
      <c r="AJU157"/>
      <c r="AJV157"/>
      <c r="AJW157"/>
      <c r="AJX157"/>
      <c r="AJY157"/>
      <c r="AJZ157"/>
      <c r="AKA157"/>
      <c r="AKB157"/>
      <c r="AKC157"/>
      <c r="AKD157"/>
      <c r="AKE157"/>
      <c r="AKF157"/>
      <c r="AKG157"/>
      <c r="AKH157"/>
      <c r="AKI157"/>
      <c r="AKJ157"/>
      <c r="AKK157"/>
      <c r="AKL157"/>
      <c r="AKM157"/>
      <c r="AKN157"/>
      <c r="AKO157"/>
      <c r="AKP157"/>
      <c r="AKQ157"/>
      <c r="AKR157"/>
      <c r="AKS157"/>
      <c r="AKT157"/>
      <c r="AKU157"/>
      <c r="AKV157"/>
      <c r="AKW157"/>
      <c r="AKX157"/>
      <c r="AKY157"/>
      <c r="AKZ157"/>
      <c r="ALA157"/>
      <c r="ALB157"/>
      <c r="ALC157"/>
      <c r="ALD157"/>
      <c r="ALE157"/>
      <c r="ALF157"/>
      <c r="ALG157"/>
      <c r="ALH157"/>
      <c r="ALI157"/>
      <c r="ALJ157"/>
      <c r="ALK157"/>
      <c r="ALL157"/>
      <c r="ALM157"/>
      <c r="ALN157"/>
      <c r="ALO157"/>
    </row>
    <row r="158" spans="5:1003" x14ac:dyDescent="0.25">
      <c r="E158" s="1115" t="str">
        <f t="shared" si="38"/>
        <v/>
      </c>
      <c r="G158" s="1115" t="str">
        <f t="shared" si="38"/>
        <v/>
      </c>
      <c r="I158" s="1115" t="str">
        <f t="shared" si="39"/>
        <v/>
      </c>
      <c r="K158" s="1115" t="str">
        <f t="shared" si="40"/>
        <v/>
      </c>
      <c r="M158" s="1115" t="str">
        <f t="shared" si="41"/>
        <v/>
      </c>
      <c r="O158" s="1115" t="str">
        <f t="shared" si="42"/>
        <v/>
      </c>
      <c r="Q158" s="1115" t="str">
        <f t="shared" si="43"/>
        <v/>
      </c>
      <c r="S158" s="1115" t="str">
        <f t="shared" si="44"/>
        <v/>
      </c>
      <c r="U158" s="1115" t="str">
        <f t="shared" si="45"/>
        <v/>
      </c>
      <c r="W158" s="1115" t="str">
        <f t="shared" si="46"/>
        <v/>
      </c>
      <c r="Y158" s="1115" t="str">
        <f t="shared" si="47"/>
        <v/>
      </c>
      <c r="AA158" s="1115" t="str">
        <f t="shared" si="48"/>
        <v/>
      </c>
      <c r="AC158" s="1115" t="str">
        <f t="shared" si="49"/>
        <v/>
      </c>
      <c r="AE158" s="1115" t="str">
        <f t="shared" si="50"/>
        <v/>
      </c>
      <c r="AG158" s="1115" t="str">
        <f t="shared" si="51"/>
        <v/>
      </c>
      <c r="AI158" s="1115" t="str">
        <f t="shared" si="52"/>
        <v/>
      </c>
      <c r="AK158" s="1115" t="str">
        <f t="shared" si="53"/>
        <v/>
      </c>
      <c r="AM158" s="1115" t="str">
        <f t="shared" si="54"/>
        <v/>
      </c>
      <c r="AO158" s="1115" t="str">
        <f t="shared" si="55"/>
        <v/>
      </c>
      <c r="AQ158" s="1115" t="str">
        <f t="shared" si="56"/>
        <v/>
      </c>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c r="AIV158"/>
      <c r="AIW158"/>
      <c r="AIX158"/>
      <c r="AIY158"/>
      <c r="AIZ158"/>
      <c r="AJA158"/>
      <c r="AJB158"/>
      <c r="AJC158"/>
      <c r="AJD158"/>
      <c r="AJE158"/>
      <c r="AJF158"/>
      <c r="AJG158"/>
      <c r="AJH158"/>
      <c r="AJI158"/>
      <c r="AJJ158"/>
      <c r="AJK158"/>
      <c r="AJL158"/>
      <c r="AJM158"/>
      <c r="AJN158"/>
      <c r="AJO158"/>
      <c r="AJP158"/>
      <c r="AJQ158"/>
      <c r="AJR158"/>
      <c r="AJS158"/>
      <c r="AJT158"/>
      <c r="AJU158"/>
      <c r="AJV158"/>
      <c r="AJW158"/>
      <c r="AJX158"/>
      <c r="AJY158"/>
      <c r="AJZ158"/>
      <c r="AKA158"/>
      <c r="AKB158"/>
      <c r="AKC158"/>
      <c r="AKD158"/>
      <c r="AKE158"/>
      <c r="AKF158"/>
      <c r="AKG158"/>
      <c r="AKH158"/>
      <c r="AKI158"/>
      <c r="AKJ158"/>
      <c r="AKK158"/>
      <c r="AKL158"/>
      <c r="AKM158"/>
      <c r="AKN158"/>
      <c r="AKO158"/>
      <c r="AKP158"/>
      <c r="AKQ158"/>
      <c r="AKR158"/>
      <c r="AKS158"/>
      <c r="AKT158"/>
      <c r="AKU158"/>
      <c r="AKV158"/>
      <c r="AKW158"/>
      <c r="AKX158"/>
      <c r="AKY158"/>
      <c r="AKZ158"/>
      <c r="ALA158"/>
      <c r="ALB158"/>
      <c r="ALC158"/>
      <c r="ALD158"/>
      <c r="ALE158"/>
      <c r="ALF158"/>
      <c r="ALG158"/>
      <c r="ALH158"/>
      <c r="ALI158"/>
      <c r="ALJ158"/>
      <c r="ALK158"/>
      <c r="ALL158"/>
      <c r="ALM158"/>
      <c r="ALN158"/>
      <c r="ALO158"/>
    </row>
    <row r="159" spans="5:1003" x14ac:dyDescent="0.25">
      <c r="E159" s="1115" t="str">
        <f t="shared" si="38"/>
        <v/>
      </c>
      <c r="G159" s="1115" t="str">
        <f t="shared" si="38"/>
        <v/>
      </c>
      <c r="I159" s="1115" t="str">
        <f t="shared" si="39"/>
        <v/>
      </c>
      <c r="K159" s="1115" t="str">
        <f t="shared" si="40"/>
        <v/>
      </c>
      <c r="M159" s="1115" t="str">
        <f t="shared" si="41"/>
        <v/>
      </c>
      <c r="O159" s="1115" t="str">
        <f t="shared" si="42"/>
        <v/>
      </c>
      <c r="Q159" s="1115" t="str">
        <f t="shared" si="43"/>
        <v/>
      </c>
      <c r="S159" s="1115" t="str">
        <f t="shared" si="44"/>
        <v/>
      </c>
      <c r="U159" s="1115" t="str">
        <f t="shared" si="45"/>
        <v/>
      </c>
      <c r="W159" s="1115" t="str">
        <f t="shared" si="46"/>
        <v/>
      </c>
      <c r="Y159" s="1115" t="str">
        <f t="shared" si="47"/>
        <v/>
      </c>
      <c r="AA159" s="1115" t="str">
        <f t="shared" si="48"/>
        <v/>
      </c>
      <c r="AC159" s="1115" t="str">
        <f t="shared" si="49"/>
        <v/>
      </c>
      <c r="AE159" s="1115" t="str">
        <f t="shared" si="50"/>
        <v/>
      </c>
      <c r="AG159" s="1115" t="str">
        <f t="shared" si="51"/>
        <v/>
      </c>
      <c r="AI159" s="1115" t="str">
        <f t="shared" si="52"/>
        <v/>
      </c>
      <c r="AK159" s="1115" t="str">
        <f t="shared" si="53"/>
        <v/>
      </c>
      <c r="AM159" s="1115" t="str">
        <f t="shared" si="54"/>
        <v/>
      </c>
      <c r="AO159" s="1115" t="str">
        <f t="shared" si="55"/>
        <v/>
      </c>
      <c r="AQ159" s="1115" t="str">
        <f t="shared" si="56"/>
        <v/>
      </c>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c r="AIV159"/>
      <c r="AIW159"/>
      <c r="AIX159"/>
      <c r="AIY159"/>
      <c r="AIZ159"/>
      <c r="AJA159"/>
      <c r="AJB159"/>
      <c r="AJC159"/>
      <c r="AJD159"/>
      <c r="AJE159"/>
      <c r="AJF159"/>
      <c r="AJG159"/>
      <c r="AJH159"/>
      <c r="AJI159"/>
      <c r="AJJ159"/>
      <c r="AJK159"/>
      <c r="AJL159"/>
      <c r="AJM159"/>
      <c r="AJN159"/>
      <c r="AJO159"/>
      <c r="AJP159"/>
      <c r="AJQ159"/>
      <c r="AJR159"/>
      <c r="AJS159"/>
      <c r="AJT159"/>
      <c r="AJU159"/>
      <c r="AJV159"/>
      <c r="AJW159"/>
      <c r="AJX159"/>
      <c r="AJY159"/>
      <c r="AJZ159"/>
      <c r="AKA159"/>
      <c r="AKB159"/>
      <c r="AKC159"/>
      <c r="AKD159"/>
      <c r="AKE159"/>
      <c r="AKF159"/>
      <c r="AKG159"/>
      <c r="AKH159"/>
      <c r="AKI159"/>
      <c r="AKJ159"/>
      <c r="AKK159"/>
      <c r="AKL159"/>
      <c r="AKM159"/>
      <c r="AKN159"/>
      <c r="AKO159"/>
      <c r="AKP159"/>
      <c r="AKQ159"/>
      <c r="AKR159"/>
      <c r="AKS159"/>
      <c r="AKT159"/>
      <c r="AKU159"/>
      <c r="AKV159"/>
      <c r="AKW159"/>
      <c r="AKX159"/>
      <c r="AKY159"/>
      <c r="AKZ159"/>
      <c r="ALA159"/>
      <c r="ALB159"/>
      <c r="ALC159"/>
      <c r="ALD159"/>
      <c r="ALE159"/>
      <c r="ALF159"/>
      <c r="ALG159"/>
      <c r="ALH159"/>
      <c r="ALI159"/>
      <c r="ALJ159"/>
      <c r="ALK159"/>
      <c r="ALL159"/>
      <c r="ALM159"/>
      <c r="ALN159"/>
      <c r="ALO159"/>
    </row>
    <row r="160" spans="5:1003" x14ac:dyDescent="0.25">
      <c r="E160" s="1115" t="str">
        <f t="shared" si="38"/>
        <v/>
      </c>
      <c r="G160" s="1115" t="str">
        <f t="shared" si="38"/>
        <v/>
      </c>
      <c r="I160" s="1115" t="str">
        <f t="shared" si="39"/>
        <v/>
      </c>
      <c r="K160" s="1115" t="str">
        <f t="shared" si="40"/>
        <v/>
      </c>
      <c r="M160" s="1115" t="str">
        <f t="shared" si="41"/>
        <v/>
      </c>
      <c r="O160" s="1115" t="str">
        <f t="shared" si="42"/>
        <v/>
      </c>
      <c r="Q160" s="1115" t="str">
        <f t="shared" si="43"/>
        <v/>
      </c>
      <c r="S160" s="1115" t="str">
        <f t="shared" si="44"/>
        <v/>
      </c>
      <c r="U160" s="1115" t="str">
        <f t="shared" si="45"/>
        <v/>
      </c>
      <c r="W160" s="1115" t="str">
        <f t="shared" si="46"/>
        <v/>
      </c>
      <c r="Y160" s="1115" t="str">
        <f t="shared" si="47"/>
        <v/>
      </c>
      <c r="AA160" s="1115" t="str">
        <f t="shared" si="48"/>
        <v/>
      </c>
      <c r="AC160" s="1115" t="str">
        <f t="shared" si="49"/>
        <v/>
      </c>
      <c r="AE160" s="1115" t="str">
        <f t="shared" si="50"/>
        <v/>
      </c>
      <c r="AG160" s="1115" t="str">
        <f t="shared" si="51"/>
        <v/>
      </c>
      <c r="AI160" s="1115" t="str">
        <f t="shared" si="52"/>
        <v/>
      </c>
      <c r="AK160" s="1115" t="str">
        <f t="shared" si="53"/>
        <v/>
      </c>
      <c r="AM160" s="1115" t="str">
        <f t="shared" si="54"/>
        <v/>
      </c>
      <c r="AO160" s="1115" t="str">
        <f t="shared" si="55"/>
        <v/>
      </c>
      <c r="AQ160" s="1115" t="str">
        <f t="shared" si="56"/>
        <v/>
      </c>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c r="AIV160"/>
      <c r="AIW160"/>
      <c r="AIX160"/>
      <c r="AIY160"/>
      <c r="AIZ160"/>
      <c r="AJA160"/>
      <c r="AJB160"/>
      <c r="AJC160"/>
      <c r="AJD160"/>
      <c r="AJE160"/>
      <c r="AJF160"/>
      <c r="AJG160"/>
      <c r="AJH160"/>
      <c r="AJI160"/>
      <c r="AJJ160"/>
      <c r="AJK160"/>
      <c r="AJL160"/>
      <c r="AJM160"/>
      <c r="AJN160"/>
      <c r="AJO160"/>
      <c r="AJP160"/>
      <c r="AJQ160"/>
      <c r="AJR160"/>
      <c r="AJS160"/>
      <c r="AJT160"/>
      <c r="AJU160"/>
      <c r="AJV160"/>
      <c r="AJW160"/>
      <c r="AJX160"/>
      <c r="AJY160"/>
      <c r="AJZ160"/>
      <c r="AKA160"/>
      <c r="AKB160"/>
      <c r="AKC160"/>
      <c r="AKD160"/>
      <c r="AKE160"/>
      <c r="AKF160"/>
      <c r="AKG160"/>
      <c r="AKH160"/>
      <c r="AKI160"/>
      <c r="AKJ160"/>
      <c r="AKK160"/>
      <c r="AKL160"/>
      <c r="AKM160"/>
      <c r="AKN160"/>
      <c r="AKO160"/>
      <c r="AKP160"/>
      <c r="AKQ160"/>
      <c r="AKR160"/>
      <c r="AKS160"/>
      <c r="AKT160"/>
      <c r="AKU160"/>
      <c r="AKV160"/>
      <c r="AKW160"/>
      <c r="AKX160"/>
      <c r="AKY160"/>
      <c r="AKZ160"/>
      <c r="ALA160"/>
      <c r="ALB160"/>
      <c r="ALC160"/>
      <c r="ALD160"/>
      <c r="ALE160"/>
      <c r="ALF160"/>
      <c r="ALG160"/>
      <c r="ALH160"/>
      <c r="ALI160"/>
      <c r="ALJ160"/>
      <c r="ALK160"/>
      <c r="ALL160"/>
      <c r="ALM160"/>
      <c r="ALN160"/>
      <c r="ALO160"/>
    </row>
    <row r="161" spans="5:1003" x14ac:dyDescent="0.25">
      <c r="E161" s="1115" t="str">
        <f t="shared" si="38"/>
        <v/>
      </c>
      <c r="G161" s="1115" t="str">
        <f t="shared" si="38"/>
        <v/>
      </c>
      <c r="I161" s="1115" t="str">
        <f t="shared" si="39"/>
        <v/>
      </c>
      <c r="K161" s="1115" t="str">
        <f t="shared" si="40"/>
        <v/>
      </c>
      <c r="M161" s="1115" t="str">
        <f t="shared" si="41"/>
        <v/>
      </c>
      <c r="O161" s="1115" t="str">
        <f t="shared" si="42"/>
        <v/>
      </c>
      <c r="Q161" s="1115" t="str">
        <f t="shared" si="43"/>
        <v/>
      </c>
      <c r="S161" s="1115" t="str">
        <f t="shared" si="44"/>
        <v/>
      </c>
      <c r="U161" s="1115" t="str">
        <f t="shared" si="45"/>
        <v/>
      </c>
      <c r="W161" s="1115" t="str">
        <f t="shared" si="46"/>
        <v/>
      </c>
      <c r="Y161" s="1115" t="str">
        <f t="shared" si="47"/>
        <v/>
      </c>
      <c r="AA161" s="1115" t="str">
        <f t="shared" si="48"/>
        <v/>
      </c>
      <c r="AC161" s="1115" t="str">
        <f t="shared" si="49"/>
        <v/>
      </c>
      <c r="AE161" s="1115" t="str">
        <f t="shared" si="50"/>
        <v/>
      </c>
      <c r="AG161" s="1115" t="str">
        <f t="shared" si="51"/>
        <v/>
      </c>
      <c r="AI161" s="1115" t="str">
        <f t="shared" si="52"/>
        <v/>
      </c>
      <c r="AK161" s="1115" t="str">
        <f t="shared" si="53"/>
        <v/>
      </c>
      <c r="AM161" s="1115" t="str">
        <f t="shared" si="54"/>
        <v/>
      </c>
      <c r="AO161" s="1115" t="str">
        <f t="shared" si="55"/>
        <v/>
      </c>
      <c r="AQ161" s="1115" t="str">
        <f t="shared" si="56"/>
        <v/>
      </c>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c r="AIV161"/>
      <c r="AIW161"/>
      <c r="AIX161"/>
      <c r="AIY161"/>
      <c r="AIZ161"/>
      <c r="AJA161"/>
      <c r="AJB161"/>
      <c r="AJC161"/>
      <c r="AJD161"/>
      <c r="AJE161"/>
      <c r="AJF161"/>
      <c r="AJG161"/>
      <c r="AJH161"/>
      <c r="AJI161"/>
      <c r="AJJ161"/>
      <c r="AJK161"/>
      <c r="AJL161"/>
      <c r="AJM161"/>
      <c r="AJN161"/>
      <c r="AJO161"/>
      <c r="AJP161"/>
      <c r="AJQ161"/>
      <c r="AJR161"/>
      <c r="AJS161"/>
      <c r="AJT161"/>
      <c r="AJU161"/>
      <c r="AJV161"/>
      <c r="AJW161"/>
      <c r="AJX161"/>
      <c r="AJY161"/>
      <c r="AJZ161"/>
      <c r="AKA161"/>
      <c r="AKB161"/>
      <c r="AKC161"/>
      <c r="AKD161"/>
      <c r="AKE161"/>
      <c r="AKF161"/>
      <c r="AKG161"/>
      <c r="AKH161"/>
      <c r="AKI161"/>
      <c r="AKJ161"/>
      <c r="AKK161"/>
      <c r="AKL161"/>
      <c r="AKM161"/>
      <c r="AKN161"/>
      <c r="AKO161"/>
      <c r="AKP161"/>
      <c r="AKQ161"/>
      <c r="AKR161"/>
      <c r="AKS161"/>
      <c r="AKT161"/>
      <c r="AKU161"/>
      <c r="AKV161"/>
      <c r="AKW161"/>
      <c r="AKX161"/>
      <c r="AKY161"/>
      <c r="AKZ161"/>
      <c r="ALA161"/>
      <c r="ALB161"/>
      <c r="ALC161"/>
      <c r="ALD161"/>
      <c r="ALE161"/>
      <c r="ALF161"/>
      <c r="ALG161"/>
      <c r="ALH161"/>
      <c r="ALI161"/>
      <c r="ALJ161"/>
      <c r="ALK161"/>
      <c r="ALL161"/>
      <c r="ALM161"/>
      <c r="ALN161"/>
      <c r="ALO161"/>
    </row>
    <row r="162" spans="5:1003" x14ac:dyDescent="0.25">
      <c r="E162" s="1115" t="str">
        <f t="shared" si="38"/>
        <v/>
      </c>
      <c r="G162" s="1115" t="str">
        <f t="shared" si="38"/>
        <v/>
      </c>
      <c r="I162" s="1115" t="str">
        <f t="shared" si="39"/>
        <v/>
      </c>
      <c r="K162" s="1115" t="str">
        <f t="shared" si="40"/>
        <v/>
      </c>
      <c r="M162" s="1115" t="str">
        <f t="shared" si="41"/>
        <v/>
      </c>
      <c r="O162" s="1115" t="str">
        <f t="shared" si="42"/>
        <v/>
      </c>
      <c r="Q162" s="1115" t="str">
        <f t="shared" si="43"/>
        <v/>
      </c>
      <c r="S162" s="1115" t="str">
        <f t="shared" si="44"/>
        <v/>
      </c>
      <c r="U162" s="1115" t="str">
        <f t="shared" si="45"/>
        <v/>
      </c>
      <c r="W162" s="1115" t="str">
        <f t="shared" si="46"/>
        <v/>
      </c>
      <c r="Y162" s="1115" t="str">
        <f t="shared" si="47"/>
        <v/>
      </c>
      <c r="AA162" s="1115" t="str">
        <f t="shared" si="48"/>
        <v/>
      </c>
      <c r="AC162" s="1115" t="str">
        <f t="shared" si="49"/>
        <v/>
      </c>
      <c r="AE162" s="1115" t="str">
        <f t="shared" si="50"/>
        <v/>
      </c>
      <c r="AG162" s="1115" t="str">
        <f t="shared" si="51"/>
        <v/>
      </c>
      <c r="AI162" s="1115" t="str">
        <f t="shared" si="52"/>
        <v/>
      </c>
      <c r="AK162" s="1115" t="str">
        <f t="shared" si="53"/>
        <v/>
      </c>
      <c r="AM162" s="1115" t="str">
        <f t="shared" si="54"/>
        <v/>
      </c>
      <c r="AO162" s="1115" t="str">
        <f t="shared" si="55"/>
        <v/>
      </c>
      <c r="AQ162" s="1115" t="str">
        <f t="shared" si="56"/>
        <v/>
      </c>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E162"/>
      <c r="ALF162"/>
      <c r="ALG162"/>
      <c r="ALH162"/>
      <c r="ALI162"/>
      <c r="ALJ162"/>
      <c r="ALK162"/>
      <c r="ALL162"/>
      <c r="ALM162"/>
      <c r="ALN162"/>
      <c r="ALO162"/>
    </row>
    <row r="163" spans="5:1003" x14ac:dyDescent="0.25">
      <c r="E163" s="1115" t="str">
        <f t="shared" si="38"/>
        <v/>
      </c>
      <c r="G163" s="1115" t="str">
        <f t="shared" si="38"/>
        <v/>
      </c>
      <c r="I163" s="1115" t="str">
        <f t="shared" si="39"/>
        <v/>
      </c>
      <c r="K163" s="1115" t="str">
        <f t="shared" si="40"/>
        <v/>
      </c>
      <c r="M163" s="1115" t="str">
        <f t="shared" si="41"/>
        <v/>
      </c>
      <c r="O163" s="1115" t="str">
        <f t="shared" si="42"/>
        <v/>
      </c>
      <c r="Q163" s="1115" t="str">
        <f t="shared" si="43"/>
        <v/>
      </c>
      <c r="S163" s="1115" t="str">
        <f t="shared" si="44"/>
        <v/>
      </c>
      <c r="U163" s="1115" t="str">
        <f t="shared" si="45"/>
        <v/>
      </c>
      <c r="W163" s="1115" t="str">
        <f t="shared" si="46"/>
        <v/>
      </c>
      <c r="Y163" s="1115" t="str">
        <f t="shared" si="47"/>
        <v/>
      </c>
      <c r="AA163" s="1115" t="str">
        <f t="shared" si="48"/>
        <v/>
      </c>
      <c r="AC163" s="1115" t="str">
        <f t="shared" si="49"/>
        <v/>
      </c>
      <c r="AE163" s="1115" t="str">
        <f t="shared" si="50"/>
        <v/>
      </c>
      <c r="AG163" s="1115" t="str">
        <f t="shared" si="51"/>
        <v/>
      </c>
      <c r="AI163" s="1115" t="str">
        <f t="shared" si="52"/>
        <v/>
      </c>
      <c r="AK163" s="1115" t="str">
        <f t="shared" si="53"/>
        <v/>
      </c>
      <c r="AM163" s="1115" t="str">
        <f t="shared" si="54"/>
        <v/>
      </c>
      <c r="AO163" s="1115" t="str">
        <f t="shared" si="55"/>
        <v/>
      </c>
      <c r="AQ163" s="1115" t="str">
        <f t="shared" si="56"/>
        <v/>
      </c>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E163"/>
      <c r="ALF163"/>
      <c r="ALG163"/>
      <c r="ALH163"/>
      <c r="ALI163"/>
      <c r="ALJ163"/>
      <c r="ALK163"/>
      <c r="ALL163"/>
      <c r="ALM163"/>
      <c r="ALN163"/>
      <c r="ALO163"/>
    </row>
    <row r="164" spans="5:1003" x14ac:dyDescent="0.25">
      <c r="E164" s="1115" t="str">
        <f t="shared" si="38"/>
        <v/>
      </c>
      <c r="G164" s="1115" t="str">
        <f t="shared" si="38"/>
        <v/>
      </c>
      <c r="I164" s="1115" t="str">
        <f t="shared" si="39"/>
        <v/>
      </c>
      <c r="K164" s="1115" t="str">
        <f t="shared" si="40"/>
        <v/>
      </c>
      <c r="M164" s="1115" t="str">
        <f t="shared" si="41"/>
        <v/>
      </c>
      <c r="O164" s="1115" t="str">
        <f t="shared" si="42"/>
        <v/>
      </c>
      <c r="Q164" s="1115" t="str">
        <f t="shared" si="43"/>
        <v/>
      </c>
      <c r="S164" s="1115" t="str">
        <f t="shared" si="44"/>
        <v/>
      </c>
      <c r="U164" s="1115" t="str">
        <f t="shared" si="45"/>
        <v/>
      </c>
      <c r="W164" s="1115" t="str">
        <f t="shared" si="46"/>
        <v/>
      </c>
      <c r="Y164" s="1115" t="str">
        <f t="shared" si="47"/>
        <v/>
      </c>
      <c r="AA164" s="1115" t="str">
        <f t="shared" si="48"/>
        <v/>
      </c>
      <c r="AC164" s="1115" t="str">
        <f t="shared" si="49"/>
        <v/>
      </c>
      <c r="AE164" s="1115" t="str">
        <f t="shared" si="50"/>
        <v/>
      </c>
      <c r="AG164" s="1115" t="str">
        <f t="shared" si="51"/>
        <v/>
      </c>
      <c r="AI164" s="1115" t="str">
        <f t="shared" si="52"/>
        <v/>
      </c>
      <c r="AK164" s="1115" t="str">
        <f t="shared" si="53"/>
        <v/>
      </c>
      <c r="AM164" s="1115" t="str">
        <f t="shared" si="54"/>
        <v/>
      </c>
      <c r="AO164" s="1115" t="str">
        <f t="shared" si="55"/>
        <v/>
      </c>
      <c r="AQ164" s="1115" t="str">
        <f t="shared" si="56"/>
        <v/>
      </c>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E164"/>
      <c r="ALF164"/>
      <c r="ALG164"/>
      <c r="ALH164"/>
      <c r="ALI164"/>
      <c r="ALJ164"/>
      <c r="ALK164"/>
      <c r="ALL164"/>
      <c r="ALM164"/>
      <c r="ALN164"/>
      <c r="ALO164"/>
    </row>
    <row r="165" spans="5:1003" x14ac:dyDescent="0.25">
      <c r="E165" s="1115" t="str">
        <f t="shared" si="38"/>
        <v/>
      </c>
      <c r="G165" s="1115" t="str">
        <f t="shared" si="38"/>
        <v/>
      </c>
      <c r="I165" s="1115" t="str">
        <f t="shared" si="39"/>
        <v/>
      </c>
      <c r="K165" s="1115" t="str">
        <f t="shared" si="40"/>
        <v/>
      </c>
      <c r="M165" s="1115" t="str">
        <f t="shared" si="41"/>
        <v/>
      </c>
      <c r="O165" s="1115" t="str">
        <f t="shared" si="42"/>
        <v/>
      </c>
      <c r="Q165" s="1115" t="str">
        <f t="shared" si="43"/>
        <v/>
      </c>
      <c r="S165" s="1115" t="str">
        <f t="shared" si="44"/>
        <v/>
      </c>
      <c r="U165" s="1115" t="str">
        <f t="shared" si="45"/>
        <v/>
      </c>
      <c r="W165" s="1115" t="str">
        <f t="shared" si="46"/>
        <v/>
      </c>
      <c r="Y165" s="1115" t="str">
        <f t="shared" si="47"/>
        <v/>
      </c>
      <c r="AA165" s="1115" t="str">
        <f t="shared" si="48"/>
        <v/>
      </c>
      <c r="AC165" s="1115" t="str">
        <f t="shared" si="49"/>
        <v/>
      </c>
      <c r="AE165" s="1115" t="str">
        <f t="shared" si="50"/>
        <v/>
      </c>
      <c r="AG165" s="1115" t="str">
        <f t="shared" si="51"/>
        <v/>
      </c>
      <c r="AI165" s="1115" t="str">
        <f t="shared" si="52"/>
        <v/>
      </c>
      <c r="AK165" s="1115" t="str">
        <f t="shared" si="53"/>
        <v/>
      </c>
      <c r="AM165" s="1115" t="str">
        <f t="shared" si="54"/>
        <v/>
      </c>
      <c r="AO165" s="1115" t="str">
        <f t="shared" si="55"/>
        <v/>
      </c>
      <c r="AQ165" s="1115" t="str">
        <f t="shared" si="56"/>
        <v/>
      </c>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E165"/>
      <c r="ALF165"/>
      <c r="ALG165"/>
      <c r="ALH165"/>
      <c r="ALI165"/>
      <c r="ALJ165"/>
      <c r="ALK165"/>
      <c r="ALL165"/>
      <c r="ALM165"/>
      <c r="ALN165"/>
      <c r="ALO165"/>
    </row>
    <row r="166" spans="5:1003" x14ac:dyDescent="0.25">
      <c r="E166" s="1115" t="str">
        <f t="shared" si="38"/>
        <v/>
      </c>
      <c r="G166" s="1115" t="str">
        <f t="shared" si="38"/>
        <v/>
      </c>
      <c r="I166" s="1115" t="str">
        <f t="shared" si="39"/>
        <v/>
      </c>
      <c r="K166" s="1115" t="str">
        <f t="shared" si="40"/>
        <v/>
      </c>
      <c r="M166" s="1115" t="str">
        <f t="shared" si="41"/>
        <v/>
      </c>
      <c r="O166" s="1115" t="str">
        <f t="shared" si="42"/>
        <v/>
      </c>
      <c r="Q166" s="1115" t="str">
        <f t="shared" si="43"/>
        <v/>
      </c>
      <c r="S166" s="1115" t="str">
        <f t="shared" si="44"/>
        <v/>
      </c>
      <c r="U166" s="1115" t="str">
        <f t="shared" si="45"/>
        <v/>
      </c>
      <c r="W166" s="1115" t="str">
        <f t="shared" si="46"/>
        <v/>
      </c>
      <c r="Y166" s="1115" t="str">
        <f t="shared" si="47"/>
        <v/>
      </c>
      <c r="AA166" s="1115" t="str">
        <f t="shared" si="48"/>
        <v/>
      </c>
      <c r="AC166" s="1115" t="str">
        <f t="shared" si="49"/>
        <v/>
      </c>
      <c r="AE166" s="1115" t="str">
        <f t="shared" si="50"/>
        <v/>
      </c>
      <c r="AG166" s="1115" t="str">
        <f t="shared" si="51"/>
        <v/>
      </c>
      <c r="AI166" s="1115" t="str">
        <f t="shared" si="52"/>
        <v/>
      </c>
      <c r="AK166" s="1115" t="str">
        <f t="shared" si="53"/>
        <v/>
      </c>
      <c r="AM166" s="1115" t="str">
        <f t="shared" si="54"/>
        <v/>
      </c>
      <c r="AO166" s="1115" t="str">
        <f t="shared" si="55"/>
        <v/>
      </c>
      <c r="AQ166" s="1115" t="str">
        <f t="shared" si="56"/>
        <v/>
      </c>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row>
    <row r="167" spans="5:1003" x14ac:dyDescent="0.25">
      <c r="E167" s="1115" t="str">
        <f t="shared" si="38"/>
        <v/>
      </c>
      <c r="G167" s="1115" t="str">
        <f t="shared" si="38"/>
        <v/>
      </c>
      <c r="I167" s="1115" t="str">
        <f t="shared" si="39"/>
        <v/>
      </c>
      <c r="K167" s="1115" t="str">
        <f t="shared" si="40"/>
        <v/>
      </c>
      <c r="M167" s="1115" t="str">
        <f t="shared" si="41"/>
        <v/>
      </c>
      <c r="O167" s="1115" t="str">
        <f t="shared" si="42"/>
        <v/>
      </c>
      <c r="Q167" s="1115" t="str">
        <f t="shared" si="43"/>
        <v/>
      </c>
      <c r="S167" s="1115" t="str">
        <f t="shared" si="44"/>
        <v/>
      </c>
      <c r="U167" s="1115" t="str">
        <f t="shared" si="45"/>
        <v/>
      </c>
      <c r="W167" s="1115" t="str">
        <f t="shared" si="46"/>
        <v/>
      </c>
      <c r="Y167" s="1115" t="str">
        <f t="shared" si="47"/>
        <v/>
      </c>
      <c r="AA167" s="1115" t="str">
        <f t="shared" si="48"/>
        <v/>
      </c>
      <c r="AC167" s="1115" t="str">
        <f t="shared" si="49"/>
        <v/>
      </c>
      <c r="AE167" s="1115" t="str">
        <f t="shared" si="50"/>
        <v/>
      </c>
      <c r="AG167" s="1115" t="str">
        <f t="shared" si="51"/>
        <v/>
      </c>
      <c r="AI167" s="1115" t="str">
        <f t="shared" si="52"/>
        <v/>
      </c>
      <c r="AK167" s="1115" t="str">
        <f t="shared" si="53"/>
        <v/>
      </c>
      <c r="AM167" s="1115" t="str">
        <f t="shared" si="54"/>
        <v/>
      </c>
      <c r="AO167" s="1115" t="str">
        <f t="shared" si="55"/>
        <v/>
      </c>
      <c r="AQ167" s="1115" t="str">
        <f t="shared" si="56"/>
        <v/>
      </c>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c r="AIV167"/>
      <c r="AIW167"/>
      <c r="AIX167"/>
      <c r="AIY167"/>
      <c r="AIZ167"/>
      <c r="AJA167"/>
      <c r="AJB167"/>
      <c r="AJC167"/>
      <c r="AJD167"/>
      <c r="AJE167"/>
      <c r="AJF167"/>
      <c r="AJG167"/>
      <c r="AJH167"/>
      <c r="AJI167"/>
      <c r="AJJ167"/>
      <c r="AJK167"/>
      <c r="AJL167"/>
      <c r="AJM167"/>
      <c r="AJN167"/>
      <c r="AJO167"/>
      <c r="AJP167"/>
      <c r="AJQ167"/>
      <c r="AJR167"/>
      <c r="AJS167"/>
      <c r="AJT167"/>
      <c r="AJU167"/>
      <c r="AJV167"/>
      <c r="AJW167"/>
      <c r="AJX167"/>
      <c r="AJY167"/>
      <c r="AJZ167"/>
      <c r="AKA167"/>
      <c r="AKB167"/>
      <c r="AKC167"/>
      <c r="AKD167"/>
      <c r="AKE167"/>
      <c r="AKF167"/>
      <c r="AKG167"/>
      <c r="AKH167"/>
      <c r="AKI167"/>
      <c r="AKJ167"/>
      <c r="AKK167"/>
      <c r="AKL167"/>
      <c r="AKM167"/>
      <c r="AKN167"/>
      <c r="AKO167"/>
      <c r="AKP167"/>
      <c r="AKQ167"/>
      <c r="AKR167"/>
      <c r="AKS167"/>
      <c r="AKT167"/>
      <c r="AKU167"/>
      <c r="AKV167"/>
      <c r="AKW167"/>
      <c r="AKX167"/>
      <c r="AKY167"/>
      <c r="AKZ167"/>
      <c r="ALA167"/>
      <c r="ALB167"/>
      <c r="ALC167"/>
      <c r="ALD167"/>
      <c r="ALE167"/>
      <c r="ALF167"/>
      <c r="ALG167"/>
      <c r="ALH167"/>
      <c r="ALI167"/>
      <c r="ALJ167"/>
      <c r="ALK167"/>
      <c r="ALL167"/>
      <c r="ALM167"/>
      <c r="ALN167"/>
      <c r="ALO167"/>
    </row>
    <row r="168" spans="5:1003" x14ac:dyDescent="0.25">
      <c r="E168" s="1115" t="str">
        <f t="shared" si="38"/>
        <v/>
      </c>
      <c r="G168" s="1115" t="str">
        <f t="shared" si="38"/>
        <v/>
      </c>
      <c r="I168" s="1115" t="str">
        <f t="shared" si="39"/>
        <v/>
      </c>
      <c r="K168" s="1115" t="str">
        <f t="shared" si="40"/>
        <v/>
      </c>
      <c r="M168" s="1115" t="str">
        <f t="shared" si="41"/>
        <v/>
      </c>
      <c r="O168" s="1115" t="str">
        <f t="shared" si="42"/>
        <v/>
      </c>
      <c r="Q168" s="1115" t="str">
        <f t="shared" si="43"/>
        <v/>
      </c>
      <c r="S168" s="1115" t="str">
        <f t="shared" si="44"/>
        <v/>
      </c>
      <c r="U168" s="1115" t="str">
        <f t="shared" si="45"/>
        <v/>
      </c>
      <c r="W168" s="1115" t="str">
        <f t="shared" si="46"/>
        <v/>
      </c>
      <c r="Y168" s="1115" t="str">
        <f t="shared" si="47"/>
        <v/>
      </c>
      <c r="AA168" s="1115" t="str">
        <f t="shared" si="48"/>
        <v/>
      </c>
      <c r="AC168" s="1115" t="str">
        <f t="shared" si="49"/>
        <v/>
      </c>
      <c r="AE168" s="1115" t="str">
        <f t="shared" si="50"/>
        <v/>
      </c>
      <c r="AG168" s="1115" t="str">
        <f t="shared" si="51"/>
        <v/>
      </c>
      <c r="AI168" s="1115" t="str">
        <f t="shared" si="52"/>
        <v/>
      </c>
      <c r="AK168" s="1115" t="str">
        <f t="shared" si="53"/>
        <v/>
      </c>
      <c r="AM168" s="1115" t="str">
        <f t="shared" si="54"/>
        <v/>
      </c>
      <c r="AO168" s="1115" t="str">
        <f t="shared" si="55"/>
        <v/>
      </c>
      <c r="AQ168" s="1115" t="str">
        <f t="shared" si="56"/>
        <v/>
      </c>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c r="AIV168"/>
      <c r="AIW168"/>
      <c r="AIX168"/>
      <c r="AIY168"/>
      <c r="AIZ168"/>
      <c r="AJA168"/>
      <c r="AJB168"/>
      <c r="AJC168"/>
      <c r="AJD168"/>
      <c r="AJE168"/>
      <c r="AJF168"/>
      <c r="AJG168"/>
      <c r="AJH168"/>
      <c r="AJI168"/>
      <c r="AJJ168"/>
      <c r="AJK168"/>
      <c r="AJL168"/>
      <c r="AJM168"/>
      <c r="AJN168"/>
      <c r="AJO168"/>
      <c r="AJP168"/>
      <c r="AJQ168"/>
      <c r="AJR168"/>
      <c r="AJS168"/>
      <c r="AJT168"/>
      <c r="AJU168"/>
      <c r="AJV168"/>
      <c r="AJW168"/>
      <c r="AJX168"/>
      <c r="AJY168"/>
      <c r="AJZ168"/>
      <c r="AKA168"/>
      <c r="AKB168"/>
      <c r="AKC168"/>
      <c r="AKD168"/>
      <c r="AKE168"/>
      <c r="AKF168"/>
      <c r="AKG168"/>
      <c r="AKH168"/>
      <c r="AKI168"/>
      <c r="AKJ168"/>
      <c r="AKK168"/>
      <c r="AKL168"/>
      <c r="AKM168"/>
      <c r="AKN168"/>
      <c r="AKO168"/>
      <c r="AKP168"/>
      <c r="AKQ168"/>
      <c r="AKR168"/>
      <c r="AKS168"/>
      <c r="AKT168"/>
      <c r="AKU168"/>
      <c r="AKV168"/>
      <c r="AKW168"/>
      <c r="AKX168"/>
      <c r="AKY168"/>
      <c r="AKZ168"/>
      <c r="ALA168"/>
      <c r="ALB168"/>
      <c r="ALC168"/>
      <c r="ALD168"/>
      <c r="ALE168"/>
      <c r="ALF168"/>
      <c r="ALG168"/>
      <c r="ALH168"/>
      <c r="ALI168"/>
      <c r="ALJ168"/>
      <c r="ALK168"/>
      <c r="ALL168"/>
      <c r="ALM168"/>
      <c r="ALN168"/>
      <c r="ALO168"/>
    </row>
    <row r="169" spans="5:1003" x14ac:dyDescent="0.25">
      <c r="E169" s="1115" t="str">
        <f t="shared" si="38"/>
        <v/>
      </c>
      <c r="G169" s="1115" t="str">
        <f t="shared" si="38"/>
        <v/>
      </c>
      <c r="I169" s="1115" t="str">
        <f t="shared" si="39"/>
        <v/>
      </c>
      <c r="K169" s="1115" t="str">
        <f t="shared" si="40"/>
        <v/>
      </c>
      <c r="M169" s="1115" t="str">
        <f t="shared" si="41"/>
        <v/>
      </c>
      <c r="O169" s="1115" t="str">
        <f t="shared" si="42"/>
        <v/>
      </c>
      <c r="Q169" s="1115" t="str">
        <f t="shared" si="43"/>
        <v/>
      </c>
      <c r="S169" s="1115" t="str">
        <f t="shared" si="44"/>
        <v/>
      </c>
      <c r="U169" s="1115" t="str">
        <f t="shared" si="45"/>
        <v/>
      </c>
      <c r="W169" s="1115" t="str">
        <f t="shared" si="46"/>
        <v/>
      </c>
      <c r="Y169" s="1115" t="str">
        <f t="shared" si="47"/>
        <v/>
      </c>
      <c r="AA169" s="1115" t="str">
        <f t="shared" si="48"/>
        <v/>
      </c>
      <c r="AC169" s="1115" t="str">
        <f t="shared" si="49"/>
        <v/>
      </c>
      <c r="AE169" s="1115" t="str">
        <f t="shared" si="50"/>
        <v/>
      </c>
      <c r="AG169" s="1115" t="str">
        <f t="shared" si="51"/>
        <v/>
      </c>
      <c r="AI169" s="1115" t="str">
        <f t="shared" si="52"/>
        <v/>
      </c>
      <c r="AK169" s="1115" t="str">
        <f t="shared" si="53"/>
        <v/>
      </c>
      <c r="AM169" s="1115" t="str">
        <f t="shared" si="54"/>
        <v/>
      </c>
      <c r="AO169" s="1115" t="str">
        <f t="shared" si="55"/>
        <v/>
      </c>
      <c r="AQ169" s="1115" t="str">
        <f t="shared" si="56"/>
        <v/>
      </c>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c r="AIV169"/>
      <c r="AIW169"/>
      <c r="AIX169"/>
      <c r="AIY169"/>
      <c r="AIZ169"/>
      <c r="AJA169"/>
      <c r="AJB169"/>
      <c r="AJC169"/>
      <c r="AJD169"/>
      <c r="AJE169"/>
      <c r="AJF169"/>
      <c r="AJG169"/>
      <c r="AJH169"/>
      <c r="AJI169"/>
      <c r="AJJ169"/>
      <c r="AJK169"/>
      <c r="AJL169"/>
      <c r="AJM169"/>
      <c r="AJN169"/>
      <c r="AJO169"/>
      <c r="AJP169"/>
      <c r="AJQ169"/>
      <c r="AJR169"/>
      <c r="AJS169"/>
      <c r="AJT169"/>
      <c r="AJU169"/>
      <c r="AJV169"/>
      <c r="AJW169"/>
      <c r="AJX169"/>
      <c r="AJY169"/>
      <c r="AJZ169"/>
      <c r="AKA169"/>
      <c r="AKB169"/>
      <c r="AKC169"/>
      <c r="AKD169"/>
      <c r="AKE169"/>
      <c r="AKF169"/>
      <c r="AKG169"/>
      <c r="AKH169"/>
      <c r="AKI169"/>
      <c r="AKJ169"/>
      <c r="AKK169"/>
      <c r="AKL169"/>
      <c r="AKM169"/>
      <c r="AKN169"/>
      <c r="AKO169"/>
      <c r="AKP169"/>
      <c r="AKQ169"/>
      <c r="AKR169"/>
      <c r="AKS169"/>
      <c r="AKT169"/>
      <c r="AKU169"/>
      <c r="AKV169"/>
      <c r="AKW169"/>
      <c r="AKX169"/>
      <c r="AKY169"/>
      <c r="AKZ169"/>
      <c r="ALA169"/>
      <c r="ALB169"/>
      <c r="ALC169"/>
      <c r="ALD169"/>
      <c r="ALE169"/>
      <c r="ALF169"/>
      <c r="ALG169"/>
      <c r="ALH169"/>
      <c r="ALI169"/>
      <c r="ALJ169"/>
      <c r="ALK169"/>
      <c r="ALL169"/>
      <c r="ALM169"/>
      <c r="ALN169"/>
      <c r="ALO169"/>
    </row>
    <row r="170" spans="5:1003" x14ac:dyDescent="0.25">
      <c r="E170" s="1115" t="str">
        <f t="shared" si="38"/>
        <v/>
      </c>
      <c r="G170" s="1115" t="str">
        <f t="shared" si="38"/>
        <v/>
      </c>
      <c r="I170" s="1115" t="str">
        <f t="shared" si="39"/>
        <v/>
      </c>
      <c r="K170" s="1115" t="str">
        <f t="shared" si="40"/>
        <v/>
      </c>
      <c r="M170" s="1115" t="str">
        <f t="shared" si="41"/>
        <v/>
      </c>
      <c r="O170" s="1115" t="str">
        <f t="shared" si="42"/>
        <v/>
      </c>
      <c r="Q170" s="1115" t="str">
        <f t="shared" si="43"/>
        <v/>
      </c>
      <c r="S170" s="1115" t="str">
        <f t="shared" si="44"/>
        <v/>
      </c>
      <c r="U170" s="1115" t="str">
        <f t="shared" si="45"/>
        <v/>
      </c>
      <c r="W170" s="1115" t="str">
        <f t="shared" si="46"/>
        <v/>
      </c>
      <c r="Y170" s="1115" t="str">
        <f t="shared" si="47"/>
        <v/>
      </c>
      <c r="AA170" s="1115" t="str">
        <f t="shared" si="48"/>
        <v/>
      </c>
      <c r="AC170" s="1115" t="str">
        <f t="shared" si="49"/>
        <v/>
      </c>
      <c r="AE170" s="1115" t="str">
        <f t="shared" si="50"/>
        <v/>
      </c>
      <c r="AG170" s="1115" t="str">
        <f t="shared" si="51"/>
        <v/>
      </c>
      <c r="AI170" s="1115" t="str">
        <f t="shared" si="52"/>
        <v/>
      </c>
      <c r="AK170" s="1115" t="str">
        <f t="shared" si="53"/>
        <v/>
      </c>
      <c r="AM170" s="1115" t="str">
        <f t="shared" si="54"/>
        <v/>
      </c>
      <c r="AO170" s="1115" t="str">
        <f t="shared" si="55"/>
        <v/>
      </c>
      <c r="AQ170" s="1115" t="str">
        <f t="shared" si="56"/>
        <v/>
      </c>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c r="AIV170"/>
      <c r="AIW170"/>
      <c r="AIX170"/>
      <c r="AIY170"/>
      <c r="AIZ170"/>
      <c r="AJA170"/>
      <c r="AJB170"/>
      <c r="AJC170"/>
      <c r="AJD170"/>
      <c r="AJE170"/>
      <c r="AJF170"/>
      <c r="AJG170"/>
      <c r="AJH170"/>
      <c r="AJI170"/>
      <c r="AJJ170"/>
      <c r="AJK170"/>
      <c r="AJL170"/>
      <c r="AJM170"/>
      <c r="AJN170"/>
      <c r="AJO170"/>
      <c r="AJP170"/>
      <c r="AJQ170"/>
      <c r="AJR170"/>
      <c r="AJS170"/>
      <c r="AJT170"/>
      <c r="AJU170"/>
      <c r="AJV170"/>
      <c r="AJW170"/>
      <c r="AJX170"/>
      <c r="AJY170"/>
      <c r="AJZ170"/>
      <c r="AKA170"/>
      <c r="AKB170"/>
      <c r="AKC170"/>
      <c r="AKD170"/>
      <c r="AKE170"/>
      <c r="AKF170"/>
      <c r="AKG170"/>
      <c r="AKH170"/>
      <c r="AKI170"/>
      <c r="AKJ170"/>
      <c r="AKK170"/>
      <c r="AKL170"/>
      <c r="AKM170"/>
      <c r="AKN170"/>
      <c r="AKO170"/>
      <c r="AKP170"/>
      <c r="AKQ170"/>
      <c r="AKR170"/>
      <c r="AKS170"/>
      <c r="AKT170"/>
      <c r="AKU170"/>
      <c r="AKV170"/>
      <c r="AKW170"/>
      <c r="AKX170"/>
      <c r="AKY170"/>
      <c r="AKZ170"/>
      <c r="ALA170"/>
      <c r="ALB170"/>
      <c r="ALC170"/>
      <c r="ALD170"/>
      <c r="ALE170"/>
      <c r="ALF170"/>
      <c r="ALG170"/>
      <c r="ALH170"/>
      <c r="ALI170"/>
      <c r="ALJ170"/>
      <c r="ALK170"/>
      <c r="ALL170"/>
      <c r="ALM170"/>
      <c r="ALN170"/>
      <c r="ALO170"/>
    </row>
    <row r="171" spans="5:1003" x14ac:dyDescent="0.25">
      <c r="E171" s="1115" t="str">
        <f t="shared" si="38"/>
        <v/>
      </c>
      <c r="G171" s="1115" t="str">
        <f t="shared" si="38"/>
        <v/>
      </c>
      <c r="I171" s="1115" t="str">
        <f t="shared" si="39"/>
        <v/>
      </c>
      <c r="K171" s="1115" t="str">
        <f t="shared" si="40"/>
        <v/>
      </c>
      <c r="M171" s="1115" t="str">
        <f t="shared" si="41"/>
        <v/>
      </c>
      <c r="O171" s="1115" t="str">
        <f t="shared" si="42"/>
        <v/>
      </c>
      <c r="Q171" s="1115" t="str">
        <f t="shared" si="43"/>
        <v/>
      </c>
      <c r="S171" s="1115" t="str">
        <f t="shared" si="44"/>
        <v/>
      </c>
      <c r="U171" s="1115" t="str">
        <f t="shared" si="45"/>
        <v/>
      </c>
      <c r="W171" s="1115" t="str">
        <f t="shared" si="46"/>
        <v/>
      </c>
      <c r="Y171" s="1115" t="str">
        <f t="shared" si="47"/>
        <v/>
      </c>
      <c r="AA171" s="1115" t="str">
        <f t="shared" si="48"/>
        <v/>
      </c>
      <c r="AC171" s="1115" t="str">
        <f t="shared" si="49"/>
        <v/>
      </c>
      <c r="AE171" s="1115" t="str">
        <f t="shared" si="50"/>
        <v/>
      </c>
      <c r="AG171" s="1115" t="str">
        <f t="shared" si="51"/>
        <v/>
      </c>
      <c r="AI171" s="1115" t="str">
        <f t="shared" si="52"/>
        <v/>
      </c>
      <c r="AK171" s="1115" t="str">
        <f t="shared" si="53"/>
        <v/>
      </c>
      <c r="AM171" s="1115" t="str">
        <f t="shared" si="54"/>
        <v/>
      </c>
      <c r="AO171" s="1115" t="str">
        <f t="shared" si="55"/>
        <v/>
      </c>
      <c r="AQ171" s="1115" t="str">
        <f t="shared" si="56"/>
        <v/>
      </c>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c r="AIV171"/>
      <c r="AIW171"/>
      <c r="AIX171"/>
      <c r="AIY171"/>
      <c r="AIZ171"/>
      <c r="AJA171"/>
      <c r="AJB171"/>
      <c r="AJC171"/>
      <c r="AJD171"/>
      <c r="AJE171"/>
      <c r="AJF171"/>
      <c r="AJG171"/>
      <c r="AJH171"/>
      <c r="AJI171"/>
      <c r="AJJ171"/>
      <c r="AJK171"/>
      <c r="AJL171"/>
      <c r="AJM171"/>
      <c r="AJN171"/>
      <c r="AJO171"/>
      <c r="AJP171"/>
      <c r="AJQ171"/>
      <c r="AJR171"/>
      <c r="AJS171"/>
      <c r="AJT171"/>
      <c r="AJU171"/>
      <c r="AJV171"/>
      <c r="AJW171"/>
      <c r="AJX171"/>
      <c r="AJY171"/>
      <c r="AJZ171"/>
      <c r="AKA171"/>
      <c r="AKB171"/>
      <c r="AKC171"/>
      <c r="AKD171"/>
      <c r="AKE171"/>
      <c r="AKF171"/>
      <c r="AKG171"/>
      <c r="AKH171"/>
      <c r="AKI171"/>
      <c r="AKJ171"/>
      <c r="AKK171"/>
      <c r="AKL171"/>
      <c r="AKM171"/>
      <c r="AKN171"/>
      <c r="AKO171"/>
      <c r="AKP171"/>
      <c r="AKQ171"/>
      <c r="AKR171"/>
      <c r="AKS171"/>
      <c r="AKT171"/>
      <c r="AKU171"/>
      <c r="AKV171"/>
      <c r="AKW171"/>
      <c r="AKX171"/>
      <c r="AKY171"/>
      <c r="AKZ171"/>
      <c r="ALA171"/>
      <c r="ALB171"/>
      <c r="ALC171"/>
      <c r="ALD171"/>
      <c r="ALE171"/>
      <c r="ALF171"/>
      <c r="ALG171"/>
      <c r="ALH171"/>
      <c r="ALI171"/>
      <c r="ALJ171"/>
      <c r="ALK171"/>
      <c r="ALL171"/>
      <c r="ALM171"/>
      <c r="ALN171"/>
      <c r="ALO171"/>
    </row>
    <row r="172" spans="5:1003" x14ac:dyDescent="0.25">
      <c r="E172" s="1115" t="str">
        <f t="shared" si="38"/>
        <v/>
      </c>
      <c r="G172" s="1115" t="str">
        <f t="shared" si="38"/>
        <v/>
      </c>
      <c r="I172" s="1115" t="str">
        <f t="shared" si="39"/>
        <v/>
      </c>
      <c r="K172" s="1115" t="str">
        <f t="shared" si="40"/>
        <v/>
      </c>
      <c r="M172" s="1115" t="str">
        <f t="shared" si="41"/>
        <v/>
      </c>
      <c r="O172" s="1115" t="str">
        <f t="shared" si="42"/>
        <v/>
      </c>
      <c r="Q172" s="1115" t="str">
        <f t="shared" si="43"/>
        <v/>
      </c>
      <c r="S172" s="1115" t="str">
        <f t="shared" si="44"/>
        <v/>
      </c>
      <c r="U172" s="1115" t="str">
        <f t="shared" si="45"/>
        <v/>
      </c>
      <c r="W172" s="1115" t="str">
        <f t="shared" si="46"/>
        <v/>
      </c>
      <c r="Y172" s="1115" t="str">
        <f t="shared" si="47"/>
        <v/>
      </c>
      <c r="AA172" s="1115" t="str">
        <f t="shared" si="48"/>
        <v/>
      </c>
      <c r="AC172" s="1115" t="str">
        <f t="shared" si="49"/>
        <v/>
      </c>
      <c r="AE172" s="1115" t="str">
        <f t="shared" si="50"/>
        <v/>
      </c>
      <c r="AG172" s="1115" t="str">
        <f t="shared" si="51"/>
        <v/>
      </c>
      <c r="AI172" s="1115" t="str">
        <f t="shared" si="52"/>
        <v/>
      </c>
      <c r="AK172" s="1115" t="str">
        <f t="shared" si="53"/>
        <v/>
      </c>
      <c r="AM172" s="1115" t="str">
        <f t="shared" si="54"/>
        <v/>
      </c>
      <c r="AO172" s="1115" t="str">
        <f t="shared" si="55"/>
        <v/>
      </c>
      <c r="AQ172" s="1115" t="str">
        <f t="shared" si="56"/>
        <v/>
      </c>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c r="AIV172"/>
      <c r="AIW172"/>
      <c r="AIX172"/>
      <c r="AIY172"/>
      <c r="AIZ172"/>
      <c r="AJA172"/>
      <c r="AJB172"/>
      <c r="AJC172"/>
      <c r="AJD172"/>
      <c r="AJE172"/>
      <c r="AJF172"/>
      <c r="AJG172"/>
      <c r="AJH172"/>
      <c r="AJI172"/>
      <c r="AJJ172"/>
      <c r="AJK172"/>
      <c r="AJL172"/>
      <c r="AJM172"/>
      <c r="AJN172"/>
      <c r="AJO172"/>
      <c r="AJP172"/>
      <c r="AJQ172"/>
      <c r="AJR172"/>
      <c r="AJS172"/>
      <c r="AJT172"/>
      <c r="AJU172"/>
      <c r="AJV172"/>
      <c r="AJW172"/>
      <c r="AJX172"/>
      <c r="AJY172"/>
      <c r="AJZ172"/>
      <c r="AKA172"/>
      <c r="AKB172"/>
      <c r="AKC172"/>
      <c r="AKD172"/>
      <c r="AKE172"/>
      <c r="AKF172"/>
      <c r="AKG172"/>
      <c r="AKH172"/>
      <c r="AKI172"/>
      <c r="AKJ172"/>
      <c r="AKK172"/>
      <c r="AKL172"/>
      <c r="AKM172"/>
      <c r="AKN172"/>
      <c r="AKO172"/>
      <c r="AKP172"/>
      <c r="AKQ172"/>
      <c r="AKR172"/>
      <c r="AKS172"/>
      <c r="AKT172"/>
      <c r="AKU172"/>
      <c r="AKV172"/>
      <c r="AKW172"/>
      <c r="AKX172"/>
      <c r="AKY172"/>
      <c r="AKZ172"/>
      <c r="ALA172"/>
      <c r="ALB172"/>
      <c r="ALC172"/>
      <c r="ALD172"/>
      <c r="ALE172"/>
      <c r="ALF172"/>
      <c r="ALG172"/>
      <c r="ALH172"/>
      <c r="ALI172"/>
      <c r="ALJ172"/>
      <c r="ALK172"/>
      <c r="ALL172"/>
      <c r="ALM172"/>
      <c r="ALN172"/>
      <c r="ALO172"/>
    </row>
    <row r="173" spans="5:1003" x14ac:dyDescent="0.25">
      <c r="E173" s="1115" t="str">
        <f t="shared" si="38"/>
        <v/>
      </c>
      <c r="G173" s="1115" t="str">
        <f t="shared" si="38"/>
        <v/>
      </c>
      <c r="I173" s="1115" t="str">
        <f t="shared" si="39"/>
        <v/>
      </c>
      <c r="K173" s="1115" t="str">
        <f t="shared" si="40"/>
        <v/>
      </c>
      <c r="M173" s="1115" t="str">
        <f t="shared" si="41"/>
        <v/>
      </c>
      <c r="O173" s="1115" t="str">
        <f t="shared" si="42"/>
        <v/>
      </c>
      <c r="Q173" s="1115" t="str">
        <f t="shared" si="43"/>
        <v/>
      </c>
      <c r="S173" s="1115" t="str">
        <f t="shared" si="44"/>
        <v/>
      </c>
      <c r="U173" s="1115" t="str">
        <f t="shared" si="45"/>
        <v/>
      </c>
      <c r="W173" s="1115" t="str">
        <f t="shared" si="46"/>
        <v/>
      </c>
      <c r="Y173" s="1115" t="str">
        <f t="shared" si="47"/>
        <v/>
      </c>
      <c r="AA173" s="1115" t="str">
        <f t="shared" si="48"/>
        <v/>
      </c>
      <c r="AC173" s="1115" t="str">
        <f t="shared" si="49"/>
        <v/>
      </c>
      <c r="AE173" s="1115" t="str">
        <f t="shared" si="50"/>
        <v/>
      </c>
      <c r="AG173" s="1115" t="str">
        <f t="shared" si="51"/>
        <v/>
      </c>
      <c r="AI173" s="1115" t="str">
        <f t="shared" si="52"/>
        <v/>
      </c>
      <c r="AK173" s="1115" t="str">
        <f t="shared" si="53"/>
        <v/>
      </c>
      <c r="AM173" s="1115" t="str">
        <f t="shared" si="54"/>
        <v/>
      </c>
      <c r="AO173" s="1115" t="str">
        <f t="shared" si="55"/>
        <v/>
      </c>
      <c r="AQ173" s="1115" t="str">
        <f t="shared" si="56"/>
        <v/>
      </c>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c r="AIV173"/>
      <c r="AIW173"/>
      <c r="AIX173"/>
      <c r="AIY173"/>
      <c r="AIZ173"/>
      <c r="AJA173"/>
      <c r="AJB173"/>
      <c r="AJC173"/>
      <c r="AJD173"/>
      <c r="AJE173"/>
      <c r="AJF173"/>
      <c r="AJG173"/>
      <c r="AJH173"/>
      <c r="AJI173"/>
      <c r="AJJ173"/>
      <c r="AJK173"/>
      <c r="AJL173"/>
      <c r="AJM173"/>
      <c r="AJN173"/>
      <c r="AJO173"/>
      <c r="AJP173"/>
      <c r="AJQ173"/>
      <c r="AJR173"/>
      <c r="AJS173"/>
      <c r="AJT173"/>
      <c r="AJU173"/>
      <c r="AJV173"/>
      <c r="AJW173"/>
      <c r="AJX173"/>
      <c r="AJY173"/>
      <c r="AJZ173"/>
      <c r="AKA173"/>
      <c r="AKB173"/>
      <c r="AKC173"/>
      <c r="AKD173"/>
      <c r="AKE173"/>
      <c r="AKF173"/>
      <c r="AKG173"/>
      <c r="AKH173"/>
      <c r="AKI173"/>
      <c r="AKJ173"/>
      <c r="AKK173"/>
      <c r="AKL173"/>
      <c r="AKM173"/>
      <c r="AKN173"/>
      <c r="AKO173"/>
      <c r="AKP173"/>
      <c r="AKQ173"/>
      <c r="AKR173"/>
      <c r="AKS173"/>
      <c r="AKT173"/>
      <c r="AKU173"/>
      <c r="AKV173"/>
      <c r="AKW173"/>
      <c r="AKX173"/>
      <c r="AKY173"/>
      <c r="AKZ173"/>
      <c r="ALA173"/>
      <c r="ALB173"/>
      <c r="ALC173"/>
      <c r="ALD173"/>
      <c r="ALE173"/>
      <c r="ALF173"/>
      <c r="ALG173"/>
      <c r="ALH173"/>
      <c r="ALI173"/>
      <c r="ALJ173"/>
      <c r="ALK173"/>
      <c r="ALL173"/>
      <c r="ALM173"/>
      <c r="ALN173"/>
      <c r="ALO173"/>
    </row>
    <row r="174" spans="5:1003" x14ac:dyDescent="0.25">
      <c r="E174" s="1115" t="str">
        <f t="shared" si="38"/>
        <v/>
      </c>
      <c r="G174" s="1115" t="str">
        <f t="shared" si="38"/>
        <v/>
      </c>
      <c r="I174" s="1115" t="str">
        <f t="shared" si="39"/>
        <v/>
      </c>
      <c r="K174" s="1115" t="str">
        <f t="shared" si="40"/>
        <v/>
      </c>
      <c r="M174" s="1115" t="str">
        <f t="shared" si="41"/>
        <v/>
      </c>
      <c r="O174" s="1115" t="str">
        <f t="shared" si="42"/>
        <v/>
      </c>
      <c r="Q174" s="1115" t="str">
        <f t="shared" si="43"/>
        <v/>
      </c>
      <c r="S174" s="1115" t="str">
        <f t="shared" si="44"/>
        <v/>
      </c>
      <c r="U174" s="1115" t="str">
        <f t="shared" si="45"/>
        <v/>
      </c>
      <c r="W174" s="1115" t="str">
        <f t="shared" si="46"/>
        <v/>
      </c>
      <c r="Y174" s="1115" t="str">
        <f t="shared" si="47"/>
        <v/>
      </c>
      <c r="AA174" s="1115" t="str">
        <f t="shared" si="48"/>
        <v/>
      </c>
      <c r="AC174" s="1115" t="str">
        <f t="shared" si="49"/>
        <v/>
      </c>
      <c r="AE174" s="1115" t="str">
        <f t="shared" si="50"/>
        <v/>
      </c>
      <c r="AG174" s="1115" t="str">
        <f t="shared" si="51"/>
        <v/>
      </c>
      <c r="AI174" s="1115" t="str">
        <f t="shared" si="52"/>
        <v/>
      </c>
      <c r="AK174" s="1115" t="str">
        <f t="shared" si="53"/>
        <v/>
      </c>
      <c r="AM174" s="1115" t="str">
        <f t="shared" si="54"/>
        <v/>
      </c>
      <c r="AO174" s="1115" t="str">
        <f t="shared" si="55"/>
        <v/>
      </c>
      <c r="AQ174" s="1115" t="str">
        <f t="shared" si="56"/>
        <v/>
      </c>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c r="AIV174"/>
      <c r="AIW174"/>
      <c r="AIX174"/>
      <c r="AIY174"/>
      <c r="AIZ174"/>
      <c r="AJA174"/>
      <c r="AJB174"/>
      <c r="AJC174"/>
      <c r="AJD174"/>
      <c r="AJE174"/>
      <c r="AJF174"/>
      <c r="AJG174"/>
      <c r="AJH174"/>
      <c r="AJI174"/>
      <c r="AJJ174"/>
      <c r="AJK174"/>
      <c r="AJL174"/>
      <c r="AJM174"/>
      <c r="AJN174"/>
      <c r="AJO174"/>
      <c r="AJP174"/>
      <c r="AJQ174"/>
      <c r="AJR174"/>
      <c r="AJS174"/>
      <c r="AJT174"/>
      <c r="AJU174"/>
      <c r="AJV174"/>
      <c r="AJW174"/>
      <c r="AJX174"/>
      <c r="AJY174"/>
      <c r="AJZ174"/>
      <c r="AKA174"/>
      <c r="AKB174"/>
      <c r="AKC174"/>
      <c r="AKD174"/>
      <c r="AKE174"/>
      <c r="AKF174"/>
      <c r="AKG174"/>
      <c r="AKH174"/>
      <c r="AKI174"/>
      <c r="AKJ174"/>
      <c r="AKK174"/>
      <c r="AKL174"/>
      <c r="AKM174"/>
      <c r="AKN174"/>
      <c r="AKO174"/>
      <c r="AKP174"/>
      <c r="AKQ174"/>
      <c r="AKR174"/>
      <c r="AKS174"/>
      <c r="AKT174"/>
      <c r="AKU174"/>
      <c r="AKV174"/>
      <c r="AKW174"/>
      <c r="AKX174"/>
      <c r="AKY174"/>
      <c r="AKZ174"/>
      <c r="ALA174"/>
      <c r="ALB174"/>
      <c r="ALC174"/>
      <c r="ALD174"/>
      <c r="ALE174"/>
      <c r="ALF174"/>
      <c r="ALG174"/>
      <c r="ALH174"/>
      <c r="ALI174"/>
      <c r="ALJ174"/>
      <c r="ALK174"/>
      <c r="ALL174"/>
      <c r="ALM174"/>
      <c r="ALN174"/>
      <c r="ALO174"/>
    </row>
    <row r="175" spans="5:1003" x14ac:dyDescent="0.25">
      <c r="E175" s="1115" t="str">
        <f t="shared" si="38"/>
        <v/>
      </c>
      <c r="G175" s="1115" t="str">
        <f t="shared" si="38"/>
        <v/>
      </c>
      <c r="I175" s="1115" t="str">
        <f t="shared" si="39"/>
        <v/>
      </c>
      <c r="K175" s="1115" t="str">
        <f t="shared" si="40"/>
        <v/>
      </c>
      <c r="M175" s="1115" t="str">
        <f t="shared" si="41"/>
        <v/>
      </c>
      <c r="O175" s="1115" t="str">
        <f t="shared" si="42"/>
        <v/>
      </c>
      <c r="Q175" s="1115" t="str">
        <f t="shared" si="43"/>
        <v/>
      </c>
      <c r="S175" s="1115" t="str">
        <f t="shared" si="44"/>
        <v/>
      </c>
      <c r="U175" s="1115" t="str">
        <f t="shared" si="45"/>
        <v/>
      </c>
      <c r="W175" s="1115" t="str">
        <f t="shared" si="46"/>
        <v/>
      </c>
      <c r="Y175" s="1115" t="str">
        <f t="shared" si="47"/>
        <v/>
      </c>
      <c r="AA175" s="1115" t="str">
        <f t="shared" si="48"/>
        <v/>
      </c>
      <c r="AC175" s="1115" t="str">
        <f t="shared" si="49"/>
        <v/>
      </c>
      <c r="AE175" s="1115" t="str">
        <f t="shared" si="50"/>
        <v/>
      </c>
      <c r="AG175" s="1115" t="str">
        <f t="shared" si="51"/>
        <v/>
      </c>
      <c r="AI175" s="1115" t="str">
        <f t="shared" si="52"/>
        <v/>
      </c>
      <c r="AK175" s="1115" t="str">
        <f t="shared" si="53"/>
        <v/>
      </c>
      <c r="AM175" s="1115" t="str">
        <f t="shared" si="54"/>
        <v/>
      </c>
      <c r="AO175" s="1115" t="str">
        <f t="shared" si="55"/>
        <v/>
      </c>
      <c r="AQ175" s="1115" t="str">
        <f t="shared" si="56"/>
        <v/>
      </c>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c r="AIV175"/>
      <c r="AIW175"/>
      <c r="AIX175"/>
      <c r="AIY175"/>
      <c r="AIZ175"/>
      <c r="AJA175"/>
      <c r="AJB175"/>
      <c r="AJC175"/>
      <c r="AJD175"/>
      <c r="AJE175"/>
      <c r="AJF175"/>
      <c r="AJG175"/>
      <c r="AJH175"/>
      <c r="AJI175"/>
      <c r="AJJ175"/>
      <c r="AJK175"/>
      <c r="AJL175"/>
      <c r="AJM175"/>
      <c r="AJN175"/>
      <c r="AJO175"/>
      <c r="AJP175"/>
      <c r="AJQ175"/>
      <c r="AJR175"/>
      <c r="AJS175"/>
      <c r="AJT175"/>
      <c r="AJU175"/>
      <c r="AJV175"/>
      <c r="AJW175"/>
      <c r="AJX175"/>
      <c r="AJY175"/>
      <c r="AJZ175"/>
      <c r="AKA175"/>
      <c r="AKB175"/>
      <c r="AKC175"/>
      <c r="AKD175"/>
      <c r="AKE175"/>
      <c r="AKF175"/>
      <c r="AKG175"/>
      <c r="AKH175"/>
      <c r="AKI175"/>
      <c r="AKJ175"/>
      <c r="AKK175"/>
      <c r="AKL175"/>
      <c r="AKM175"/>
      <c r="AKN175"/>
      <c r="AKO175"/>
      <c r="AKP175"/>
      <c r="AKQ175"/>
      <c r="AKR175"/>
      <c r="AKS175"/>
      <c r="AKT175"/>
      <c r="AKU175"/>
      <c r="AKV175"/>
      <c r="AKW175"/>
      <c r="AKX175"/>
      <c r="AKY175"/>
      <c r="AKZ175"/>
      <c r="ALA175"/>
      <c r="ALB175"/>
      <c r="ALC175"/>
      <c r="ALD175"/>
      <c r="ALE175"/>
      <c r="ALF175"/>
      <c r="ALG175"/>
      <c r="ALH175"/>
      <c r="ALI175"/>
      <c r="ALJ175"/>
      <c r="ALK175"/>
      <c r="ALL175"/>
      <c r="ALM175"/>
      <c r="ALN175"/>
      <c r="ALO175"/>
    </row>
    <row r="176" spans="5:1003" x14ac:dyDescent="0.25">
      <c r="E176" s="1115" t="str">
        <f t="shared" si="38"/>
        <v/>
      </c>
      <c r="G176" s="1115" t="str">
        <f t="shared" si="38"/>
        <v/>
      </c>
      <c r="I176" s="1115" t="str">
        <f t="shared" si="39"/>
        <v/>
      </c>
      <c r="K176" s="1115" t="str">
        <f t="shared" si="40"/>
        <v/>
      </c>
      <c r="M176" s="1115" t="str">
        <f t="shared" si="41"/>
        <v/>
      </c>
      <c r="O176" s="1115" t="str">
        <f t="shared" si="42"/>
        <v/>
      </c>
      <c r="Q176" s="1115" t="str">
        <f t="shared" si="43"/>
        <v/>
      </c>
      <c r="S176" s="1115" t="str">
        <f t="shared" si="44"/>
        <v/>
      </c>
      <c r="U176" s="1115" t="str">
        <f t="shared" si="45"/>
        <v/>
      </c>
      <c r="W176" s="1115" t="str">
        <f t="shared" si="46"/>
        <v/>
      </c>
      <c r="Y176" s="1115" t="str">
        <f t="shared" si="47"/>
        <v/>
      </c>
      <c r="AA176" s="1115" t="str">
        <f t="shared" si="48"/>
        <v/>
      </c>
      <c r="AC176" s="1115" t="str">
        <f t="shared" si="49"/>
        <v/>
      </c>
      <c r="AE176" s="1115" t="str">
        <f t="shared" si="50"/>
        <v/>
      </c>
      <c r="AG176" s="1115" t="str">
        <f t="shared" si="51"/>
        <v/>
      </c>
      <c r="AI176" s="1115" t="str">
        <f t="shared" si="52"/>
        <v/>
      </c>
      <c r="AK176" s="1115" t="str">
        <f t="shared" si="53"/>
        <v/>
      </c>
      <c r="AM176" s="1115" t="str">
        <f t="shared" si="54"/>
        <v/>
      </c>
      <c r="AO176" s="1115" t="str">
        <f t="shared" si="55"/>
        <v/>
      </c>
      <c r="AQ176" s="1115" t="str">
        <f t="shared" si="56"/>
        <v/>
      </c>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c r="AIV176"/>
      <c r="AIW176"/>
      <c r="AIX176"/>
      <c r="AIY176"/>
      <c r="AIZ176"/>
      <c r="AJA176"/>
      <c r="AJB176"/>
      <c r="AJC176"/>
      <c r="AJD176"/>
      <c r="AJE176"/>
      <c r="AJF176"/>
      <c r="AJG176"/>
      <c r="AJH176"/>
      <c r="AJI176"/>
      <c r="AJJ176"/>
      <c r="AJK176"/>
      <c r="AJL176"/>
      <c r="AJM176"/>
      <c r="AJN176"/>
      <c r="AJO176"/>
      <c r="AJP176"/>
      <c r="AJQ176"/>
      <c r="AJR176"/>
      <c r="AJS176"/>
      <c r="AJT176"/>
      <c r="AJU176"/>
      <c r="AJV176"/>
      <c r="AJW176"/>
      <c r="AJX176"/>
      <c r="AJY176"/>
      <c r="AJZ176"/>
      <c r="AKA176"/>
      <c r="AKB176"/>
      <c r="AKC176"/>
      <c r="AKD176"/>
      <c r="AKE176"/>
      <c r="AKF176"/>
      <c r="AKG176"/>
      <c r="AKH176"/>
      <c r="AKI176"/>
      <c r="AKJ176"/>
      <c r="AKK176"/>
      <c r="AKL176"/>
      <c r="AKM176"/>
      <c r="AKN176"/>
      <c r="AKO176"/>
      <c r="AKP176"/>
      <c r="AKQ176"/>
      <c r="AKR176"/>
      <c r="AKS176"/>
      <c r="AKT176"/>
      <c r="AKU176"/>
      <c r="AKV176"/>
      <c r="AKW176"/>
      <c r="AKX176"/>
      <c r="AKY176"/>
      <c r="AKZ176"/>
      <c r="ALA176"/>
      <c r="ALB176"/>
      <c r="ALC176"/>
      <c r="ALD176"/>
      <c r="ALE176"/>
      <c r="ALF176"/>
      <c r="ALG176"/>
      <c r="ALH176"/>
      <c r="ALI176"/>
      <c r="ALJ176"/>
      <c r="ALK176"/>
      <c r="ALL176"/>
      <c r="ALM176"/>
      <c r="ALN176"/>
      <c r="ALO176"/>
    </row>
    <row r="177" spans="5:1003" x14ac:dyDescent="0.25">
      <c r="E177" s="1115" t="str">
        <f t="shared" si="38"/>
        <v/>
      </c>
      <c r="G177" s="1115" t="str">
        <f t="shared" si="38"/>
        <v/>
      </c>
      <c r="I177" s="1115" t="str">
        <f t="shared" si="39"/>
        <v/>
      </c>
      <c r="K177" s="1115" t="str">
        <f t="shared" si="40"/>
        <v/>
      </c>
      <c r="M177" s="1115" t="str">
        <f t="shared" si="41"/>
        <v/>
      </c>
      <c r="O177" s="1115" t="str">
        <f t="shared" si="42"/>
        <v/>
      </c>
      <c r="Q177" s="1115" t="str">
        <f t="shared" si="43"/>
        <v/>
      </c>
      <c r="S177" s="1115" t="str">
        <f t="shared" si="44"/>
        <v/>
      </c>
      <c r="U177" s="1115" t="str">
        <f t="shared" si="45"/>
        <v/>
      </c>
      <c r="W177" s="1115" t="str">
        <f t="shared" si="46"/>
        <v/>
      </c>
      <c r="Y177" s="1115" t="str">
        <f t="shared" si="47"/>
        <v/>
      </c>
      <c r="AA177" s="1115" t="str">
        <f t="shared" si="48"/>
        <v/>
      </c>
      <c r="AC177" s="1115" t="str">
        <f t="shared" si="49"/>
        <v/>
      </c>
      <c r="AE177" s="1115" t="str">
        <f t="shared" si="50"/>
        <v/>
      </c>
      <c r="AG177" s="1115" t="str">
        <f t="shared" si="51"/>
        <v/>
      </c>
      <c r="AI177" s="1115" t="str">
        <f t="shared" si="52"/>
        <v/>
      </c>
      <c r="AK177" s="1115" t="str">
        <f t="shared" si="53"/>
        <v/>
      </c>
      <c r="AM177" s="1115" t="str">
        <f t="shared" si="54"/>
        <v/>
      </c>
      <c r="AO177" s="1115" t="str">
        <f t="shared" si="55"/>
        <v/>
      </c>
      <c r="AQ177" s="1115" t="str">
        <f t="shared" si="56"/>
        <v/>
      </c>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c r="AIV177"/>
      <c r="AIW177"/>
      <c r="AIX177"/>
      <c r="AIY177"/>
      <c r="AIZ177"/>
      <c r="AJA177"/>
      <c r="AJB177"/>
      <c r="AJC177"/>
      <c r="AJD177"/>
      <c r="AJE177"/>
      <c r="AJF177"/>
      <c r="AJG177"/>
      <c r="AJH177"/>
      <c r="AJI177"/>
      <c r="AJJ177"/>
      <c r="AJK177"/>
      <c r="AJL177"/>
      <c r="AJM177"/>
      <c r="AJN177"/>
      <c r="AJO177"/>
      <c r="AJP177"/>
      <c r="AJQ177"/>
      <c r="AJR177"/>
      <c r="AJS177"/>
      <c r="AJT177"/>
      <c r="AJU177"/>
      <c r="AJV177"/>
      <c r="AJW177"/>
      <c r="AJX177"/>
      <c r="AJY177"/>
      <c r="AJZ177"/>
      <c r="AKA177"/>
      <c r="AKB177"/>
      <c r="AKC177"/>
      <c r="AKD177"/>
      <c r="AKE177"/>
      <c r="AKF177"/>
      <c r="AKG177"/>
      <c r="AKH177"/>
      <c r="AKI177"/>
      <c r="AKJ177"/>
      <c r="AKK177"/>
      <c r="AKL177"/>
      <c r="AKM177"/>
      <c r="AKN177"/>
      <c r="AKO177"/>
      <c r="AKP177"/>
      <c r="AKQ177"/>
      <c r="AKR177"/>
      <c r="AKS177"/>
      <c r="AKT177"/>
      <c r="AKU177"/>
      <c r="AKV177"/>
      <c r="AKW177"/>
      <c r="AKX177"/>
      <c r="AKY177"/>
      <c r="AKZ177"/>
      <c r="ALA177"/>
      <c r="ALB177"/>
      <c r="ALC177"/>
      <c r="ALD177"/>
      <c r="ALE177"/>
      <c r="ALF177"/>
      <c r="ALG177"/>
      <c r="ALH177"/>
      <c r="ALI177"/>
      <c r="ALJ177"/>
      <c r="ALK177"/>
      <c r="ALL177"/>
      <c r="ALM177"/>
      <c r="ALN177"/>
      <c r="ALO177"/>
    </row>
    <row r="178" spans="5:1003" x14ac:dyDescent="0.25">
      <c r="E178" s="1115" t="str">
        <f t="shared" si="38"/>
        <v/>
      </c>
      <c r="G178" s="1115" t="str">
        <f t="shared" si="38"/>
        <v/>
      </c>
      <c r="I178" s="1115" t="str">
        <f t="shared" si="39"/>
        <v/>
      </c>
      <c r="K178" s="1115" t="str">
        <f t="shared" si="40"/>
        <v/>
      </c>
      <c r="M178" s="1115" t="str">
        <f t="shared" si="41"/>
        <v/>
      </c>
      <c r="O178" s="1115" t="str">
        <f t="shared" si="42"/>
        <v/>
      </c>
      <c r="Q178" s="1115" t="str">
        <f t="shared" si="43"/>
        <v/>
      </c>
      <c r="S178" s="1115" t="str">
        <f t="shared" si="44"/>
        <v/>
      </c>
      <c r="U178" s="1115" t="str">
        <f t="shared" si="45"/>
        <v/>
      </c>
      <c r="W178" s="1115" t="str">
        <f t="shared" si="46"/>
        <v/>
      </c>
      <c r="Y178" s="1115" t="str">
        <f t="shared" si="47"/>
        <v/>
      </c>
      <c r="AA178" s="1115" t="str">
        <f t="shared" si="48"/>
        <v/>
      </c>
      <c r="AC178" s="1115" t="str">
        <f t="shared" si="49"/>
        <v/>
      </c>
      <c r="AE178" s="1115" t="str">
        <f t="shared" si="50"/>
        <v/>
      </c>
      <c r="AG178" s="1115" t="str">
        <f t="shared" si="51"/>
        <v/>
      </c>
      <c r="AI178" s="1115" t="str">
        <f t="shared" si="52"/>
        <v/>
      </c>
      <c r="AK178" s="1115" t="str">
        <f t="shared" si="53"/>
        <v/>
      </c>
      <c r="AM178" s="1115" t="str">
        <f t="shared" si="54"/>
        <v/>
      </c>
      <c r="AO178" s="1115" t="str">
        <f t="shared" si="55"/>
        <v/>
      </c>
      <c r="AQ178" s="1115" t="str">
        <f t="shared" si="56"/>
        <v/>
      </c>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c r="AIV178"/>
      <c r="AIW178"/>
      <c r="AIX178"/>
      <c r="AIY178"/>
      <c r="AIZ178"/>
      <c r="AJA178"/>
      <c r="AJB178"/>
      <c r="AJC178"/>
      <c r="AJD178"/>
      <c r="AJE178"/>
      <c r="AJF178"/>
      <c r="AJG178"/>
      <c r="AJH178"/>
      <c r="AJI178"/>
      <c r="AJJ178"/>
      <c r="AJK178"/>
      <c r="AJL178"/>
      <c r="AJM178"/>
      <c r="AJN178"/>
      <c r="AJO178"/>
      <c r="AJP178"/>
      <c r="AJQ178"/>
      <c r="AJR178"/>
      <c r="AJS178"/>
      <c r="AJT178"/>
      <c r="AJU178"/>
      <c r="AJV178"/>
      <c r="AJW178"/>
      <c r="AJX178"/>
      <c r="AJY178"/>
      <c r="AJZ178"/>
      <c r="AKA178"/>
      <c r="AKB178"/>
      <c r="AKC178"/>
      <c r="AKD178"/>
      <c r="AKE178"/>
      <c r="AKF178"/>
      <c r="AKG178"/>
      <c r="AKH178"/>
      <c r="AKI178"/>
      <c r="AKJ178"/>
      <c r="AKK178"/>
      <c r="AKL178"/>
      <c r="AKM178"/>
      <c r="AKN178"/>
      <c r="AKO178"/>
      <c r="AKP178"/>
      <c r="AKQ178"/>
      <c r="AKR178"/>
      <c r="AKS178"/>
      <c r="AKT178"/>
      <c r="AKU178"/>
      <c r="AKV178"/>
      <c r="AKW178"/>
      <c r="AKX178"/>
      <c r="AKY178"/>
      <c r="AKZ178"/>
      <c r="ALA178"/>
      <c r="ALB178"/>
      <c r="ALC178"/>
      <c r="ALD178"/>
      <c r="ALE178"/>
      <c r="ALF178"/>
      <c r="ALG178"/>
      <c r="ALH178"/>
      <c r="ALI178"/>
      <c r="ALJ178"/>
      <c r="ALK178"/>
      <c r="ALL178"/>
      <c r="ALM178"/>
      <c r="ALN178"/>
      <c r="ALO178"/>
    </row>
    <row r="179" spans="5:1003" x14ac:dyDescent="0.25">
      <c r="E179" s="1115" t="str">
        <f t="shared" si="38"/>
        <v/>
      </c>
      <c r="G179" s="1115" t="str">
        <f t="shared" si="38"/>
        <v/>
      </c>
      <c r="I179" s="1115" t="str">
        <f t="shared" si="39"/>
        <v/>
      </c>
      <c r="K179" s="1115" t="str">
        <f t="shared" si="40"/>
        <v/>
      </c>
      <c r="M179" s="1115" t="str">
        <f t="shared" si="41"/>
        <v/>
      </c>
      <c r="O179" s="1115" t="str">
        <f t="shared" si="42"/>
        <v/>
      </c>
      <c r="Q179" s="1115" t="str">
        <f t="shared" si="43"/>
        <v/>
      </c>
      <c r="S179" s="1115" t="str">
        <f t="shared" si="44"/>
        <v/>
      </c>
      <c r="U179" s="1115" t="str">
        <f t="shared" si="45"/>
        <v/>
      </c>
      <c r="W179" s="1115" t="str">
        <f t="shared" si="46"/>
        <v/>
      </c>
      <c r="Y179" s="1115" t="str">
        <f t="shared" si="47"/>
        <v/>
      </c>
      <c r="AA179" s="1115" t="str">
        <f t="shared" si="48"/>
        <v/>
      </c>
      <c r="AC179" s="1115" t="str">
        <f t="shared" si="49"/>
        <v/>
      </c>
      <c r="AE179" s="1115" t="str">
        <f t="shared" si="50"/>
        <v/>
      </c>
      <c r="AG179" s="1115" t="str">
        <f t="shared" si="51"/>
        <v/>
      </c>
      <c r="AI179" s="1115" t="str">
        <f t="shared" si="52"/>
        <v/>
      </c>
      <c r="AK179" s="1115" t="str">
        <f t="shared" si="53"/>
        <v/>
      </c>
      <c r="AM179" s="1115" t="str">
        <f t="shared" si="54"/>
        <v/>
      </c>
      <c r="AO179" s="1115" t="str">
        <f t="shared" si="55"/>
        <v/>
      </c>
      <c r="AQ179" s="1115" t="str">
        <f t="shared" si="56"/>
        <v/>
      </c>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c r="AIV179"/>
      <c r="AIW179"/>
      <c r="AIX179"/>
      <c r="AIY179"/>
      <c r="AIZ179"/>
      <c r="AJA179"/>
      <c r="AJB179"/>
      <c r="AJC179"/>
      <c r="AJD179"/>
      <c r="AJE179"/>
      <c r="AJF179"/>
      <c r="AJG179"/>
      <c r="AJH179"/>
      <c r="AJI179"/>
      <c r="AJJ179"/>
      <c r="AJK179"/>
      <c r="AJL179"/>
      <c r="AJM179"/>
      <c r="AJN179"/>
      <c r="AJO179"/>
      <c r="AJP179"/>
      <c r="AJQ179"/>
      <c r="AJR179"/>
      <c r="AJS179"/>
      <c r="AJT179"/>
      <c r="AJU179"/>
      <c r="AJV179"/>
      <c r="AJW179"/>
      <c r="AJX179"/>
      <c r="AJY179"/>
      <c r="AJZ179"/>
      <c r="AKA179"/>
      <c r="AKB179"/>
      <c r="AKC179"/>
      <c r="AKD179"/>
      <c r="AKE179"/>
      <c r="AKF179"/>
      <c r="AKG179"/>
      <c r="AKH179"/>
      <c r="AKI179"/>
      <c r="AKJ179"/>
      <c r="AKK179"/>
      <c r="AKL179"/>
      <c r="AKM179"/>
      <c r="AKN179"/>
      <c r="AKO179"/>
      <c r="AKP179"/>
      <c r="AKQ179"/>
      <c r="AKR179"/>
      <c r="AKS179"/>
      <c r="AKT179"/>
      <c r="AKU179"/>
      <c r="AKV179"/>
      <c r="AKW179"/>
      <c r="AKX179"/>
      <c r="AKY179"/>
      <c r="AKZ179"/>
      <c r="ALA179"/>
      <c r="ALB179"/>
      <c r="ALC179"/>
      <c r="ALD179"/>
      <c r="ALE179"/>
      <c r="ALF179"/>
      <c r="ALG179"/>
      <c r="ALH179"/>
      <c r="ALI179"/>
      <c r="ALJ179"/>
      <c r="ALK179"/>
      <c r="ALL179"/>
      <c r="ALM179"/>
      <c r="ALN179"/>
      <c r="ALO179"/>
    </row>
    <row r="180" spans="5:1003" x14ac:dyDescent="0.25">
      <c r="E180" s="1115" t="str">
        <f t="shared" si="38"/>
        <v/>
      </c>
      <c r="G180" s="1115" t="str">
        <f t="shared" si="38"/>
        <v/>
      </c>
      <c r="I180" s="1115" t="str">
        <f t="shared" si="39"/>
        <v/>
      </c>
      <c r="K180" s="1115" t="str">
        <f t="shared" si="40"/>
        <v/>
      </c>
      <c r="M180" s="1115" t="str">
        <f t="shared" si="41"/>
        <v/>
      </c>
      <c r="O180" s="1115" t="str">
        <f t="shared" si="42"/>
        <v/>
      </c>
      <c r="Q180" s="1115" t="str">
        <f t="shared" si="43"/>
        <v/>
      </c>
      <c r="S180" s="1115" t="str">
        <f t="shared" si="44"/>
        <v/>
      </c>
      <c r="U180" s="1115" t="str">
        <f t="shared" si="45"/>
        <v/>
      </c>
      <c r="W180" s="1115" t="str">
        <f t="shared" si="46"/>
        <v/>
      </c>
      <c r="Y180" s="1115" t="str">
        <f t="shared" si="47"/>
        <v/>
      </c>
      <c r="AA180" s="1115" t="str">
        <f t="shared" si="48"/>
        <v/>
      </c>
      <c r="AC180" s="1115" t="str">
        <f t="shared" si="49"/>
        <v/>
      </c>
      <c r="AE180" s="1115" t="str">
        <f t="shared" si="50"/>
        <v/>
      </c>
      <c r="AG180" s="1115" t="str">
        <f t="shared" si="51"/>
        <v/>
      </c>
      <c r="AI180" s="1115" t="str">
        <f t="shared" si="52"/>
        <v/>
      </c>
      <c r="AK180" s="1115" t="str">
        <f t="shared" si="53"/>
        <v/>
      </c>
      <c r="AM180" s="1115" t="str">
        <f t="shared" si="54"/>
        <v/>
      </c>
      <c r="AO180" s="1115" t="str">
        <f t="shared" si="55"/>
        <v/>
      </c>
      <c r="AQ180" s="1115" t="str">
        <f t="shared" si="56"/>
        <v/>
      </c>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c r="AIV180"/>
      <c r="AIW180"/>
      <c r="AIX180"/>
      <c r="AIY180"/>
      <c r="AIZ180"/>
      <c r="AJA180"/>
      <c r="AJB180"/>
      <c r="AJC180"/>
      <c r="AJD180"/>
      <c r="AJE180"/>
      <c r="AJF180"/>
      <c r="AJG180"/>
      <c r="AJH180"/>
      <c r="AJI180"/>
      <c r="AJJ180"/>
      <c r="AJK180"/>
      <c r="AJL180"/>
      <c r="AJM180"/>
      <c r="AJN180"/>
      <c r="AJO180"/>
      <c r="AJP180"/>
      <c r="AJQ180"/>
      <c r="AJR180"/>
      <c r="AJS180"/>
      <c r="AJT180"/>
      <c r="AJU180"/>
      <c r="AJV180"/>
      <c r="AJW180"/>
      <c r="AJX180"/>
      <c r="AJY180"/>
      <c r="AJZ180"/>
      <c r="AKA180"/>
      <c r="AKB180"/>
      <c r="AKC180"/>
      <c r="AKD180"/>
      <c r="AKE180"/>
      <c r="AKF180"/>
      <c r="AKG180"/>
      <c r="AKH180"/>
      <c r="AKI180"/>
      <c r="AKJ180"/>
      <c r="AKK180"/>
      <c r="AKL180"/>
      <c r="AKM180"/>
      <c r="AKN180"/>
      <c r="AKO180"/>
      <c r="AKP180"/>
      <c r="AKQ180"/>
      <c r="AKR180"/>
      <c r="AKS180"/>
      <c r="AKT180"/>
      <c r="AKU180"/>
      <c r="AKV180"/>
      <c r="AKW180"/>
      <c r="AKX180"/>
      <c r="AKY180"/>
      <c r="AKZ180"/>
      <c r="ALA180"/>
      <c r="ALB180"/>
      <c r="ALC180"/>
      <c r="ALD180"/>
      <c r="ALE180"/>
      <c r="ALF180"/>
      <c r="ALG180"/>
      <c r="ALH180"/>
      <c r="ALI180"/>
      <c r="ALJ180"/>
      <c r="ALK180"/>
      <c r="ALL180"/>
      <c r="ALM180"/>
      <c r="ALN180"/>
      <c r="ALO180"/>
    </row>
    <row r="181" spans="5:1003" x14ac:dyDescent="0.25">
      <c r="E181" s="1115" t="str">
        <f t="shared" si="38"/>
        <v/>
      </c>
      <c r="G181" s="1115" t="str">
        <f t="shared" si="38"/>
        <v/>
      </c>
      <c r="I181" s="1115" t="str">
        <f t="shared" si="39"/>
        <v/>
      </c>
      <c r="K181" s="1115" t="str">
        <f t="shared" si="40"/>
        <v/>
      </c>
      <c r="M181" s="1115" t="str">
        <f t="shared" si="41"/>
        <v/>
      </c>
      <c r="O181" s="1115" t="str">
        <f t="shared" si="42"/>
        <v/>
      </c>
      <c r="Q181" s="1115" t="str">
        <f t="shared" si="43"/>
        <v/>
      </c>
      <c r="S181" s="1115" t="str">
        <f t="shared" si="44"/>
        <v/>
      </c>
      <c r="U181" s="1115" t="str">
        <f t="shared" si="45"/>
        <v/>
      </c>
      <c r="W181" s="1115" t="str">
        <f t="shared" si="46"/>
        <v/>
      </c>
      <c r="Y181" s="1115" t="str">
        <f t="shared" si="47"/>
        <v/>
      </c>
      <c r="AA181" s="1115" t="str">
        <f t="shared" si="48"/>
        <v/>
      </c>
      <c r="AC181" s="1115" t="str">
        <f t="shared" si="49"/>
        <v/>
      </c>
      <c r="AE181" s="1115" t="str">
        <f t="shared" si="50"/>
        <v/>
      </c>
      <c r="AG181" s="1115" t="str">
        <f t="shared" si="51"/>
        <v/>
      </c>
      <c r="AI181" s="1115" t="str">
        <f t="shared" si="52"/>
        <v/>
      </c>
      <c r="AK181" s="1115" t="str">
        <f t="shared" si="53"/>
        <v/>
      </c>
      <c r="AM181" s="1115" t="str">
        <f t="shared" si="54"/>
        <v/>
      </c>
      <c r="AO181" s="1115" t="str">
        <f t="shared" si="55"/>
        <v/>
      </c>
      <c r="AQ181" s="1115" t="str">
        <f t="shared" si="56"/>
        <v/>
      </c>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c r="AIV181"/>
      <c r="AIW181"/>
      <c r="AIX181"/>
      <c r="AIY181"/>
      <c r="AIZ181"/>
      <c r="AJA181"/>
      <c r="AJB181"/>
      <c r="AJC181"/>
      <c r="AJD181"/>
      <c r="AJE181"/>
      <c r="AJF181"/>
      <c r="AJG181"/>
      <c r="AJH181"/>
      <c r="AJI181"/>
      <c r="AJJ181"/>
      <c r="AJK181"/>
      <c r="AJL181"/>
      <c r="AJM181"/>
      <c r="AJN181"/>
      <c r="AJO181"/>
      <c r="AJP181"/>
      <c r="AJQ181"/>
      <c r="AJR181"/>
      <c r="AJS181"/>
      <c r="AJT181"/>
      <c r="AJU181"/>
      <c r="AJV181"/>
      <c r="AJW181"/>
      <c r="AJX181"/>
      <c r="AJY181"/>
      <c r="AJZ181"/>
      <c r="AKA181"/>
      <c r="AKB181"/>
      <c r="AKC181"/>
      <c r="AKD181"/>
      <c r="AKE181"/>
      <c r="AKF181"/>
      <c r="AKG181"/>
      <c r="AKH181"/>
      <c r="AKI181"/>
      <c r="AKJ181"/>
      <c r="AKK181"/>
      <c r="AKL181"/>
      <c r="AKM181"/>
      <c r="AKN181"/>
      <c r="AKO181"/>
      <c r="AKP181"/>
      <c r="AKQ181"/>
      <c r="AKR181"/>
      <c r="AKS181"/>
      <c r="AKT181"/>
      <c r="AKU181"/>
      <c r="AKV181"/>
      <c r="AKW181"/>
      <c r="AKX181"/>
      <c r="AKY181"/>
      <c r="AKZ181"/>
      <c r="ALA181"/>
      <c r="ALB181"/>
      <c r="ALC181"/>
      <c r="ALD181"/>
      <c r="ALE181"/>
      <c r="ALF181"/>
      <c r="ALG181"/>
      <c r="ALH181"/>
      <c r="ALI181"/>
      <c r="ALJ181"/>
      <c r="ALK181"/>
      <c r="ALL181"/>
      <c r="ALM181"/>
      <c r="ALN181"/>
      <c r="ALO181"/>
    </row>
    <row r="182" spans="5:1003" x14ac:dyDescent="0.25">
      <c r="E182" s="1115" t="str">
        <f t="shared" si="38"/>
        <v/>
      </c>
      <c r="G182" s="1115" t="str">
        <f t="shared" si="38"/>
        <v/>
      </c>
      <c r="I182" s="1115" t="str">
        <f t="shared" si="39"/>
        <v/>
      </c>
      <c r="K182" s="1115" t="str">
        <f t="shared" si="40"/>
        <v/>
      </c>
      <c r="M182" s="1115" t="str">
        <f t="shared" si="41"/>
        <v/>
      </c>
      <c r="O182" s="1115" t="str">
        <f t="shared" si="42"/>
        <v/>
      </c>
      <c r="Q182" s="1115" t="str">
        <f t="shared" si="43"/>
        <v/>
      </c>
      <c r="S182" s="1115" t="str">
        <f t="shared" si="44"/>
        <v/>
      </c>
      <c r="U182" s="1115" t="str">
        <f t="shared" si="45"/>
        <v/>
      </c>
      <c r="W182" s="1115" t="str">
        <f t="shared" si="46"/>
        <v/>
      </c>
      <c r="Y182" s="1115" t="str">
        <f t="shared" si="47"/>
        <v/>
      </c>
      <c r="AA182" s="1115" t="str">
        <f t="shared" si="48"/>
        <v/>
      </c>
      <c r="AC182" s="1115" t="str">
        <f t="shared" si="49"/>
        <v/>
      </c>
      <c r="AE182" s="1115" t="str">
        <f t="shared" si="50"/>
        <v/>
      </c>
      <c r="AG182" s="1115" t="str">
        <f t="shared" si="51"/>
        <v/>
      </c>
      <c r="AI182" s="1115" t="str">
        <f t="shared" si="52"/>
        <v/>
      </c>
      <c r="AK182" s="1115" t="str">
        <f t="shared" si="53"/>
        <v/>
      </c>
      <c r="AM182" s="1115" t="str">
        <f t="shared" si="54"/>
        <v/>
      </c>
      <c r="AO182" s="1115" t="str">
        <f t="shared" si="55"/>
        <v/>
      </c>
      <c r="AQ182" s="1115" t="str">
        <f t="shared" si="56"/>
        <v/>
      </c>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c r="AIV182"/>
      <c r="AIW182"/>
      <c r="AIX182"/>
      <c r="AIY182"/>
      <c r="AIZ182"/>
      <c r="AJA182"/>
      <c r="AJB182"/>
      <c r="AJC182"/>
      <c r="AJD182"/>
      <c r="AJE182"/>
      <c r="AJF182"/>
      <c r="AJG182"/>
      <c r="AJH182"/>
      <c r="AJI182"/>
      <c r="AJJ182"/>
      <c r="AJK182"/>
      <c r="AJL182"/>
      <c r="AJM182"/>
      <c r="AJN182"/>
      <c r="AJO182"/>
      <c r="AJP182"/>
      <c r="AJQ182"/>
      <c r="AJR182"/>
      <c r="AJS182"/>
      <c r="AJT182"/>
      <c r="AJU182"/>
      <c r="AJV182"/>
      <c r="AJW182"/>
      <c r="AJX182"/>
      <c r="AJY182"/>
      <c r="AJZ182"/>
      <c r="AKA182"/>
      <c r="AKB182"/>
      <c r="AKC182"/>
      <c r="AKD182"/>
      <c r="AKE182"/>
      <c r="AKF182"/>
      <c r="AKG182"/>
      <c r="AKH182"/>
      <c r="AKI182"/>
      <c r="AKJ182"/>
      <c r="AKK182"/>
      <c r="AKL182"/>
      <c r="AKM182"/>
      <c r="AKN182"/>
      <c r="AKO182"/>
      <c r="AKP182"/>
      <c r="AKQ182"/>
      <c r="AKR182"/>
      <c r="AKS182"/>
      <c r="AKT182"/>
      <c r="AKU182"/>
      <c r="AKV182"/>
      <c r="AKW182"/>
      <c r="AKX182"/>
      <c r="AKY182"/>
      <c r="AKZ182"/>
      <c r="ALA182"/>
      <c r="ALB182"/>
      <c r="ALC182"/>
      <c r="ALD182"/>
      <c r="ALE182"/>
      <c r="ALF182"/>
      <c r="ALG182"/>
      <c r="ALH182"/>
      <c r="ALI182"/>
      <c r="ALJ182"/>
      <c r="ALK182"/>
      <c r="ALL182"/>
      <c r="ALM182"/>
      <c r="ALN182"/>
      <c r="ALO182"/>
    </row>
    <row r="183" spans="5:1003" x14ac:dyDescent="0.25">
      <c r="E183" s="1115" t="str">
        <f t="shared" si="38"/>
        <v/>
      </c>
      <c r="G183" s="1115" t="str">
        <f t="shared" si="38"/>
        <v/>
      </c>
      <c r="I183" s="1115" t="str">
        <f t="shared" si="39"/>
        <v/>
      </c>
      <c r="K183" s="1115" t="str">
        <f t="shared" si="40"/>
        <v/>
      </c>
      <c r="M183" s="1115" t="str">
        <f t="shared" si="41"/>
        <v/>
      </c>
      <c r="O183" s="1115" t="str">
        <f t="shared" si="42"/>
        <v/>
      </c>
      <c r="Q183" s="1115" t="str">
        <f t="shared" si="43"/>
        <v/>
      </c>
      <c r="S183" s="1115" t="str">
        <f t="shared" si="44"/>
        <v/>
      </c>
      <c r="U183" s="1115" t="str">
        <f t="shared" si="45"/>
        <v/>
      </c>
      <c r="W183" s="1115" t="str">
        <f t="shared" si="46"/>
        <v/>
      </c>
      <c r="Y183" s="1115" t="str">
        <f t="shared" si="47"/>
        <v/>
      </c>
      <c r="AA183" s="1115" t="str">
        <f t="shared" si="48"/>
        <v/>
      </c>
      <c r="AC183" s="1115" t="str">
        <f t="shared" si="49"/>
        <v/>
      </c>
      <c r="AE183" s="1115" t="str">
        <f t="shared" si="50"/>
        <v/>
      </c>
      <c r="AG183" s="1115" t="str">
        <f t="shared" si="51"/>
        <v/>
      </c>
      <c r="AI183" s="1115" t="str">
        <f t="shared" si="52"/>
        <v/>
      </c>
      <c r="AK183" s="1115" t="str">
        <f t="shared" si="53"/>
        <v/>
      </c>
      <c r="AM183" s="1115" t="str">
        <f t="shared" si="54"/>
        <v/>
      </c>
      <c r="AO183" s="1115" t="str">
        <f t="shared" si="55"/>
        <v/>
      </c>
      <c r="AQ183" s="1115" t="str">
        <f t="shared" si="56"/>
        <v/>
      </c>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c r="AIV183"/>
      <c r="AIW183"/>
      <c r="AIX183"/>
      <c r="AIY183"/>
      <c r="AIZ183"/>
      <c r="AJA183"/>
      <c r="AJB183"/>
      <c r="AJC183"/>
      <c r="AJD183"/>
      <c r="AJE183"/>
      <c r="AJF183"/>
      <c r="AJG183"/>
      <c r="AJH183"/>
      <c r="AJI183"/>
      <c r="AJJ183"/>
      <c r="AJK183"/>
      <c r="AJL183"/>
      <c r="AJM183"/>
      <c r="AJN183"/>
      <c r="AJO183"/>
      <c r="AJP183"/>
      <c r="AJQ183"/>
      <c r="AJR183"/>
      <c r="AJS183"/>
      <c r="AJT183"/>
      <c r="AJU183"/>
      <c r="AJV183"/>
      <c r="AJW183"/>
      <c r="AJX183"/>
      <c r="AJY183"/>
      <c r="AJZ183"/>
      <c r="AKA183"/>
      <c r="AKB183"/>
      <c r="AKC183"/>
      <c r="AKD183"/>
      <c r="AKE183"/>
      <c r="AKF183"/>
      <c r="AKG183"/>
      <c r="AKH183"/>
      <c r="AKI183"/>
      <c r="AKJ183"/>
      <c r="AKK183"/>
      <c r="AKL183"/>
      <c r="AKM183"/>
      <c r="AKN183"/>
      <c r="AKO183"/>
      <c r="AKP183"/>
      <c r="AKQ183"/>
      <c r="AKR183"/>
      <c r="AKS183"/>
      <c r="AKT183"/>
      <c r="AKU183"/>
      <c r="AKV183"/>
      <c r="AKW183"/>
      <c r="AKX183"/>
      <c r="AKY183"/>
      <c r="AKZ183"/>
      <c r="ALA183"/>
      <c r="ALB183"/>
      <c r="ALC183"/>
      <c r="ALD183"/>
      <c r="ALE183"/>
      <c r="ALF183"/>
      <c r="ALG183"/>
      <c r="ALH183"/>
      <c r="ALI183"/>
      <c r="ALJ183"/>
      <c r="ALK183"/>
      <c r="ALL183"/>
      <c r="ALM183"/>
      <c r="ALN183"/>
      <c r="ALO183"/>
    </row>
    <row r="184" spans="5:1003" x14ac:dyDescent="0.25">
      <c r="E184" s="1115" t="str">
        <f t="shared" si="38"/>
        <v/>
      </c>
      <c r="G184" s="1115" t="str">
        <f t="shared" si="38"/>
        <v/>
      </c>
      <c r="I184" s="1115" t="str">
        <f t="shared" si="39"/>
        <v/>
      </c>
      <c r="K184" s="1115" t="str">
        <f t="shared" si="40"/>
        <v/>
      </c>
      <c r="M184" s="1115" t="str">
        <f t="shared" si="41"/>
        <v/>
      </c>
      <c r="O184" s="1115" t="str">
        <f t="shared" si="42"/>
        <v/>
      </c>
      <c r="Q184" s="1115" t="str">
        <f t="shared" si="43"/>
        <v/>
      </c>
      <c r="S184" s="1115" t="str">
        <f t="shared" si="44"/>
        <v/>
      </c>
      <c r="U184" s="1115" t="str">
        <f t="shared" si="45"/>
        <v/>
      </c>
      <c r="W184" s="1115" t="str">
        <f t="shared" si="46"/>
        <v/>
      </c>
      <c r="Y184" s="1115" t="str">
        <f t="shared" si="47"/>
        <v/>
      </c>
      <c r="AA184" s="1115" t="str">
        <f t="shared" si="48"/>
        <v/>
      </c>
      <c r="AC184" s="1115" t="str">
        <f t="shared" si="49"/>
        <v/>
      </c>
      <c r="AE184" s="1115" t="str">
        <f t="shared" si="50"/>
        <v/>
      </c>
      <c r="AG184" s="1115" t="str">
        <f t="shared" si="51"/>
        <v/>
      </c>
      <c r="AI184" s="1115" t="str">
        <f t="shared" si="52"/>
        <v/>
      </c>
      <c r="AK184" s="1115" t="str">
        <f t="shared" si="53"/>
        <v/>
      </c>
      <c r="AM184" s="1115" t="str">
        <f t="shared" si="54"/>
        <v/>
      </c>
      <c r="AO184" s="1115" t="str">
        <f t="shared" si="55"/>
        <v/>
      </c>
      <c r="AQ184" s="1115" t="str">
        <f t="shared" si="56"/>
        <v/>
      </c>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AGZ184"/>
      <c r="AHA184"/>
      <c r="AHB184"/>
      <c r="AHC184"/>
      <c r="AHD184"/>
      <c r="AHE184"/>
      <c r="AHF184"/>
      <c r="AHG184"/>
      <c r="AHH184"/>
      <c r="AHI184"/>
      <c r="AHJ184"/>
      <c r="AHK184"/>
      <c r="AHL184"/>
      <c r="AHM184"/>
      <c r="AHN184"/>
      <c r="AHO184"/>
      <c r="AHP184"/>
      <c r="AHQ184"/>
      <c r="AHR184"/>
      <c r="AHS184"/>
      <c r="AHT184"/>
      <c r="AHU184"/>
      <c r="AHV184"/>
      <c r="AHW184"/>
      <c r="AHX184"/>
      <c r="AHY184"/>
      <c r="AHZ184"/>
      <c r="AIA184"/>
      <c r="AIB184"/>
      <c r="AIC184"/>
      <c r="AID184"/>
      <c r="AIE184"/>
      <c r="AIF184"/>
      <c r="AIG184"/>
      <c r="AIH184"/>
      <c r="AII184"/>
      <c r="AIJ184"/>
      <c r="AIK184"/>
      <c r="AIL184"/>
      <c r="AIM184"/>
      <c r="AIN184"/>
      <c r="AIO184"/>
      <c r="AIP184"/>
      <c r="AIQ184"/>
      <c r="AIR184"/>
      <c r="AIS184"/>
      <c r="AIT184"/>
      <c r="AIU184"/>
      <c r="AIV184"/>
      <c r="AIW184"/>
      <c r="AIX184"/>
      <c r="AIY184"/>
      <c r="AIZ184"/>
      <c r="AJA184"/>
      <c r="AJB184"/>
      <c r="AJC184"/>
      <c r="AJD184"/>
      <c r="AJE184"/>
      <c r="AJF184"/>
      <c r="AJG184"/>
      <c r="AJH184"/>
      <c r="AJI184"/>
      <c r="AJJ184"/>
      <c r="AJK184"/>
      <c r="AJL184"/>
      <c r="AJM184"/>
      <c r="AJN184"/>
      <c r="AJO184"/>
      <c r="AJP184"/>
      <c r="AJQ184"/>
      <c r="AJR184"/>
      <c r="AJS184"/>
      <c r="AJT184"/>
      <c r="AJU184"/>
      <c r="AJV184"/>
      <c r="AJW184"/>
      <c r="AJX184"/>
      <c r="AJY184"/>
      <c r="AJZ184"/>
      <c r="AKA184"/>
      <c r="AKB184"/>
      <c r="AKC184"/>
      <c r="AKD184"/>
      <c r="AKE184"/>
      <c r="AKF184"/>
      <c r="AKG184"/>
      <c r="AKH184"/>
      <c r="AKI184"/>
      <c r="AKJ184"/>
      <c r="AKK184"/>
      <c r="AKL184"/>
      <c r="AKM184"/>
      <c r="AKN184"/>
      <c r="AKO184"/>
      <c r="AKP184"/>
      <c r="AKQ184"/>
      <c r="AKR184"/>
      <c r="AKS184"/>
      <c r="AKT184"/>
      <c r="AKU184"/>
      <c r="AKV184"/>
      <c r="AKW184"/>
      <c r="AKX184"/>
      <c r="AKY184"/>
      <c r="AKZ184"/>
      <c r="ALA184"/>
      <c r="ALB184"/>
      <c r="ALC184"/>
      <c r="ALD184"/>
      <c r="ALE184"/>
      <c r="ALF184"/>
      <c r="ALG184"/>
      <c r="ALH184"/>
      <c r="ALI184"/>
      <c r="ALJ184"/>
      <c r="ALK184"/>
      <c r="ALL184"/>
      <c r="ALM184"/>
      <c r="ALN184"/>
      <c r="ALO184"/>
    </row>
    <row r="185" spans="5:1003" x14ac:dyDescent="0.25">
      <c r="E185" s="1115" t="str">
        <f t="shared" si="38"/>
        <v/>
      </c>
      <c r="G185" s="1115" t="str">
        <f t="shared" si="38"/>
        <v/>
      </c>
      <c r="I185" s="1115" t="str">
        <f t="shared" si="39"/>
        <v/>
      </c>
      <c r="K185" s="1115" t="str">
        <f t="shared" si="40"/>
        <v/>
      </c>
      <c r="M185" s="1115" t="str">
        <f t="shared" si="41"/>
        <v/>
      </c>
      <c r="O185" s="1115" t="str">
        <f t="shared" si="42"/>
        <v/>
      </c>
      <c r="Q185" s="1115" t="str">
        <f t="shared" si="43"/>
        <v/>
      </c>
      <c r="S185" s="1115" t="str">
        <f t="shared" si="44"/>
        <v/>
      </c>
      <c r="U185" s="1115" t="str">
        <f t="shared" si="45"/>
        <v/>
      </c>
      <c r="W185" s="1115" t="str">
        <f t="shared" si="46"/>
        <v/>
      </c>
      <c r="Y185" s="1115" t="str">
        <f t="shared" si="47"/>
        <v/>
      </c>
      <c r="AA185" s="1115" t="str">
        <f t="shared" si="48"/>
        <v/>
      </c>
      <c r="AC185" s="1115" t="str">
        <f t="shared" si="49"/>
        <v/>
      </c>
      <c r="AE185" s="1115" t="str">
        <f t="shared" si="50"/>
        <v/>
      </c>
      <c r="AG185" s="1115" t="str">
        <f t="shared" si="51"/>
        <v/>
      </c>
      <c r="AI185" s="1115" t="str">
        <f t="shared" si="52"/>
        <v/>
      </c>
      <c r="AK185" s="1115" t="str">
        <f t="shared" si="53"/>
        <v/>
      </c>
      <c r="AM185" s="1115" t="str">
        <f t="shared" si="54"/>
        <v/>
      </c>
      <c r="AO185" s="1115" t="str">
        <f t="shared" si="55"/>
        <v/>
      </c>
      <c r="AQ185" s="1115" t="str">
        <f t="shared" si="56"/>
        <v/>
      </c>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AGZ185"/>
      <c r="AHA185"/>
      <c r="AHB185"/>
      <c r="AHC185"/>
      <c r="AHD185"/>
      <c r="AHE185"/>
      <c r="AHF185"/>
      <c r="AHG185"/>
      <c r="AHH185"/>
      <c r="AHI185"/>
      <c r="AHJ185"/>
      <c r="AHK185"/>
      <c r="AHL185"/>
      <c r="AHM185"/>
      <c r="AHN185"/>
      <c r="AHO185"/>
      <c r="AHP185"/>
      <c r="AHQ185"/>
      <c r="AHR185"/>
      <c r="AHS185"/>
      <c r="AHT185"/>
      <c r="AHU185"/>
      <c r="AHV185"/>
      <c r="AHW185"/>
      <c r="AHX185"/>
      <c r="AHY185"/>
      <c r="AHZ185"/>
      <c r="AIA185"/>
      <c r="AIB185"/>
      <c r="AIC185"/>
      <c r="AID185"/>
      <c r="AIE185"/>
      <c r="AIF185"/>
      <c r="AIG185"/>
      <c r="AIH185"/>
      <c r="AII185"/>
      <c r="AIJ185"/>
      <c r="AIK185"/>
      <c r="AIL185"/>
      <c r="AIM185"/>
      <c r="AIN185"/>
      <c r="AIO185"/>
      <c r="AIP185"/>
      <c r="AIQ185"/>
      <c r="AIR185"/>
      <c r="AIS185"/>
      <c r="AIT185"/>
      <c r="AIU185"/>
      <c r="AIV185"/>
      <c r="AIW185"/>
      <c r="AIX185"/>
      <c r="AIY185"/>
      <c r="AIZ185"/>
      <c r="AJA185"/>
      <c r="AJB185"/>
      <c r="AJC185"/>
      <c r="AJD185"/>
      <c r="AJE185"/>
      <c r="AJF185"/>
      <c r="AJG185"/>
      <c r="AJH185"/>
      <c r="AJI185"/>
      <c r="AJJ185"/>
      <c r="AJK185"/>
      <c r="AJL185"/>
      <c r="AJM185"/>
      <c r="AJN185"/>
      <c r="AJO185"/>
      <c r="AJP185"/>
      <c r="AJQ185"/>
      <c r="AJR185"/>
      <c r="AJS185"/>
      <c r="AJT185"/>
      <c r="AJU185"/>
      <c r="AJV185"/>
      <c r="AJW185"/>
      <c r="AJX185"/>
      <c r="AJY185"/>
      <c r="AJZ185"/>
      <c r="AKA185"/>
      <c r="AKB185"/>
      <c r="AKC185"/>
      <c r="AKD185"/>
      <c r="AKE185"/>
      <c r="AKF185"/>
      <c r="AKG185"/>
      <c r="AKH185"/>
      <c r="AKI185"/>
      <c r="AKJ185"/>
      <c r="AKK185"/>
      <c r="AKL185"/>
      <c r="AKM185"/>
      <c r="AKN185"/>
      <c r="AKO185"/>
      <c r="AKP185"/>
      <c r="AKQ185"/>
      <c r="AKR185"/>
      <c r="AKS185"/>
      <c r="AKT185"/>
      <c r="AKU185"/>
      <c r="AKV185"/>
      <c r="AKW185"/>
      <c r="AKX185"/>
      <c r="AKY185"/>
      <c r="AKZ185"/>
      <c r="ALA185"/>
      <c r="ALB185"/>
      <c r="ALC185"/>
      <c r="ALD185"/>
      <c r="ALE185"/>
      <c r="ALF185"/>
      <c r="ALG185"/>
      <c r="ALH185"/>
      <c r="ALI185"/>
      <c r="ALJ185"/>
      <c r="ALK185"/>
      <c r="ALL185"/>
      <c r="ALM185"/>
      <c r="ALN185"/>
      <c r="ALO185"/>
    </row>
    <row r="186" spans="5:1003" x14ac:dyDescent="0.25">
      <c r="E186" s="1115" t="str">
        <f t="shared" si="38"/>
        <v/>
      </c>
      <c r="G186" s="1115" t="str">
        <f t="shared" si="38"/>
        <v/>
      </c>
      <c r="I186" s="1115" t="str">
        <f t="shared" si="39"/>
        <v/>
      </c>
      <c r="K186" s="1115" t="str">
        <f t="shared" si="40"/>
        <v/>
      </c>
      <c r="M186" s="1115" t="str">
        <f t="shared" si="41"/>
        <v/>
      </c>
      <c r="O186" s="1115" t="str">
        <f t="shared" si="42"/>
        <v/>
      </c>
      <c r="Q186" s="1115" t="str">
        <f t="shared" si="43"/>
        <v/>
      </c>
      <c r="S186" s="1115" t="str">
        <f t="shared" si="44"/>
        <v/>
      </c>
      <c r="U186" s="1115" t="str">
        <f t="shared" si="45"/>
        <v/>
      </c>
      <c r="W186" s="1115" t="str">
        <f t="shared" si="46"/>
        <v/>
      </c>
      <c r="Y186" s="1115" t="str">
        <f t="shared" si="47"/>
        <v/>
      </c>
      <c r="AA186" s="1115" t="str">
        <f t="shared" si="48"/>
        <v/>
      </c>
      <c r="AC186" s="1115" t="str">
        <f t="shared" si="49"/>
        <v/>
      </c>
      <c r="AE186" s="1115" t="str">
        <f t="shared" si="50"/>
        <v/>
      </c>
      <c r="AG186" s="1115" t="str">
        <f t="shared" si="51"/>
        <v/>
      </c>
      <c r="AI186" s="1115" t="str">
        <f t="shared" si="52"/>
        <v/>
      </c>
      <c r="AK186" s="1115" t="str">
        <f t="shared" si="53"/>
        <v/>
      </c>
      <c r="AM186" s="1115" t="str">
        <f t="shared" si="54"/>
        <v/>
      </c>
      <c r="AO186" s="1115" t="str">
        <f t="shared" si="55"/>
        <v/>
      </c>
      <c r="AQ186" s="1115" t="str">
        <f t="shared" si="56"/>
        <v/>
      </c>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c r="AIV186"/>
      <c r="AIW186"/>
      <c r="AIX186"/>
      <c r="AIY186"/>
      <c r="AIZ186"/>
      <c r="AJA186"/>
      <c r="AJB186"/>
      <c r="AJC186"/>
      <c r="AJD186"/>
      <c r="AJE186"/>
      <c r="AJF186"/>
      <c r="AJG186"/>
      <c r="AJH186"/>
      <c r="AJI186"/>
      <c r="AJJ186"/>
      <c r="AJK186"/>
      <c r="AJL186"/>
      <c r="AJM186"/>
      <c r="AJN186"/>
      <c r="AJO186"/>
      <c r="AJP186"/>
      <c r="AJQ186"/>
      <c r="AJR186"/>
      <c r="AJS186"/>
      <c r="AJT186"/>
      <c r="AJU186"/>
      <c r="AJV186"/>
      <c r="AJW186"/>
      <c r="AJX186"/>
      <c r="AJY186"/>
      <c r="AJZ186"/>
      <c r="AKA186"/>
      <c r="AKB186"/>
      <c r="AKC186"/>
      <c r="AKD186"/>
      <c r="AKE186"/>
      <c r="AKF186"/>
      <c r="AKG186"/>
      <c r="AKH186"/>
      <c r="AKI186"/>
      <c r="AKJ186"/>
      <c r="AKK186"/>
      <c r="AKL186"/>
      <c r="AKM186"/>
      <c r="AKN186"/>
      <c r="AKO186"/>
      <c r="AKP186"/>
      <c r="AKQ186"/>
      <c r="AKR186"/>
      <c r="AKS186"/>
      <c r="AKT186"/>
      <c r="AKU186"/>
      <c r="AKV186"/>
      <c r="AKW186"/>
      <c r="AKX186"/>
      <c r="AKY186"/>
      <c r="AKZ186"/>
      <c r="ALA186"/>
      <c r="ALB186"/>
      <c r="ALC186"/>
      <c r="ALD186"/>
      <c r="ALE186"/>
      <c r="ALF186"/>
      <c r="ALG186"/>
      <c r="ALH186"/>
      <c r="ALI186"/>
      <c r="ALJ186"/>
      <c r="ALK186"/>
      <c r="ALL186"/>
      <c r="ALM186"/>
      <c r="ALN186"/>
      <c r="ALO186"/>
    </row>
    <row r="187" spans="5:1003" x14ac:dyDescent="0.25">
      <c r="E187" s="1115" t="str">
        <f t="shared" si="38"/>
        <v/>
      </c>
      <c r="G187" s="1115" t="str">
        <f t="shared" si="38"/>
        <v/>
      </c>
      <c r="I187" s="1115" t="str">
        <f t="shared" si="39"/>
        <v/>
      </c>
      <c r="K187" s="1115" t="str">
        <f t="shared" si="40"/>
        <v/>
      </c>
      <c r="M187" s="1115" t="str">
        <f t="shared" si="41"/>
        <v/>
      </c>
      <c r="O187" s="1115" t="str">
        <f t="shared" si="42"/>
        <v/>
      </c>
      <c r="Q187" s="1115" t="str">
        <f t="shared" si="43"/>
        <v/>
      </c>
      <c r="S187" s="1115" t="str">
        <f t="shared" si="44"/>
        <v/>
      </c>
      <c r="U187" s="1115" t="str">
        <f t="shared" si="45"/>
        <v/>
      </c>
      <c r="W187" s="1115" t="str">
        <f t="shared" si="46"/>
        <v/>
      </c>
      <c r="Y187" s="1115" t="str">
        <f t="shared" si="47"/>
        <v/>
      </c>
      <c r="AA187" s="1115" t="str">
        <f t="shared" si="48"/>
        <v/>
      </c>
      <c r="AC187" s="1115" t="str">
        <f t="shared" si="49"/>
        <v/>
      </c>
      <c r="AE187" s="1115" t="str">
        <f t="shared" si="50"/>
        <v/>
      </c>
      <c r="AG187" s="1115" t="str">
        <f t="shared" si="51"/>
        <v/>
      </c>
      <c r="AI187" s="1115" t="str">
        <f t="shared" si="52"/>
        <v/>
      </c>
      <c r="AK187" s="1115" t="str">
        <f t="shared" si="53"/>
        <v/>
      </c>
      <c r="AM187" s="1115" t="str">
        <f t="shared" si="54"/>
        <v/>
      </c>
      <c r="AO187" s="1115" t="str">
        <f t="shared" si="55"/>
        <v/>
      </c>
      <c r="AQ187" s="1115" t="str">
        <f t="shared" si="56"/>
        <v/>
      </c>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c r="AIV187"/>
      <c r="AIW187"/>
      <c r="AIX187"/>
      <c r="AIY187"/>
      <c r="AIZ187"/>
      <c r="AJA187"/>
      <c r="AJB187"/>
      <c r="AJC187"/>
      <c r="AJD187"/>
      <c r="AJE187"/>
      <c r="AJF187"/>
      <c r="AJG187"/>
      <c r="AJH187"/>
      <c r="AJI187"/>
      <c r="AJJ187"/>
      <c r="AJK187"/>
      <c r="AJL187"/>
      <c r="AJM187"/>
      <c r="AJN187"/>
      <c r="AJO187"/>
      <c r="AJP187"/>
      <c r="AJQ187"/>
      <c r="AJR187"/>
      <c r="AJS187"/>
      <c r="AJT187"/>
      <c r="AJU187"/>
      <c r="AJV187"/>
      <c r="AJW187"/>
      <c r="AJX187"/>
      <c r="AJY187"/>
      <c r="AJZ187"/>
      <c r="AKA187"/>
      <c r="AKB187"/>
      <c r="AKC187"/>
      <c r="AKD187"/>
      <c r="AKE187"/>
      <c r="AKF187"/>
      <c r="AKG187"/>
      <c r="AKH187"/>
      <c r="AKI187"/>
      <c r="AKJ187"/>
      <c r="AKK187"/>
      <c r="AKL187"/>
      <c r="AKM187"/>
      <c r="AKN187"/>
      <c r="AKO187"/>
      <c r="AKP187"/>
      <c r="AKQ187"/>
      <c r="AKR187"/>
      <c r="AKS187"/>
      <c r="AKT187"/>
      <c r="AKU187"/>
      <c r="AKV187"/>
      <c r="AKW187"/>
      <c r="AKX187"/>
      <c r="AKY187"/>
      <c r="AKZ187"/>
      <c r="ALA187"/>
      <c r="ALB187"/>
      <c r="ALC187"/>
      <c r="ALD187"/>
      <c r="ALE187"/>
      <c r="ALF187"/>
      <c r="ALG187"/>
      <c r="ALH187"/>
      <c r="ALI187"/>
      <c r="ALJ187"/>
      <c r="ALK187"/>
      <c r="ALL187"/>
      <c r="ALM187"/>
      <c r="ALN187"/>
      <c r="ALO187"/>
    </row>
    <row r="188" spans="5:1003" x14ac:dyDescent="0.25">
      <c r="E188" s="1115" t="str">
        <f t="shared" si="38"/>
        <v/>
      </c>
      <c r="G188" s="1115" t="str">
        <f t="shared" si="38"/>
        <v/>
      </c>
      <c r="I188" s="1115" t="str">
        <f t="shared" si="39"/>
        <v/>
      </c>
      <c r="K188" s="1115" t="str">
        <f t="shared" si="40"/>
        <v/>
      </c>
      <c r="M188" s="1115" t="str">
        <f t="shared" si="41"/>
        <v/>
      </c>
      <c r="O188" s="1115" t="str">
        <f t="shared" si="42"/>
        <v/>
      </c>
      <c r="Q188" s="1115" t="str">
        <f t="shared" si="43"/>
        <v/>
      </c>
      <c r="S188" s="1115" t="str">
        <f t="shared" si="44"/>
        <v/>
      </c>
      <c r="U188" s="1115" t="str">
        <f t="shared" si="45"/>
        <v/>
      </c>
      <c r="W188" s="1115" t="str">
        <f t="shared" si="46"/>
        <v/>
      </c>
      <c r="Y188" s="1115" t="str">
        <f t="shared" si="47"/>
        <v/>
      </c>
      <c r="AA188" s="1115" t="str">
        <f t="shared" si="48"/>
        <v/>
      </c>
      <c r="AC188" s="1115" t="str">
        <f t="shared" si="49"/>
        <v/>
      </c>
      <c r="AE188" s="1115" t="str">
        <f t="shared" si="50"/>
        <v/>
      </c>
      <c r="AG188" s="1115" t="str">
        <f t="shared" si="51"/>
        <v/>
      </c>
      <c r="AI188" s="1115" t="str">
        <f t="shared" si="52"/>
        <v/>
      </c>
      <c r="AK188" s="1115" t="str">
        <f t="shared" si="53"/>
        <v/>
      </c>
      <c r="AM188" s="1115" t="str">
        <f t="shared" si="54"/>
        <v/>
      </c>
      <c r="AO188" s="1115" t="str">
        <f t="shared" si="55"/>
        <v/>
      </c>
      <c r="AQ188" s="1115" t="str">
        <f t="shared" si="56"/>
        <v/>
      </c>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c r="AIV188"/>
      <c r="AIW188"/>
      <c r="AIX188"/>
      <c r="AIY188"/>
      <c r="AIZ188"/>
      <c r="AJA188"/>
      <c r="AJB188"/>
      <c r="AJC188"/>
      <c r="AJD188"/>
      <c r="AJE188"/>
      <c r="AJF188"/>
      <c r="AJG188"/>
      <c r="AJH188"/>
      <c r="AJI188"/>
      <c r="AJJ188"/>
      <c r="AJK188"/>
      <c r="AJL188"/>
      <c r="AJM188"/>
      <c r="AJN188"/>
      <c r="AJO188"/>
      <c r="AJP188"/>
      <c r="AJQ188"/>
      <c r="AJR188"/>
      <c r="AJS188"/>
      <c r="AJT188"/>
      <c r="AJU188"/>
      <c r="AJV188"/>
      <c r="AJW188"/>
      <c r="AJX188"/>
      <c r="AJY188"/>
      <c r="AJZ188"/>
      <c r="AKA188"/>
      <c r="AKB188"/>
      <c r="AKC188"/>
      <c r="AKD188"/>
      <c r="AKE188"/>
      <c r="AKF188"/>
      <c r="AKG188"/>
      <c r="AKH188"/>
      <c r="AKI188"/>
      <c r="AKJ188"/>
      <c r="AKK188"/>
      <c r="AKL188"/>
      <c r="AKM188"/>
      <c r="AKN188"/>
      <c r="AKO188"/>
      <c r="AKP188"/>
      <c r="AKQ188"/>
      <c r="AKR188"/>
      <c r="AKS188"/>
      <c r="AKT188"/>
      <c r="AKU188"/>
      <c r="AKV188"/>
      <c r="AKW188"/>
      <c r="AKX188"/>
      <c r="AKY188"/>
      <c r="AKZ188"/>
      <c r="ALA188"/>
      <c r="ALB188"/>
      <c r="ALC188"/>
      <c r="ALD188"/>
      <c r="ALE188"/>
      <c r="ALF188"/>
      <c r="ALG188"/>
      <c r="ALH188"/>
      <c r="ALI188"/>
      <c r="ALJ188"/>
      <c r="ALK188"/>
      <c r="ALL188"/>
      <c r="ALM188"/>
      <c r="ALN188"/>
      <c r="ALO188"/>
    </row>
    <row r="189" spans="5:1003" x14ac:dyDescent="0.25">
      <c r="E189" s="1115" t="str">
        <f t="shared" si="38"/>
        <v/>
      </c>
      <c r="G189" s="1115" t="str">
        <f t="shared" si="38"/>
        <v/>
      </c>
      <c r="I189" s="1115" t="str">
        <f t="shared" si="39"/>
        <v/>
      </c>
      <c r="K189" s="1115" t="str">
        <f t="shared" si="40"/>
        <v/>
      </c>
      <c r="M189" s="1115" t="str">
        <f t="shared" si="41"/>
        <v/>
      </c>
      <c r="O189" s="1115" t="str">
        <f t="shared" si="42"/>
        <v/>
      </c>
      <c r="Q189" s="1115" t="str">
        <f t="shared" si="43"/>
        <v/>
      </c>
      <c r="S189" s="1115" t="str">
        <f t="shared" si="44"/>
        <v/>
      </c>
      <c r="U189" s="1115" t="str">
        <f t="shared" si="45"/>
        <v/>
      </c>
      <c r="W189" s="1115" t="str">
        <f t="shared" si="46"/>
        <v/>
      </c>
      <c r="Y189" s="1115" t="str">
        <f t="shared" si="47"/>
        <v/>
      </c>
      <c r="AA189" s="1115" t="str">
        <f t="shared" si="48"/>
        <v/>
      </c>
      <c r="AC189" s="1115" t="str">
        <f t="shared" si="49"/>
        <v/>
      </c>
      <c r="AE189" s="1115" t="str">
        <f t="shared" si="50"/>
        <v/>
      </c>
      <c r="AG189" s="1115" t="str">
        <f t="shared" si="51"/>
        <v/>
      </c>
      <c r="AI189" s="1115" t="str">
        <f t="shared" si="52"/>
        <v/>
      </c>
      <c r="AK189" s="1115" t="str">
        <f t="shared" si="53"/>
        <v/>
      </c>
      <c r="AM189" s="1115" t="str">
        <f t="shared" si="54"/>
        <v/>
      </c>
      <c r="AO189" s="1115" t="str">
        <f t="shared" si="55"/>
        <v/>
      </c>
      <c r="AQ189" s="1115" t="str">
        <f t="shared" si="56"/>
        <v/>
      </c>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c r="AIV189"/>
      <c r="AIW189"/>
      <c r="AIX189"/>
      <c r="AIY189"/>
      <c r="AIZ189"/>
      <c r="AJA189"/>
      <c r="AJB189"/>
      <c r="AJC189"/>
      <c r="AJD189"/>
      <c r="AJE189"/>
      <c r="AJF189"/>
      <c r="AJG189"/>
      <c r="AJH189"/>
      <c r="AJI189"/>
      <c r="AJJ189"/>
      <c r="AJK189"/>
      <c r="AJL189"/>
      <c r="AJM189"/>
      <c r="AJN189"/>
      <c r="AJO189"/>
      <c r="AJP189"/>
      <c r="AJQ189"/>
      <c r="AJR189"/>
      <c r="AJS189"/>
      <c r="AJT189"/>
      <c r="AJU189"/>
      <c r="AJV189"/>
      <c r="AJW189"/>
      <c r="AJX189"/>
      <c r="AJY189"/>
      <c r="AJZ189"/>
      <c r="AKA189"/>
      <c r="AKB189"/>
      <c r="AKC189"/>
      <c r="AKD189"/>
      <c r="AKE189"/>
      <c r="AKF189"/>
      <c r="AKG189"/>
      <c r="AKH189"/>
      <c r="AKI189"/>
      <c r="AKJ189"/>
      <c r="AKK189"/>
      <c r="AKL189"/>
      <c r="AKM189"/>
      <c r="AKN189"/>
      <c r="AKO189"/>
      <c r="AKP189"/>
      <c r="AKQ189"/>
      <c r="AKR189"/>
      <c r="AKS189"/>
      <c r="AKT189"/>
      <c r="AKU189"/>
      <c r="AKV189"/>
      <c r="AKW189"/>
      <c r="AKX189"/>
      <c r="AKY189"/>
      <c r="AKZ189"/>
      <c r="ALA189"/>
      <c r="ALB189"/>
      <c r="ALC189"/>
      <c r="ALD189"/>
      <c r="ALE189"/>
      <c r="ALF189"/>
      <c r="ALG189"/>
      <c r="ALH189"/>
      <c r="ALI189"/>
      <c r="ALJ189"/>
      <c r="ALK189"/>
      <c r="ALL189"/>
      <c r="ALM189"/>
      <c r="ALN189"/>
      <c r="ALO189"/>
    </row>
    <row r="190" spans="5:1003" x14ac:dyDescent="0.25">
      <c r="E190" s="1115" t="str">
        <f t="shared" si="38"/>
        <v/>
      </c>
      <c r="G190" s="1115" t="str">
        <f t="shared" si="38"/>
        <v/>
      </c>
      <c r="I190" s="1115" t="str">
        <f t="shared" si="39"/>
        <v/>
      </c>
      <c r="K190" s="1115" t="str">
        <f t="shared" si="40"/>
        <v/>
      </c>
      <c r="M190" s="1115" t="str">
        <f t="shared" si="41"/>
        <v/>
      </c>
      <c r="O190" s="1115" t="str">
        <f t="shared" si="42"/>
        <v/>
      </c>
      <c r="Q190" s="1115" t="str">
        <f t="shared" si="43"/>
        <v/>
      </c>
      <c r="S190" s="1115" t="str">
        <f t="shared" si="44"/>
        <v/>
      </c>
      <c r="U190" s="1115" t="str">
        <f t="shared" si="45"/>
        <v/>
      </c>
      <c r="W190" s="1115" t="str">
        <f t="shared" si="46"/>
        <v/>
      </c>
      <c r="Y190" s="1115" t="str">
        <f t="shared" si="47"/>
        <v/>
      </c>
      <c r="AA190" s="1115" t="str">
        <f t="shared" si="48"/>
        <v/>
      </c>
      <c r="AC190" s="1115" t="str">
        <f t="shared" si="49"/>
        <v/>
      </c>
      <c r="AE190" s="1115" t="str">
        <f t="shared" si="50"/>
        <v/>
      </c>
      <c r="AG190" s="1115" t="str">
        <f t="shared" si="51"/>
        <v/>
      </c>
      <c r="AI190" s="1115" t="str">
        <f t="shared" si="52"/>
        <v/>
      </c>
      <c r="AK190" s="1115" t="str">
        <f t="shared" si="53"/>
        <v/>
      </c>
      <c r="AM190" s="1115" t="str">
        <f t="shared" si="54"/>
        <v/>
      </c>
      <c r="AO190" s="1115" t="str">
        <f t="shared" si="55"/>
        <v/>
      </c>
      <c r="AQ190" s="1115" t="str">
        <f t="shared" si="56"/>
        <v/>
      </c>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c r="AIV190"/>
      <c r="AIW190"/>
      <c r="AIX190"/>
      <c r="AIY190"/>
      <c r="AIZ190"/>
      <c r="AJA190"/>
      <c r="AJB190"/>
      <c r="AJC190"/>
      <c r="AJD190"/>
      <c r="AJE190"/>
      <c r="AJF190"/>
      <c r="AJG190"/>
      <c r="AJH190"/>
      <c r="AJI190"/>
      <c r="AJJ190"/>
      <c r="AJK190"/>
      <c r="AJL190"/>
      <c r="AJM190"/>
      <c r="AJN190"/>
      <c r="AJO190"/>
      <c r="AJP190"/>
      <c r="AJQ190"/>
      <c r="AJR190"/>
      <c r="AJS190"/>
      <c r="AJT190"/>
      <c r="AJU190"/>
      <c r="AJV190"/>
      <c r="AJW190"/>
      <c r="AJX190"/>
      <c r="AJY190"/>
      <c r="AJZ190"/>
      <c r="AKA190"/>
      <c r="AKB190"/>
      <c r="AKC190"/>
      <c r="AKD190"/>
      <c r="AKE190"/>
      <c r="AKF190"/>
      <c r="AKG190"/>
      <c r="AKH190"/>
      <c r="AKI190"/>
      <c r="AKJ190"/>
      <c r="AKK190"/>
      <c r="AKL190"/>
      <c r="AKM190"/>
      <c r="AKN190"/>
      <c r="AKO190"/>
      <c r="AKP190"/>
      <c r="AKQ190"/>
      <c r="AKR190"/>
      <c r="AKS190"/>
      <c r="AKT190"/>
      <c r="AKU190"/>
      <c r="AKV190"/>
      <c r="AKW190"/>
      <c r="AKX190"/>
      <c r="AKY190"/>
      <c r="AKZ190"/>
      <c r="ALA190"/>
      <c r="ALB190"/>
      <c r="ALC190"/>
      <c r="ALD190"/>
      <c r="ALE190"/>
      <c r="ALF190"/>
      <c r="ALG190"/>
      <c r="ALH190"/>
      <c r="ALI190"/>
      <c r="ALJ190"/>
      <c r="ALK190"/>
      <c r="ALL190"/>
      <c r="ALM190"/>
      <c r="ALN190"/>
      <c r="ALO190"/>
    </row>
    <row r="191" spans="5:1003" x14ac:dyDescent="0.25">
      <c r="E191" s="1115" t="str">
        <f t="shared" si="38"/>
        <v/>
      </c>
      <c r="G191" s="1115" t="str">
        <f t="shared" si="38"/>
        <v/>
      </c>
      <c r="I191" s="1115" t="str">
        <f t="shared" si="39"/>
        <v/>
      </c>
      <c r="K191" s="1115" t="str">
        <f t="shared" si="40"/>
        <v/>
      </c>
      <c r="M191" s="1115" t="str">
        <f t="shared" si="41"/>
        <v/>
      </c>
      <c r="O191" s="1115" t="str">
        <f t="shared" si="42"/>
        <v/>
      </c>
      <c r="Q191" s="1115" t="str">
        <f t="shared" si="43"/>
        <v/>
      </c>
      <c r="S191" s="1115" t="str">
        <f t="shared" si="44"/>
        <v/>
      </c>
      <c r="U191" s="1115" t="str">
        <f t="shared" si="45"/>
        <v/>
      </c>
      <c r="W191" s="1115" t="str">
        <f t="shared" si="46"/>
        <v/>
      </c>
      <c r="Y191" s="1115" t="str">
        <f t="shared" si="47"/>
        <v/>
      </c>
      <c r="AA191" s="1115" t="str">
        <f t="shared" si="48"/>
        <v/>
      </c>
      <c r="AC191" s="1115" t="str">
        <f t="shared" si="49"/>
        <v/>
      </c>
      <c r="AE191" s="1115" t="str">
        <f t="shared" si="50"/>
        <v/>
      </c>
      <c r="AG191" s="1115" t="str">
        <f t="shared" si="51"/>
        <v/>
      </c>
      <c r="AI191" s="1115" t="str">
        <f t="shared" si="52"/>
        <v/>
      </c>
      <c r="AK191" s="1115" t="str">
        <f t="shared" si="53"/>
        <v/>
      </c>
      <c r="AM191" s="1115" t="str">
        <f t="shared" si="54"/>
        <v/>
      </c>
      <c r="AO191" s="1115" t="str">
        <f t="shared" si="55"/>
        <v/>
      </c>
      <c r="AQ191" s="1115" t="str">
        <f t="shared" si="56"/>
        <v/>
      </c>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c r="AIV191"/>
      <c r="AIW191"/>
      <c r="AIX191"/>
      <c r="AIY191"/>
      <c r="AIZ191"/>
      <c r="AJA191"/>
      <c r="AJB191"/>
      <c r="AJC191"/>
      <c r="AJD191"/>
      <c r="AJE191"/>
      <c r="AJF191"/>
      <c r="AJG191"/>
      <c r="AJH191"/>
      <c r="AJI191"/>
      <c r="AJJ191"/>
      <c r="AJK191"/>
      <c r="AJL191"/>
      <c r="AJM191"/>
      <c r="AJN191"/>
      <c r="AJO191"/>
      <c r="AJP191"/>
      <c r="AJQ191"/>
      <c r="AJR191"/>
      <c r="AJS191"/>
      <c r="AJT191"/>
      <c r="AJU191"/>
      <c r="AJV191"/>
      <c r="AJW191"/>
      <c r="AJX191"/>
      <c r="AJY191"/>
      <c r="AJZ191"/>
      <c r="AKA191"/>
      <c r="AKB191"/>
      <c r="AKC191"/>
      <c r="AKD191"/>
      <c r="AKE191"/>
      <c r="AKF191"/>
      <c r="AKG191"/>
      <c r="AKH191"/>
      <c r="AKI191"/>
      <c r="AKJ191"/>
      <c r="AKK191"/>
      <c r="AKL191"/>
      <c r="AKM191"/>
      <c r="AKN191"/>
      <c r="AKO191"/>
      <c r="AKP191"/>
      <c r="AKQ191"/>
      <c r="AKR191"/>
      <c r="AKS191"/>
      <c r="AKT191"/>
      <c r="AKU191"/>
      <c r="AKV191"/>
      <c r="AKW191"/>
      <c r="AKX191"/>
      <c r="AKY191"/>
      <c r="AKZ191"/>
      <c r="ALA191"/>
      <c r="ALB191"/>
      <c r="ALC191"/>
      <c r="ALD191"/>
      <c r="ALE191"/>
      <c r="ALF191"/>
      <c r="ALG191"/>
      <c r="ALH191"/>
      <c r="ALI191"/>
      <c r="ALJ191"/>
      <c r="ALK191"/>
      <c r="ALL191"/>
      <c r="ALM191"/>
      <c r="ALN191"/>
      <c r="ALO191"/>
    </row>
    <row r="192" spans="5:1003" x14ac:dyDescent="0.25">
      <c r="E192" s="1115" t="str">
        <f t="shared" si="38"/>
        <v/>
      </c>
      <c r="G192" s="1115" t="str">
        <f t="shared" si="38"/>
        <v/>
      </c>
      <c r="I192" s="1115" t="str">
        <f t="shared" si="39"/>
        <v/>
      </c>
      <c r="K192" s="1115" t="str">
        <f t="shared" si="40"/>
        <v/>
      </c>
      <c r="M192" s="1115" t="str">
        <f t="shared" si="41"/>
        <v/>
      </c>
      <c r="O192" s="1115" t="str">
        <f t="shared" si="42"/>
        <v/>
      </c>
      <c r="Q192" s="1115" t="str">
        <f t="shared" si="43"/>
        <v/>
      </c>
      <c r="S192" s="1115" t="str">
        <f t="shared" si="44"/>
        <v/>
      </c>
      <c r="U192" s="1115" t="str">
        <f t="shared" si="45"/>
        <v/>
      </c>
      <c r="W192" s="1115" t="str">
        <f t="shared" si="46"/>
        <v/>
      </c>
      <c r="Y192" s="1115" t="str">
        <f t="shared" si="47"/>
        <v/>
      </c>
      <c r="AA192" s="1115" t="str">
        <f t="shared" si="48"/>
        <v/>
      </c>
      <c r="AC192" s="1115" t="str">
        <f t="shared" si="49"/>
        <v/>
      </c>
      <c r="AE192" s="1115" t="str">
        <f t="shared" si="50"/>
        <v/>
      </c>
      <c r="AG192" s="1115" t="str">
        <f t="shared" si="51"/>
        <v/>
      </c>
      <c r="AI192" s="1115" t="str">
        <f t="shared" si="52"/>
        <v/>
      </c>
      <c r="AK192" s="1115" t="str">
        <f t="shared" si="53"/>
        <v/>
      </c>
      <c r="AM192" s="1115" t="str">
        <f t="shared" si="54"/>
        <v/>
      </c>
      <c r="AO192" s="1115" t="str">
        <f t="shared" si="55"/>
        <v/>
      </c>
      <c r="AQ192" s="1115" t="str">
        <f t="shared" si="56"/>
        <v/>
      </c>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c r="AIV192"/>
      <c r="AIW192"/>
      <c r="AIX192"/>
      <c r="AIY192"/>
      <c r="AIZ192"/>
      <c r="AJA192"/>
      <c r="AJB192"/>
      <c r="AJC192"/>
      <c r="AJD192"/>
      <c r="AJE192"/>
      <c r="AJF192"/>
      <c r="AJG192"/>
      <c r="AJH192"/>
      <c r="AJI192"/>
      <c r="AJJ192"/>
      <c r="AJK192"/>
      <c r="AJL192"/>
      <c r="AJM192"/>
      <c r="AJN192"/>
      <c r="AJO192"/>
      <c r="AJP192"/>
      <c r="AJQ192"/>
      <c r="AJR192"/>
      <c r="AJS192"/>
      <c r="AJT192"/>
      <c r="AJU192"/>
      <c r="AJV192"/>
      <c r="AJW192"/>
      <c r="AJX192"/>
      <c r="AJY192"/>
      <c r="AJZ192"/>
      <c r="AKA192"/>
      <c r="AKB192"/>
      <c r="AKC192"/>
      <c r="AKD192"/>
      <c r="AKE192"/>
      <c r="AKF192"/>
      <c r="AKG192"/>
      <c r="AKH192"/>
      <c r="AKI192"/>
      <c r="AKJ192"/>
      <c r="AKK192"/>
      <c r="AKL192"/>
      <c r="AKM192"/>
      <c r="AKN192"/>
      <c r="AKO192"/>
      <c r="AKP192"/>
      <c r="AKQ192"/>
      <c r="AKR192"/>
      <c r="AKS192"/>
      <c r="AKT192"/>
      <c r="AKU192"/>
      <c r="AKV192"/>
      <c r="AKW192"/>
      <c r="AKX192"/>
      <c r="AKY192"/>
      <c r="AKZ192"/>
      <c r="ALA192"/>
      <c r="ALB192"/>
      <c r="ALC192"/>
      <c r="ALD192"/>
      <c r="ALE192"/>
      <c r="ALF192"/>
      <c r="ALG192"/>
      <c r="ALH192"/>
      <c r="ALI192"/>
      <c r="ALJ192"/>
      <c r="ALK192"/>
      <c r="ALL192"/>
      <c r="ALM192"/>
      <c r="ALN192"/>
      <c r="ALO192"/>
    </row>
    <row r="193" spans="5:1003" x14ac:dyDescent="0.25">
      <c r="E193" s="1115" t="str">
        <f t="shared" si="38"/>
        <v/>
      </c>
      <c r="G193" s="1115" t="str">
        <f t="shared" si="38"/>
        <v/>
      </c>
      <c r="I193" s="1115" t="str">
        <f t="shared" si="39"/>
        <v/>
      </c>
      <c r="K193" s="1115" t="str">
        <f t="shared" si="40"/>
        <v/>
      </c>
      <c r="M193" s="1115" t="str">
        <f t="shared" si="41"/>
        <v/>
      </c>
      <c r="O193" s="1115" t="str">
        <f t="shared" si="42"/>
        <v/>
      </c>
      <c r="Q193" s="1115" t="str">
        <f t="shared" si="43"/>
        <v/>
      </c>
      <c r="S193" s="1115" t="str">
        <f t="shared" si="44"/>
        <v/>
      </c>
      <c r="U193" s="1115" t="str">
        <f t="shared" si="45"/>
        <v/>
      </c>
      <c r="W193" s="1115" t="str">
        <f t="shared" si="46"/>
        <v/>
      </c>
      <c r="Y193" s="1115" t="str">
        <f t="shared" si="47"/>
        <v/>
      </c>
      <c r="AA193" s="1115" t="str">
        <f t="shared" si="48"/>
        <v/>
      </c>
      <c r="AC193" s="1115" t="str">
        <f t="shared" si="49"/>
        <v/>
      </c>
      <c r="AE193" s="1115" t="str">
        <f t="shared" si="50"/>
        <v/>
      </c>
      <c r="AG193" s="1115" t="str">
        <f t="shared" si="51"/>
        <v/>
      </c>
      <c r="AI193" s="1115" t="str">
        <f t="shared" si="52"/>
        <v/>
      </c>
      <c r="AK193" s="1115" t="str">
        <f t="shared" si="53"/>
        <v/>
      </c>
      <c r="AM193" s="1115" t="str">
        <f t="shared" si="54"/>
        <v/>
      </c>
      <c r="AO193" s="1115" t="str">
        <f t="shared" si="55"/>
        <v/>
      </c>
      <c r="AQ193" s="1115" t="str">
        <f t="shared" si="56"/>
        <v/>
      </c>
      <c r="XT193"/>
      <c r="XU193"/>
      <c r="XV193"/>
      <c r="XW193"/>
      <c r="XX193"/>
      <c r="XY193"/>
      <c r="XZ193"/>
      <c r="YA193"/>
      <c r="YB193"/>
      <c r="YC193"/>
      <c r="YD193"/>
      <c r="YE193"/>
      <c r="YF193"/>
      <c r="YG193"/>
      <c r="YH193"/>
      <c r="YI193"/>
      <c r="YJ193"/>
      <c r="YK193"/>
      <c r="YL193"/>
      <c r="YM193"/>
      <c r="YN193"/>
      <c r="YO193"/>
      <c r="YP193"/>
      <c r="YQ193"/>
      <c r="YR193"/>
      <c r="YS193"/>
      <c r="YT193"/>
      <c r="YU193"/>
      <c r="YV193"/>
      <c r="YW193"/>
      <c r="YX193"/>
      <c r="YY193"/>
      <c r="YZ193"/>
      <c r="ZA193"/>
      <c r="ZB193"/>
      <c r="ZC193"/>
      <c r="ZD193"/>
      <c r="ZE193"/>
      <c r="ZF193"/>
      <c r="ZG193"/>
      <c r="AGZ193"/>
      <c r="AHA193"/>
      <c r="AHB193"/>
      <c r="AHC193"/>
      <c r="AHD193"/>
      <c r="AHE193"/>
      <c r="AHF193"/>
      <c r="AHG193"/>
      <c r="AHH193"/>
      <c r="AHI193"/>
      <c r="AHJ193"/>
      <c r="AHK193"/>
      <c r="AHL193"/>
      <c r="AHM193"/>
      <c r="AHN193"/>
      <c r="AHO193"/>
      <c r="AHP193"/>
      <c r="AHQ193"/>
      <c r="AHR193"/>
      <c r="AHS193"/>
      <c r="AHT193"/>
      <c r="AHU193"/>
      <c r="AHV193"/>
      <c r="AHW193"/>
      <c r="AHX193"/>
      <c r="AHY193"/>
      <c r="AHZ193"/>
      <c r="AIA193"/>
      <c r="AIB193"/>
      <c r="AIC193"/>
      <c r="AID193"/>
      <c r="AIE193"/>
      <c r="AIF193"/>
      <c r="AIG193"/>
      <c r="AIH193"/>
      <c r="AII193"/>
      <c r="AIJ193"/>
      <c r="AIK193"/>
      <c r="AIL193"/>
      <c r="AIM193"/>
      <c r="AIN193"/>
      <c r="AIO193"/>
      <c r="AIP193"/>
      <c r="AIQ193"/>
      <c r="AIR193"/>
      <c r="AIS193"/>
      <c r="AIT193"/>
      <c r="AIU193"/>
      <c r="AIV193"/>
      <c r="AIW193"/>
      <c r="AIX193"/>
      <c r="AIY193"/>
      <c r="AIZ193"/>
      <c r="AJA193"/>
      <c r="AJB193"/>
      <c r="AJC193"/>
      <c r="AJD193"/>
      <c r="AJE193"/>
      <c r="AJF193"/>
      <c r="AJG193"/>
      <c r="AJH193"/>
      <c r="AJI193"/>
      <c r="AJJ193"/>
      <c r="AJK193"/>
      <c r="AJL193"/>
      <c r="AJM193"/>
      <c r="AJN193"/>
      <c r="AJO193"/>
      <c r="AJP193"/>
      <c r="AJQ193"/>
      <c r="AJR193"/>
      <c r="AJS193"/>
      <c r="AJT193"/>
      <c r="AJU193"/>
      <c r="AJV193"/>
      <c r="AJW193"/>
      <c r="AJX193"/>
      <c r="AJY193"/>
      <c r="AJZ193"/>
      <c r="AKA193"/>
      <c r="AKB193"/>
      <c r="AKC193"/>
      <c r="AKD193"/>
      <c r="AKE193"/>
      <c r="AKF193"/>
      <c r="AKG193"/>
      <c r="AKH193"/>
      <c r="AKI193"/>
      <c r="AKJ193"/>
      <c r="AKK193"/>
      <c r="AKL193"/>
      <c r="AKM193"/>
      <c r="AKN193"/>
      <c r="AKO193"/>
      <c r="AKP193"/>
      <c r="AKQ193"/>
      <c r="AKR193"/>
      <c r="AKS193"/>
      <c r="AKT193"/>
      <c r="AKU193"/>
      <c r="AKV193"/>
      <c r="AKW193"/>
      <c r="AKX193"/>
      <c r="AKY193"/>
      <c r="AKZ193"/>
      <c r="ALA193"/>
      <c r="ALB193"/>
      <c r="ALC193"/>
      <c r="ALD193"/>
      <c r="ALE193"/>
      <c r="ALF193"/>
      <c r="ALG193"/>
      <c r="ALH193"/>
      <c r="ALI193"/>
      <c r="ALJ193"/>
      <c r="ALK193"/>
      <c r="ALL193"/>
      <c r="ALM193"/>
      <c r="ALN193"/>
      <c r="ALO193"/>
    </row>
    <row r="194" spans="5:1003" x14ac:dyDescent="0.25">
      <c r="E194" s="1115" t="str">
        <f t="shared" si="38"/>
        <v/>
      </c>
      <c r="G194" s="1115" t="str">
        <f t="shared" si="38"/>
        <v/>
      </c>
      <c r="I194" s="1115" t="str">
        <f t="shared" si="39"/>
        <v/>
      </c>
      <c r="K194" s="1115" t="str">
        <f t="shared" si="40"/>
        <v/>
      </c>
      <c r="M194" s="1115" t="str">
        <f t="shared" si="41"/>
        <v/>
      </c>
      <c r="O194" s="1115" t="str">
        <f t="shared" si="42"/>
        <v/>
      </c>
      <c r="Q194" s="1115" t="str">
        <f t="shared" si="43"/>
        <v/>
      </c>
      <c r="S194" s="1115" t="str">
        <f t="shared" si="44"/>
        <v/>
      </c>
      <c r="U194" s="1115" t="str">
        <f t="shared" si="45"/>
        <v/>
      </c>
      <c r="W194" s="1115" t="str">
        <f t="shared" si="46"/>
        <v/>
      </c>
      <c r="Y194" s="1115" t="str">
        <f t="shared" si="47"/>
        <v/>
      </c>
      <c r="AA194" s="1115" t="str">
        <f t="shared" si="48"/>
        <v/>
      </c>
      <c r="AC194" s="1115" t="str">
        <f t="shared" si="49"/>
        <v/>
      </c>
      <c r="AE194" s="1115" t="str">
        <f t="shared" si="50"/>
        <v/>
      </c>
      <c r="AG194" s="1115" t="str">
        <f t="shared" si="51"/>
        <v/>
      </c>
      <c r="AI194" s="1115" t="str">
        <f t="shared" si="52"/>
        <v/>
      </c>
      <c r="AK194" s="1115" t="str">
        <f t="shared" si="53"/>
        <v/>
      </c>
      <c r="AM194" s="1115" t="str">
        <f t="shared" si="54"/>
        <v/>
      </c>
      <c r="AO194" s="1115" t="str">
        <f t="shared" si="55"/>
        <v/>
      </c>
      <c r="AQ194" s="1115" t="str">
        <f t="shared" si="56"/>
        <v/>
      </c>
      <c r="XT194"/>
      <c r="XU194"/>
      <c r="XV194"/>
      <c r="XW194"/>
      <c r="XX194"/>
      <c r="XY194"/>
      <c r="XZ194"/>
      <c r="YA194"/>
      <c r="YB194"/>
      <c r="YC194"/>
      <c r="YD194"/>
      <c r="YE194"/>
      <c r="YF194"/>
      <c r="YG194"/>
      <c r="YH194"/>
      <c r="YI194"/>
      <c r="YJ194"/>
      <c r="YK194"/>
      <c r="YL194"/>
      <c r="YM194"/>
      <c r="YN194"/>
      <c r="YO194"/>
      <c r="YP194"/>
      <c r="YQ194"/>
      <c r="YR194"/>
      <c r="YS194"/>
      <c r="YT194"/>
      <c r="YU194"/>
      <c r="YV194"/>
      <c r="YW194"/>
      <c r="YX194"/>
      <c r="YY194"/>
      <c r="YZ194"/>
      <c r="ZA194"/>
      <c r="ZB194"/>
      <c r="ZC194"/>
      <c r="ZD194"/>
      <c r="ZE194"/>
      <c r="ZF194"/>
      <c r="ZG194"/>
      <c r="AGZ194"/>
      <c r="AHA194"/>
      <c r="AHB194"/>
      <c r="AHC194"/>
      <c r="AHD194"/>
      <c r="AHE194"/>
      <c r="AHF194"/>
      <c r="AHG194"/>
      <c r="AHH194"/>
      <c r="AHI194"/>
      <c r="AHJ194"/>
      <c r="AHK194"/>
      <c r="AHL194"/>
      <c r="AHM194"/>
      <c r="AHN194"/>
      <c r="AHO194"/>
      <c r="AHP194"/>
      <c r="AHQ194"/>
      <c r="AHR194"/>
      <c r="AHS194"/>
      <c r="AHT194"/>
      <c r="AHU194"/>
      <c r="AHV194"/>
      <c r="AHW194"/>
      <c r="AHX194"/>
      <c r="AHY194"/>
      <c r="AHZ194"/>
      <c r="AIA194"/>
      <c r="AIB194"/>
      <c r="AIC194"/>
      <c r="AID194"/>
      <c r="AIE194"/>
      <c r="AIF194"/>
      <c r="AIG194"/>
      <c r="AIH194"/>
      <c r="AII194"/>
      <c r="AIJ194"/>
      <c r="AIK194"/>
      <c r="AIL194"/>
      <c r="AIM194"/>
      <c r="AIN194"/>
      <c r="AIO194"/>
      <c r="AIP194"/>
      <c r="AIQ194"/>
      <c r="AIR194"/>
      <c r="AIS194"/>
      <c r="AIT194"/>
      <c r="AIU194"/>
      <c r="AIV194"/>
      <c r="AIW194"/>
      <c r="AIX194"/>
      <c r="AIY194"/>
      <c r="AIZ194"/>
      <c r="AJA194"/>
      <c r="AJB194"/>
      <c r="AJC194"/>
      <c r="AJD194"/>
      <c r="AJE194"/>
      <c r="AJF194"/>
      <c r="AJG194"/>
      <c r="AJH194"/>
      <c r="AJI194"/>
      <c r="AJJ194"/>
      <c r="AJK194"/>
      <c r="AJL194"/>
      <c r="AJM194"/>
      <c r="AJN194"/>
      <c r="AJO194"/>
      <c r="AJP194"/>
      <c r="AJQ194"/>
      <c r="AJR194"/>
      <c r="AJS194"/>
      <c r="AJT194"/>
      <c r="AJU194"/>
      <c r="AJV194"/>
      <c r="AJW194"/>
      <c r="AJX194"/>
      <c r="AJY194"/>
      <c r="AJZ194"/>
      <c r="AKA194"/>
      <c r="AKB194"/>
      <c r="AKC194"/>
      <c r="AKD194"/>
      <c r="AKE194"/>
      <c r="AKF194"/>
      <c r="AKG194"/>
      <c r="AKH194"/>
      <c r="AKI194"/>
      <c r="AKJ194"/>
      <c r="AKK194"/>
      <c r="AKL194"/>
      <c r="AKM194"/>
      <c r="AKN194"/>
      <c r="AKO194"/>
      <c r="AKP194"/>
      <c r="AKQ194"/>
      <c r="AKR194"/>
      <c r="AKS194"/>
      <c r="AKT194"/>
      <c r="AKU194"/>
      <c r="AKV194"/>
      <c r="AKW194"/>
      <c r="AKX194"/>
      <c r="AKY194"/>
      <c r="AKZ194"/>
      <c r="ALA194"/>
      <c r="ALB194"/>
      <c r="ALC194"/>
      <c r="ALD194"/>
      <c r="ALE194"/>
      <c r="ALF194"/>
      <c r="ALG194"/>
      <c r="ALH194"/>
      <c r="ALI194"/>
      <c r="ALJ194"/>
      <c r="ALK194"/>
      <c r="ALL194"/>
      <c r="ALM194"/>
      <c r="ALN194"/>
      <c r="ALO194"/>
    </row>
    <row r="195" spans="5:1003" x14ac:dyDescent="0.25">
      <c r="E195" s="1115" t="str">
        <f t="shared" si="38"/>
        <v/>
      </c>
      <c r="G195" s="1115" t="str">
        <f t="shared" si="38"/>
        <v/>
      </c>
      <c r="I195" s="1115" t="str">
        <f t="shared" si="39"/>
        <v/>
      </c>
      <c r="K195" s="1115" t="str">
        <f t="shared" si="40"/>
        <v/>
      </c>
      <c r="M195" s="1115" t="str">
        <f t="shared" si="41"/>
        <v/>
      </c>
      <c r="O195" s="1115" t="str">
        <f t="shared" si="42"/>
        <v/>
      </c>
      <c r="Q195" s="1115" t="str">
        <f t="shared" si="43"/>
        <v/>
      </c>
      <c r="S195" s="1115" t="str">
        <f t="shared" si="44"/>
        <v/>
      </c>
      <c r="U195" s="1115" t="str">
        <f t="shared" si="45"/>
        <v/>
      </c>
      <c r="W195" s="1115" t="str">
        <f t="shared" si="46"/>
        <v/>
      </c>
      <c r="Y195" s="1115" t="str">
        <f t="shared" si="47"/>
        <v/>
      </c>
      <c r="AA195" s="1115" t="str">
        <f t="shared" si="48"/>
        <v/>
      </c>
      <c r="AC195" s="1115" t="str">
        <f t="shared" si="49"/>
        <v/>
      </c>
      <c r="AE195" s="1115" t="str">
        <f t="shared" si="50"/>
        <v/>
      </c>
      <c r="AG195" s="1115" t="str">
        <f t="shared" si="51"/>
        <v/>
      </c>
      <c r="AI195" s="1115" t="str">
        <f t="shared" si="52"/>
        <v/>
      </c>
      <c r="AK195" s="1115" t="str">
        <f t="shared" si="53"/>
        <v/>
      </c>
      <c r="AM195" s="1115" t="str">
        <f t="shared" si="54"/>
        <v/>
      </c>
      <c r="AO195" s="1115" t="str">
        <f t="shared" si="55"/>
        <v/>
      </c>
      <c r="AQ195" s="1115" t="str">
        <f t="shared" si="56"/>
        <v/>
      </c>
      <c r="XT195"/>
      <c r="XU195"/>
      <c r="XV195"/>
      <c r="XW195"/>
      <c r="XX195"/>
      <c r="XY195"/>
      <c r="XZ195"/>
      <c r="YA195"/>
      <c r="YB195"/>
      <c r="YC195"/>
      <c r="YD195"/>
      <c r="YE195"/>
      <c r="YF195"/>
      <c r="YG195"/>
      <c r="YH195"/>
      <c r="YI195"/>
      <c r="YJ195"/>
      <c r="YK195"/>
      <c r="YL195"/>
      <c r="YM195"/>
      <c r="YN195"/>
      <c r="YO195"/>
      <c r="YP195"/>
      <c r="YQ195"/>
      <c r="YR195"/>
      <c r="YS195"/>
      <c r="YT195"/>
      <c r="YU195"/>
      <c r="YV195"/>
      <c r="YW195"/>
      <c r="YX195"/>
      <c r="YY195"/>
      <c r="YZ195"/>
      <c r="ZA195"/>
      <c r="ZB195"/>
      <c r="ZC195"/>
      <c r="ZD195"/>
      <c r="ZE195"/>
      <c r="ZF195"/>
      <c r="ZG195"/>
      <c r="AGZ195"/>
      <c r="AHA195"/>
      <c r="AHB195"/>
      <c r="AHC195"/>
      <c r="AHD195"/>
      <c r="AHE195"/>
      <c r="AHF195"/>
      <c r="AHG195"/>
      <c r="AHH195"/>
      <c r="AHI195"/>
      <c r="AHJ195"/>
      <c r="AHK195"/>
      <c r="AHL195"/>
      <c r="AHM195"/>
      <c r="AHN195"/>
      <c r="AHO195"/>
      <c r="AHP195"/>
      <c r="AHQ195"/>
      <c r="AHR195"/>
      <c r="AHS195"/>
      <c r="AHT195"/>
      <c r="AHU195"/>
      <c r="AHV195"/>
      <c r="AHW195"/>
      <c r="AHX195"/>
      <c r="AHY195"/>
      <c r="AHZ195"/>
      <c r="AIA195"/>
      <c r="AIB195"/>
      <c r="AIC195"/>
      <c r="AID195"/>
      <c r="AIE195"/>
      <c r="AIF195"/>
      <c r="AIG195"/>
      <c r="AIH195"/>
      <c r="AII195"/>
      <c r="AIJ195"/>
      <c r="AIK195"/>
      <c r="AIL195"/>
      <c r="AIM195"/>
      <c r="AIN195"/>
      <c r="AIO195"/>
      <c r="AIP195"/>
      <c r="AIQ195"/>
      <c r="AIR195"/>
      <c r="AIS195"/>
      <c r="AIT195"/>
      <c r="AIU195"/>
      <c r="AIV195"/>
      <c r="AIW195"/>
      <c r="AIX195"/>
      <c r="AIY195"/>
      <c r="AIZ195"/>
      <c r="AJA195"/>
      <c r="AJB195"/>
      <c r="AJC195"/>
      <c r="AJD195"/>
      <c r="AJE195"/>
      <c r="AJF195"/>
      <c r="AJG195"/>
      <c r="AJH195"/>
      <c r="AJI195"/>
      <c r="AJJ195"/>
      <c r="AJK195"/>
      <c r="AJL195"/>
      <c r="AJM195"/>
      <c r="AJN195"/>
      <c r="AJO195"/>
      <c r="AJP195"/>
      <c r="AJQ195"/>
      <c r="AJR195"/>
      <c r="AJS195"/>
      <c r="AJT195"/>
      <c r="AJU195"/>
      <c r="AJV195"/>
      <c r="AJW195"/>
      <c r="AJX195"/>
      <c r="AJY195"/>
      <c r="AJZ195"/>
      <c r="AKA195"/>
      <c r="AKB195"/>
      <c r="AKC195"/>
      <c r="AKD195"/>
      <c r="AKE195"/>
      <c r="AKF195"/>
      <c r="AKG195"/>
      <c r="AKH195"/>
      <c r="AKI195"/>
      <c r="AKJ195"/>
      <c r="AKK195"/>
      <c r="AKL195"/>
      <c r="AKM195"/>
      <c r="AKN195"/>
      <c r="AKO195"/>
      <c r="AKP195"/>
      <c r="AKQ195"/>
      <c r="AKR195"/>
      <c r="AKS195"/>
      <c r="AKT195"/>
      <c r="AKU195"/>
      <c r="AKV195"/>
      <c r="AKW195"/>
      <c r="AKX195"/>
      <c r="AKY195"/>
      <c r="AKZ195"/>
      <c r="ALA195"/>
      <c r="ALB195"/>
      <c r="ALC195"/>
      <c r="ALD195"/>
      <c r="ALE195"/>
      <c r="ALF195"/>
      <c r="ALG195"/>
      <c r="ALH195"/>
      <c r="ALI195"/>
      <c r="ALJ195"/>
      <c r="ALK195"/>
      <c r="ALL195"/>
      <c r="ALM195"/>
      <c r="ALN195"/>
      <c r="ALO195"/>
    </row>
    <row r="196" spans="5:1003" x14ac:dyDescent="0.25">
      <c r="E196" s="1115" t="str">
        <f t="shared" si="38"/>
        <v/>
      </c>
      <c r="G196" s="1115" t="str">
        <f t="shared" si="38"/>
        <v/>
      </c>
      <c r="I196" s="1115" t="str">
        <f t="shared" si="39"/>
        <v/>
      </c>
      <c r="K196" s="1115" t="str">
        <f t="shared" si="40"/>
        <v/>
      </c>
      <c r="M196" s="1115" t="str">
        <f t="shared" si="41"/>
        <v/>
      </c>
      <c r="O196" s="1115" t="str">
        <f t="shared" si="42"/>
        <v/>
      </c>
      <c r="Q196" s="1115" t="str">
        <f t="shared" si="43"/>
        <v/>
      </c>
      <c r="S196" s="1115" t="str">
        <f t="shared" si="44"/>
        <v/>
      </c>
      <c r="U196" s="1115" t="str">
        <f t="shared" si="45"/>
        <v/>
      </c>
      <c r="W196" s="1115" t="str">
        <f t="shared" si="46"/>
        <v/>
      </c>
      <c r="Y196" s="1115" t="str">
        <f t="shared" si="47"/>
        <v/>
      </c>
      <c r="AA196" s="1115" t="str">
        <f t="shared" si="48"/>
        <v/>
      </c>
      <c r="AC196" s="1115" t="str">
        <f t="shared" si="49"/>
        <v/>
      </c>
      <c r="AE196" s="1115" t="str">
        <f t="shared" si="50"/>
        <v/>
      </c>
      <c r="AG196" s="1115" t="str">
        <f t="shared" si="51"/>
        <v/>
      </c>
      <c r="AI196" s="1115" t="str">
        <f t="shared" si="52"/>
        <v/>
      </c>
      <c r="AK196" s="1115" t="str">
        <f t="shared" si="53"/>
        <v/>
      </c>
      <c r="AM196" s="1115" t="str">
        <f t="shared" si="54"/>
        <v/>
      </c>
      <c r="AO196" s="1115" t="str">
        <f t="shared" si="55"/>
        <v/>
      </c>
      <c r="AQ196" s="1115" t="str">
        <f t="shared" si="56"/>
        <v/>
      </c>
      <c r="XT196"/>
      <c r="XU196"/>
      <c r="XV196"/>
      <c r="XW196"/>
      <c r="XX196"/>
      <c r="XY196"/>
      <c r="XZ196"/>
      <c r="YA196"/>
      <c r="YB196"/>
      <c r="YC196"/>
      <c r="YD196"/>
      <c r="YE196"/>
      <c r="YF196"/>
      <c r="YG196"/>
      <c r="YH196"/>
      <c r="YI196"/>
      <c r="YJ196"/>
      <c r="YK196"/>
      <c r="YL196"/>
      <c r="YM196"/>
      <c r="YN196"/>
      <c r="YO196"/>
      <c r="YP196"/>
      <c r="YQ196"/>
      <c r="YR196"/>
      <c r="YS196"/>
      <c r="YT196"/>
      <c r="YU196"/>
      <c r="YV196"/>
      <c r="YW196"/>
      <c r="YX196"/>
      <c r="YY196"/>
      <c r="YZ196"/>
      <c r="ZA196"/>
      <c r="ZB196"/>
      <c r="ZC196"/>
      <c r="ZD196"/>
      <c r="ZE196"/>
      <c r="ZF196"/>
      <c r="ZG196"/>
      <c r="AGZ196"/>
      <c r="AHA196"/>
      <c r="AHB196"/>
      <c r="AHC196"/>
      <c r="AHD196"/>
      <c r="AHE196"/>
      <c r="AHF196"/>
      <c r="AHG196"/>
      <c r="AHH196"/>
      <c r="AHI196"/>
      <c r="AHJ196"/>
      <c r="AHK196"/>
      <c r="AHL196"/>
      <c r="AHM196"/>
      <c r="AHN196"/>
      <c r="AHO196"/>
      <c r="AHP196"/>
      <c r="AHQ196"/>
      <c r="AHR196"/>
      <c r="AHS196"/>
      <c r="AHT196"/>
      <c r="AHU196"/>
      <c r="AHV196"/>
      <c r="AHW196"/>
      <c r="AHX196"/>
      <c r="AHY196"/>
      <c r="AHZ196"/>
      <c r="AIA196"/>
      <c r="AIB196"/>
      <c r="AIC196"/>
      <c r="AID196"/>
      <c r="AIE196"/>
      <c r="AIF196"/>
      <c r="AIG196"/>
      <c r="AIH196"/>
      <c r="AII196"/>
      <c r="AIJ196"/>
      <c r="AIK196"/>
      <c r="AIL196"/>
      <c r="AIM196"/>
      <c r="AIN196"/>
      <c r="AIO196"/>
      <c r="AIP196"/>
      <c r="AIQ196"/>
      <c r="AIR196"/>
      <c r="AIS196"/>
      <c r="AIT196"/>
      <c r="AIU196"/>
      <c r="AIV196"/>
      <c r="AIW196"/>
      <c r="AIX196"/>
      <c r="AIY196"/>
      <c r="AIZ196"/>
      <c r="AJA196"/>
      <c r="AJB196"/>
      <c r="AJC196"/>
      <c r="AJD196"/>
      <c r="AJE196"/>
      <c r="AJF196"/>
      <c r="AJG196"/>
      <c r="AJH196"/>
      <c r="AJI196"/>
      <c r="AJJ196"/>
      <c r="AJK196"/>
      <c r="AJL196"/>
      <c r="AJM196"/>
      <c r="AJN196"/>
      <c r="AJO196"/>
      <c r="AJP196"/>
      <c r="AJQ196"/>
      <c r="AJR196"/>
      <c r="AJS196"/>
      <c r="AJT196"/>
      <c r="AJU196"/>
      <c r="AJV196"/>
      <c r="AJW196"/>
      <c r="AJX196"/>
      <c r="AJY196"/>
      <c r="AJZ196"/>
      <c r="AKA196"/>
      <c r="AKB196"/>
      <c r="AKC196"/>
      <c r="AKD196"/>
      <c r="AKE196"/>
      <c r="AKF196"/>
      <c r="AKG196"/>
      <c r="AKH196"/>
      <c r="AKI196"/>
      <c r="AKJ196"/>
      <c r="AKK196"/>
      <c r="AKL196"/>
      <c r="AKM196"/>
      <c r="AKN196"/>
      <c r="AKO196"/>
      <c r="AKP196"/>
      <c r="AKQ196"/>
      <c r="AKR196"/>
      <c r="AKS196"/>
      <c r="AKT196"/>
      <c r="AKU196"/>
      <c r="AKV196"/>
      <c r="AKW196"/>
      <c r="AKX196"/>
      <c r="AKY196"/>
      <c r="AKZ196"/>
      <c r="ALA196"/>
      <c r="ALB196"/>
      <c r="ALC196"/>
      <c r="ALD196"/>
      <c r="ALE196"/>
      <c r="ALF196"/>
      <c r="ALG196"/>
      <c r="ALH196"/>
      <c r="ALI196"/>
      <c r="ALJ196"/>
      <c r="ALK196"/>
      <c r="ALL196"/>
      <c r="ALM196"/>
      <c r="ALN196"/>
      <c r="ALO196"/>
    </row>
    <row r="197" spans="5:1003" x14ac:dyDescent="0.25">
      <c r="E197" s="1115" t="str">
        <f t="shared" si="38"/>
        <v/>
      </c>
      <c r="G197" s="1115" t="str">
        <f t="shared" si="38"/>
        <v/>
      </c>
      <c r="I197" s="1115" t="str">
        <f t="shared" si="39"/>
        <v/>
      </c>
      <c r="K197" s="1115" t="str">
        <f t="shared" si="40"/>
        <v/>
      </c>
      <c r="M197" s="1115" t="str">
        <f t="shared" si="41"/>
        <v/>
      </c>
      <c r="O197" s="1115" t="str">
        <f t="shared" si="42"/>
        <v/>
      </c>
      <c r="Q197" s="1115" t="str">
        <f t="shared" si="43"/>
        <v/>
      </c>
      <c r="S197" s="1115" t="str">
        <f t="shared" si="44"/>
        <v/>
      </c>
      <c r="U197" s="1115" t="str">
        <f t="shared" si="45"/>
        <v/>
      </c>
      <c r="W197" s="1115" t="str">
        <f t="shared" si="46"/>
        <v/>
      </c>
      <c r="Y197" s="1115" t="str">
        <f t="shared" si="47"/>
        <v/>
      </c>
      <c r="AA197" s="1115" t="str">
        <f t="shared" si="48"/>
        <v/>
      </c>
      <c r="AC197" s="1115" t="str">
        <f t="shared" si="49"/>
        <v/>
      </c>
      <c r="AE197" s="1115" t="str">
        <f t="shared" si="50"/>
        <v/>
      </c>
      <c r="AG197" s="1115" t="str">
        <f t="shared" si="51"/>
        <v/>
      </c>
      <c r="AI197" s="1115" t="str">
        <f t="shared" si="52"/>
        <v/>
      </c>
      <c r="AK197" s="1115" t="str">
        <f t="shared" si="53"/>
        <v/>
      </c>
      <c r="AM197" s="1115" t="str">
        <f t="shared" si="54"/>
        <v/>
      </c>
      <c r="AO197" s="1115" t="str">
        <f t="shared" si="55"/>
        <v/>
      </c>
      <c r="AQ197" s="1115" t="str">
        <f t="shared" si="56"/>
        <v/>
      </c>
      <c r="XT197"/>
      <c r="XU197"/>
      <c r="XV197"/>
      <c r="XW197"/>
      <c r="XX197"/>
      <c r="XY197"/>
      <c r="XZ197"/>
      <c r="YA197"/>
      <c r="YB197"/>
      <c r="YC197"/>
      <c r="YD197"/>
      <c r="YE197"/>
      <c r="YF197"/>
      <c r="YG197"/>
      <c r="YH197"/>
      <c r="YI197"/>
      <c r="YJ197"/>
      <c r="YK197"/>
      <c r="YL197"/>
      <c r="YM197"/>
      <c r="YN197"/>
      <c r="YO197"/>
      <c r="YP197"/>
      <c r="YQ197"/>
      <c r="YR197"/>
      <c r="YS197"/>
      <c r="YT197"/>
      <c r="YU197"/>
      <c r="YV197"/>
      <c r="YW197"/>
      <c r="YX197"/>
      <c r="YY197"/>
      <c r="YZ197"/>
      <c r="ZA197"/>
      <c r="ZB197"/>
      <c r="ZC197"/>
      <c r="ZD197"/>
      <c r="ZE197"/>
      <c r="ZF197"/>
      <c r="ZG197"/>
      <c r="AGZ197"/>
      <c r="AHA197"/>
      <c r="AHB197"/>
      <c r="AHC197"/>
      <c r="AHD197"/>
      <c r="AHE197"/>
      <c r="AHF197"/>
      <c r="AHG197"/>
      <c r="AHH197"/>
      <c r="AHI197"/>
      <c r="AHJ197"/>
      <c r="AHK197"/>
      <c r="AHL197"/>
      <c r="AHM197"/>
      <c r="AHN197"/>
      <c r="AHO197"/>
      <c r="AHP197"/>
      <c r="AHQ197"/>
      <c r="AHR197"/>
      <c r="AHS197"/>
      <c r="AHT197"/>
      <c r="AHU197"/>
      <c r="AHV197"/>
      <c r="AHW197"/>
      <c r="AHX197"/>
      <c r="AHY197"/>
      <c r="AHZ197"/>
      <c r="AIA197"/>
      <c r="AIB197"/>
      <c r="AIC197"/>
      <c r="AID197"/>
      <c r="AIE197"/>
      <c r="AIF197"/>
      <c r="AIG197"/>
      <c r="AIH197"/>
      <c r="AII197"/>
      <c r="AIJ197"/>
      <c r="AIK197"/>
      <c r="AIL197"/>
      <c r="AIM197"/>
      <c r="AIN197"/>
      <c r="AIO197"/>
      <c r="AIP197"/>
      <c r="AIQ197"/>
      <c r="AIR197"/>
      <c r="AIS197"/>
      <c r="AIT197"/>
      <c r="AIU197"/>
      <c r="AIV197"/>
      <c r="AIW197"/>
      <c r="AIX197"/>
      <c r="AIY197"/>
      <c r="AIZ197"/>
      <c r="AJA197"/>
      <c r="AJB197"/>
      <c r="AJC197"/>
      <c r="AJD197"/>
      <c r="AJE197"/>
      <c r="AJF197"/>
      <c r="AJG197"/>
      <c r="AJH197"/>
      <c r="AJI197"/>
      <c r="AJJ197"/>
      <c r="AJK197"/>
      <c r="AJL197"/>
      <c r="AJM197"/>
      <c r="AJN197"/>
      <c r="AJO197"/>
      <c r="AJP197"/>
      <c r="AJQ197"/>
      <c r="AJR197"/>
      <c r="AJS197"/>
      <c r="AJT197"/>
      <c r="AJU197"/>
      <c r="AJV197"/>
      <c r="AJW197"/>
      <c r="AJX197"/>
      <c r="AJY197"/>
      <c r="AJZ197"/>
      <c r="AKA197"/>
      <c r="AKB197"/>
      <c r="AKC197"/>
      <c r="AKD197"/>
      <c r="AKE197"/>
      <c r="AKF197"/>
      <c r="AKG197"/>
      <c r="AKH197"/>
      <c r="AKI197"/>
      <c r="AKJ197"/>
      <c r="AKK197"/>
      <c r="AKL197"/>
      <c r="AKM197"/>
      <c r="AKN197"/>
      <c r="AKO197"/>
      <c r="AKP197"/>
      <c r="AKQ197"/>
      <c r="AKR197"/>
      <c r="AKS197"/>
      <c r="AKT197"/>
      <c r="AKU197"/>
      <c r="AKV197"/>
      <c r="AKW197"/>
      <c r="AKX197"/>
      <c r="AKY197"/>
      <c r="AKZ197"/>
      <c r="ALA197"/>
      <c r="ALB197"/>
      <c r="ALC197"/>
      <c r="ALD197"/>
      <c r="ALE197"/>
      <c r="ALF197"/>
      <c r="ALG197"/>
      <c r="ALH197"/>
      <c r="ALI197"/>
      <c r="ALJ197"/>
      <c r="ALK197"/>
      <c r="ALL197"/>
      <c r="ALM197"/>
      <c r="ALN197"/>
      <c r="ALO197"/>
    </row>
    <row r="198" spans="5:1003" x14ac:dyDescent="0.25">
      <c r="E198" s="1115" t="str">
        <f t="shared" si="38"/>
        <v/>
      </c>
      <c r="G198" s="1115" t="str">
        <f t="shared" si="38"/>
        <v/>
      </c>
      <c r="I198" s="1115" t="str">
        <f t="shared" si="39"/>
        <v/>
      </c>
      <c r="K198" s="1115" t="str">
        <f t="shared" si="40"/>
        <v/>
      </c>
      <c r="M198" s="1115" t="str">
        <f t="shared" si="41"/>
        <v/>
      </c>
      <c r="O198" s="1115" t="str">
        <f t="shared" si="42"/>
        <v/>
      </c>
      <c r="Q198" s="1115" t="str">
        <f t="shared" si="43"/>
        <v/>
      </c>
      <c r="S198" s="1115" t="str">
        <f t="shared" si="44"/>
        <v/>
      </c>
      <c r="U198" s="1115" t="str">
        <f t="shared" si="45"/>
        <v/>
      </c>
      <c r="W198" s="1115" t="str">
        <f t="shared" si="46"/>
        <v/>
      </c>
      <c r="Y198" s="1115" t="str">
        <f t="shared" si="47"/>
        <v/>
      </c>
      <c r="AA198" s="1115" t="str">
        <f t="shared" si="48"/>
        <v/>
      </c>
      <c r="AC198" s="1115" t="str">
        <f t="shared" si="49"/>
        <v/>
      </c>
      <c r="AE198" s="1115" t="str">
        <f t="shared" si="50"/>
        <v/>
      </c>
      <c r="AG198" s="1115" t="str">
        <f t="shared" si="51"/>
        <v/>
      </c>
      <c r="AI198" s="1115" t="str">
        <f t="shared" si="52"/>
        <v/>
      </c>
      <c r="AK198" s="1115" t="str">
        <f t="shared" si="53"/>
        <v/>
      </c>
      <c r="AM198" s="1115" t="str">
        <f t="shared" si="54"/>
        <v/>
      </c>
      <c r="AO198" s="1115" t="str">
        <f t="shared" si="55"/>
        <v/>
      </c>
      <c r="AQ198" s="1115" t="str">
        <f t="shared" si="56"/>
        <v/>
      </c>
      <c r="XT198"/>
      <c r="XU198"/>
      <c r="XV198"/>
      <c r="XW198"/>
      <c r="XX198"/>
      <c r="XY198"/>
      <c r="XZ198"/>
      <c r="YA198"/>
      <c r="YB198"/>
      <c r="YC198"/>
      <c r="YD198"/>
      <c r="YE198"/>
      <c r="YF198"/>
      <c r="YG198"/>
      <c r="YH198"/>
      <c r="YI198"/>
      <c r="YJ198"/>
      <c r="YK198"/>
      <c r="YL198"/>
      <c r="YM198"/>
      <c r="YN198"/>
      <c r="YO198"/>
      <c r="YP198"/>
      <c r="YQ198"/>
      <c r="YR198"/>
      <c r="YS198"/>
      <c r="YT198"/>
      <c r="YU198"/>
      <c r="YV198"/>
      <c r="YW198"/>
      <c r="YX198"/>
      <c r="YY198"/>
      <c r="YZ198"/>
      <c r="ZA198"/>
      <c r="ZB198"/>
      <c r="ZC198"/>
      <c r="ZD198"/>
      <c r="ZE198"/>
      <c r="ZF198"/>
      <c r="ZG198"/>
      <c r="AGZ198"/>
      <c r="AHA198"/>
      <c r="AHB198"/>
      <c r="AHC198"/>
      <c r="AHD198"/>
      <c r="AHE198"/>
      <c r="AHF198"/>
      <c r="AHG198"/>
      <c r="AHH198"/>
      <c r="AHI198"/>
      <c r="AHJ198"/>
      <c r="AHK198"/>
      <c r="AHL198"/>
      <c r="AHM198"/>
      <c r="AHN198"/>
      <c r="AHO198"/>
      <c r="AHP198"/>
      <c r="AHQ198"/>
      <c r="AHR198"/>
      <c r="AHS198"/>
      <c r="AHT198"/>
      <c r="AHU198"/>
      <c r="AHV198"/>
      <c r="AHW198"/>
      <c r="AHX198"/>
      <c r="AHY198"/>
      <c r="AHZ198"/>
      <c r="AIA198"/>
      <c r="AIB198"/>
      <c r="AIC198"/>
      <c r="AID198"/>
      <c r="AIE198"/>
      <c r="AIF198"/>
      <c r="AIG198"/>
      <c r="AIH198"/>
      <c r="AII198"/>
      <c r="AIJ198"/>
      <c r="AIK198"/>
      <c r="AIL198"/>
      <c r="AIM198"/>
      <c r="AIN198"/>
      <c r="AIO198"/>
      <c r="AIP198"/>
      <c r="AIQ198"/>
      <c r="AIR198"/>
      <c r="AIS198"/>
      <c r="AIT198"/>
      <c r="AIU198"/>
      <c r="AIV198"/>
      <c r="AIW198"/>
      <c r="AIX198"/>
      <c r="AIY198"/>
      <c r="AIZ198"/>
      <c r="AJA198"/>
      <c r="AJB198"/>
      <c r="AJC198"/>
      <c r="AJD198"/>
      <c r="AJE198"/>
      <c r="AJF198"/>
      <c r="AJG198"/>
      <c r="AJH198"/>
      <c r="AJI198"/>
      <c r="AJJ198"/>
      <c r="AJK198"/>
      <c r="AJL198"/>
      <c r="AJM198"/>
      <c r="AJN198"/>
      <c r="AJO198"/>
      <c r="AJP198"/>
      <c r="AJQ198"/>
      <c r="AJR198"/>
      <c r="AJS198"/>
      <c r="AJT198"/>
      <c r="AJU198"/>
      <c r="AJV198"/>
      <c r="AJW198"/>
      <c r="AJX198"/>
      <c r="AJY198"/>
      <c r="AJZ198"/>
      <c r="AKA198"/>
      <c r="AKB198"/>
      <c r="AKC198"/>
      <c r="AKD198"/>
      <c r="AKE198"/>
      <c r="AKF198"/>
      <c r="AKG198"/>
      <c r="AKH198"/>
      <c r="AKI198"/>
      <c r="AKJ198"/>
      <c r="AKK198"/>
      <c r="AKL198"/>
      <c r="AKM198"/>
      <c r="AKN198"/>
      <c r="AKO198"/>
      <c r="AKP198"/>
      <c r="AKQ198"/>
      <c r="AKR198"/>
      <c r="AKS198"/>
      <c r="AKT198"/>
      <c r="AKU198"/>
      <c r="AKV198"/>
      <c r="AKW198"/>
      <c r="AKX198"/>
      <c r="AKY198"/>
      <c r="AKZ198"/>
      <c r="ALA198"/>
      <c r="ALB198"/>
      <c r="ALC198"/>
      <c r="ALD198"/>
      <c r="ALE198"/>
      <c r="ALF198"/>
      <c r="ALG198"/>
      <c r="ALH198"/>
      <c r="ALI198"/>
      <c r="ALJ198"/>
      <c r="ALK198"/>
      <c r="ALL198"/>
      <c r="ALM198"/>
      <c r="ALN198"/>
      <c r="ALO198"/>
    </row>
    <row r="199" spans="5:1003" x14ac:dyDescent="0.25">
      <c r="E199" s="1115" t="str">
        <f t="shared" si="38"/>
        <v/>
      </c>
      <c r="G199" s="1115" t="str">
        <f t="shared" si="38"/>
        <v/>
      </c>
      <c r="I199" s="1115" t="str">
        <f t="shared" si="39"/>
        <v/>
      </c>
      <c r="K199" s="1115" t="str">
        <f t="shared" si="40"/>
        <v/>
      </c>
      <c r="M199" s="1115" t="str">
        <f t="shared" si="41"/>
        <v/>
      </c>
      <c r="O199" s="1115" t="str">
        <f t="shared" si="42"/>
        <v/>
      </c>
      <c r="Q199" s="1115" t="str">
        <f t="shared" si="43"/>
        <v/>
      </c>
      <c r="S199" s="1115" t="str">
        <f t="shared" si="44"/>
        <v/>
      </c>
      <c r="U199" s="1115" t="str">
        <f t="shared" si="45"/>
        <v/>
      </c>
      <c r="W199" s="1115" t="str">
        <f t="shared" si="46"/>
        <v/>
      </c>
      <c r="Y199" s="1115" t="str">
        <f t="shared" si="47"/>
        <v/>
      </c>
      <c r="AA199" s="1115" t="str">
        <f t="shared" si="48"/>
        <v/>
      </c>
      <c r="AC199" s="1115" t="str">
        <f t="shared" si="49"/>
        <v/>
      </c>
      <c r="AE199" s="1115" t="str">
        <f t="shared" si="50"/>
        <v/>
      </c>
      <c r="AG199" s="1115" t="str">
        <f t="shared" si="51"/>
        <v/>
      </c>
      <c r="AI199" s="1115" t="str">
        <f t="shared" si="52"/>
        <v/>
      </c>
      <c r="AK199" s="1115" t="str">
        <f t="shared" si="53"/>
        <v/>
      </c>
      <c r="AM199" s="1115" t="str">
        <f t="shared" si="54"/>
        <v/>
      </c>
      <c r="AO199" s="1115" t="str">
        <f t="shared" si="55"/>
        <v/>
      </c>
      <c r="AQ199" s="1115" t="str">
        <f t="shared" si="56"/>
        <v/>
      </c>
      <c r="XT199"/>
      <c r="XU199"/>
      <c r="XV199"/>
      <c r="XW199"/>
      <c r="XX199"/>
      <c r="XY199"/>
      <c r="XZ199"/>
      <c r="YA199"/>
      <c r="YB199"/>
      <c r="YC199"/>
      <c r="YD199"/>
      <c r="YE199"/>
      <c r="YF199"/>
      <c r="YG199"/>
      <c r="YH199"/>
      <c r="YI199"/>
      <c r="YJ199"/>
      <c r="YK199"/>
      <c r="YL199"/>
      <c r="YM199"/>
      <c r="YN199"/>
      <c r="YO199"/>
      <c r="YP199"/>
      <c r="YQ199"/>
      <c r="YR199"/>
      <c r="YS199"/>
      <c r="YT199"/>
      <c r="YU199"/>
      <c r="YV199"/>
      <c r="YW199"/>
      <c r="YX199"/>
      <c r="YY199"/>
      <c r="YZ199"/>
      <c r="ZA199"/>
      <c r="ZB199"/>
      <c r="ZC199"/>
      <c r="ZD199"/>
      <c r="ZE199"/>
      <c r="ZF199"/>
      <c r="ZG199"/>
      <c r="AGZ199"/>
      <c r="AHA199"/>
      <c r="AHB199"/>
      <c r="AHC199"/>
      <c r="AHD199"/>
      <c r="AHE199"/>
      <c r="AHF199"/>
      <c r="AHG199"/>
      <c r="AHH199"/>
      <c r="AHI199"/>
      <c r="AHJ199"/>
      <c r="AHK199"/>
      <c r="AHL199"/>
      <c r="AHM199"/>
      <c r="AHN199"/>
      <c r="AHO199"/>
      <c r="AHP199"/>
      <c r="AHQ199"/>
      <c r="AHR199"/>
      <c r="AHS199"/>
      <c r="AHT199"/>
      <c r="AHU199"/>
      <c r="AHV199"/>
      <c r="AHW199"/>
      <c r="AHX199"/>
      <c r="AHY199"/>
      <c r="AHZ199"/>
      <c r="AIA199"/>
      <c r="AIB199"/>
      <c r="AIC199"/>
      <c r="AID199"/>
      <c r="AIE199"/>
      <c r="AIF199"/>
      <c r="AIG199"/>
      <c r="AIH199"/>
      <c r="AII199"/>
      <c r="AIJ199"/>
      <c r="AIK199"/>
      <c r="AIL199"/>
      <c r="AIM199"/>
      <c r="AIN199"/>
      <c r="AIO199"/>
      <c r="AIP199"/>
      <c r="AIQ199"/>
      <c r="AIR199"/>
      <c r="AIS199"/>
      <c r="AIT199"/>
      <c r="AIU199"/>
      <c r="AIV199"/>
      <c r="AIW199"/>
      <c r="AIX199"/>
      <c r="AIY199"/>
      <c r="AIZ199"/>
      <c r="AJA199"/>
      <c r="AJB199"/>
      <c r="AJC199"/>
      <c r="AJD199"/>
      <c r="AJE199"/>
      <c r="AJF199"/>
      <c r="AJG199"/>
      <c r="AJH199"/>
      <c r="AJI199"/>
      <c r="AJJ199"/>
      <c r="AJK199"/>
      <c r="AJL199"/>
      <c r="AJM199"/>
      <c r="AJN199"/>
      <c r="AJO199"/>
      <c r="AJP199"/>
      <c r="AJQ199"/>
      <c r="AJR199"/>
      <c r="AJS199"/>
      <c r="AJT199"/>
      <c r="AJU199"/>
      <c r="AJV199"/>
      <c r="AJW199"/>
      <c r="AJX199"/>
      <c r="AJY199"/>
      <c r="AJZ199"/>
      <c r="AKA199"/>
      <c r="AKB199"/>
      <c r="AKC199"/>
      <c r="AKD199"/>
      <c r="AKE199"/>
      <c r="AKF199"/>
      <c r="AKG199"/>
      <c r="AKH199"/>
      <c r="AKI199"/>
      <c r="AKJ199"/>
      <c r="AKK199"/>
      <c r="AKL199"/>
      <c r="AKM199"/>
      <c r="AKN199"/>
      <c r="AKO199"/>
      <c r="AKP199"/>
      <c r="AKQ199"/>
      <c r="AKR199"/>
      <c r="AKS199"/>
      <c r="AKT199"/>
      <c r="AKU199"/>
      <c r="AKV199"/>
      <c r="AKW199"/>
      <c r="AKX199"/>
      <c r="AKY199"/>
      <c r="AKZ199"/>
      <c r="ALA199"/>
      <c r="ALB199"/>
      <c r="ALC199"/>
      <c r="ALD199"/>
      <c r="ALE199"/>
      <c r="ALF199"/>
      <c r="ALG199"/>
      <c r="ALH199"/>
      <c r="ALI199"/>
      <c r="ALJ199"/>
      <c r="ALK199"/>
      <c r="ALL199"/>
      <c r="ALM199"/>
      <c r="ALN199"/>
      <c r="ALO199"/>
    </row>
    <row r="200" spans="5:1003" x14ac:dyDescent="0.25">
      <c r="E200" s="1115" t="str">
        <f t="shared" si="38"/>
        <v/>
      </c>
      <c r="G200" s="1115" t="str">
        <f t="shared" si="38"/>
        <v/>
      </c>
      <c r="I200" s="1115" t="str">
        <f t="shared" si="39"/>
        <v/>
      </c>
      <c r="K200" s="1115" t="str">
        <f t="shared" si="40"/>
        <v/>
      </c>
      <c r="M200" s="1115" t="str">
        <f t="shared" si="41"/>
        <v/>
      </c>
      <c r="O200" s="1115" t="str">
        <f t="shared" si="42"/>
        <v/>
      </c>
      <c r="Q200" s="1115" t="str">
        <f t="shared" si="43"/>
        <v/>
      </c>
      <c r="S200" s="1115" t="str">
        <f t="shared" si="44"/>
        <v/>
      </c>
      <c r="U200" s="1115" t="str">
        <f t="shared" si="45"/>
        <v/>
      </c>
      <c r="W200" s="1115" t="str">
        <f t="shared" si="46"/>
        <v/>
      </c>
      <c r="Y200" s="1115" t="str">
        <f t="shared" si="47"/>
        <v/>
      </c>
      <c r="AA200" s="1115" t="str">
        <f t="shared" si="48"/>
        <v/>
      </c>
      <c r="AC200" s="1115" t="str">
        <f t="shared" si="49"/>
        <v/>
      </c>
      <c r="AE200" s="1115" t="str">
        <f t="shared" si="50"/>
        <v/>
      </c>
      <c r="AG200" s="1115" t="str">
        <f t="shared" si="51"/>
        <v/>
      </c>
      <c r="AI200" s="1115" t="str">
        <f t="shared" si="52"/>
        <v/>
      </c>
      <c r="AK200" s="1115" t="str">
        <f t="shared" si="53"/>
        <v/>
      </c>
      <c r="AM200" s="1115" t="str">
        <f t="shared" si="54"/>
        <v/>
      </c>
      <c r="AO200" s="1115" t="str">
        <f t="shared" si="55"/>
        <v/>
      </c>
      <c r="AQ200" s="1115" t="str">
        <f t="shared" si="56"/>
        <v/>
      </c>
      <c r="XT200"/>
      <c r="XU200"/>
      <c r="XV200"/>
      <c r="XW200"/>
      <c r="XX200"/>
      <c r="XY200"/>
      <c r="XZ200"/>
      <c r="YA200"/>
      <c r="YB200"/>
      <c r="YC200"/>
      <c r="YD200"/>
      <c r="YE200"/>
      <c r="YF200"/>
      <c r="YG200"/>
      <c r="YH200"/>
      <c r="YI200"/>
      <c r="YJ200"/>
      <c r="YK200"/>
      <c r="YL200"/>
      <c r="YM200"/>
      <c r="YN200"/>
      <c r="YO200"/>
      <c r="YP200"/>
      <c r="YQ200"/>
      <c r="YR200"/>
      <c r="YS200"/>
      <c r="YT200"/>
      <c r="YU200"/>
      <c r="YV200"/>
      <c r="YW200"/>
      <c r="YX200"/>
      <c r="YY200"/>
      <c r="YZ200"/>
      <c r="ZA200"/>
      <c r="ZB200"/>
      <c r="ZC200"/>
      <c r="ZD200"/>
      <c r="ZE200"/>
      <c r="ZF200"/>
      <c r="ZG200"/>
      <c r="AGZ200"/>
      <c r="AHA200"/>
      <c r="AHB200"/>
      <c r="AHC200"/>
      <c r="AHD200"/>
      <c r="AHE200"/>
      <c r="AHF200"/>
      <c r="AHG200"/>
      <c r="AHH200"/>
      <c r="AHI200"/>
      <c r="AHJ200"/>
      <c r="AHK200"/>
      <c r="AHL200"/>
      <c r="AHM200"/>
      <c r="AHN200"/>
      <c r="AHO200"/>
      <c r="AHP200"/>
      <c r="AHQ200"/>
      <c r="AHR200"/>
      <c r="AHS200"/>
      <c r="AHT200"/>
      <c r="AHU200"/>
      <c r="AHV200"/>
      <c r="AHW200"/>
      <c r="AHX200"/>
      <c r="AHY200"/>
      <c r="AHZ200"/>
      <c r="AIA200"/>
      <c r="AIB200"/>
      <c r="AIC200"/>
      <c r="AID200"/>
      <c r="AIE200"/>
      <c r="AIF200"/>
      <c r="AIG200"/>
      <c r="AIH200"/>
      <c r="AII200"/>
      <c r="AIJ200"/>
      <c r="AIK200"/>
      <c r="AIL200"/>
      <c r="AIM200"/>
      <c r="AIN200"/>
      <c r="AIO200"/>
      <c r="AIP200"/>
      <c r="AIQ200"/>
      <c r="AIR200"/>
      <c r="AIS200"/>
      <c r="AIT200"/>
      <c r="AIU200"/>
      <c r="AIV200"/>
      <c r="AIW200"/>
      <c r="AIX200"/>
      <c r="AIY200"/>
      <c r="AIZ200"/>
      <c r="AJA200"/>
      <c r="AJB200"/>
      <c r="AJC200"/>
      <c r="AJD200"/>
      <c r="AJE200"/>
      <c r="AJF200"/>
      <c r="AJG200"/>
      <c r="AJH200"/>
      <c r="AJI200"/>
      <c r="AJJ200"/>
      <c r="AJK200"/>
      <c r="AJL200"/>
      <c r="AJM200"/>
      <c r="AJN200"/>
      <c r="AJO200"/>
      <c r="AJP200"/>
      <c r="AJQ200"/>
      <c r="AJR200"/>
      <c r="AJS200"/>
      <c r="AJT200"/>
      <c r="AJU200"/>
      <c r="AJV200"/>
      <c r="AJW200"/>
      <c r="AJX200"/>
      <c r="AJY200"/>
      <c r="AJZ200"/>
      <c r="AKA200"/>
      <c r="AKB200"/>
      <c r="AKC200"/>
      <c r="AKD200"/>
      <c r="AKE200"/>
      <c r="AKF200"/>
      <c r="AKG200"/>
      <c r="AKH200"/>
      <c r="AKI200"/>
      <c r="AKJ200"/>
      <c r="AKK200"/>
      <c r="AKL200"/>
      <c r="AKM200"/>
      <c r="AKN200"/>
      <c r="AKO200"/>
      <c r="AKP200"/>
      <c r="AKQ200"/>
      <c r="AKR200"/>
      <c r="AKS200"/>
      <c r="AKT200"/>
      <c r="AKU200"/>
      <c r="AKV200"/>
      <c r="AKW200"/>
      <c r="AKX200"/>
      <c r="AKY200"/>
      <c r="AKZ200"/>
      <c r="ALA200"/>
      <c r="ALB200"/>
      <c r="ALC200"/>
      <c r="ALD200"/>
      <c r="ALE200"/>
      <c r="ALF200"/>
      <c r="ALG200"/>
      <c r="ALH200"/>
      <c r="ALI200"/>
      <c r="ALJ200"/>
      <c r="ALK200"/>
      <c r="ALL200"/>
      <c r="ALM200"/>
      <c r="ALN200"/>
      <c r="ALO200"/>
    </row>
    <row r="201" spans="5:1003" x14ac:dyDescent="0.25">
      <c r="E201" s="1115" t="str">
        <f t="shared" si="38"/>
        <v/>
      </c>
      <c r="G201" s="1115" t="str">
        <f t="shared" si="38"/>
        <v/>
      </c>
      <c r="I201" s="1115" t="str">
        <f t="shared" si="39"/>
        <v/>
      </c>
      <c r="K201" s="1115" t="str">
        <f t="shared" si="40"/>
        <v/>
      </c>
      <c r="M201" s="1115" t="str">
        <f t="shared" si="41"/>
        <v/>
      </c>
      <c r="O201" s="1115" t="str">
        <f t="shared" si="42"/>
        <v/>
      </c>
      <c r="Q201" s="1115" t="str">
        <f t="shared" si="43"/>
        <v/>
      </c>
      <c r="S201" s="1115" t="str">
        <f t="shared" si="44"/>
        <v/>
      </c>
      <c r="U201" s="1115" t="str">
        <f t="shared" si="45"/>
        <v/>
      </c>
      <c r="W201" s="1115" t="str">
        <f t="shared" si="46"/>
        <v/>
      </c>
      <c r="Y201" s="1115" t="str">
        <f t="shared" si="47"/>
        <v/>
      </c>
      <c r="AA201" s="1115" t="str">
        <f t="shared" si="48"/>
        <v/>
      </c>
      <c r="AC201" s="1115" t="str">
        <f t="shared" si="49"/>
        <v/>
      </c>
      <c r="AE201" s="1115" t="str">
        <f t="shared" si="50"/>
        <v/>
      </c>
      <c r="AG201" s="1115" t="str">
        <f t="shared" si="51"/>
        <v/>
      </c>
      <c r="AI201" s="1115" t="str">
        <f t="shared" si="52"/>
        <v/>
      </c>
      <c r="AK201" s="1115" t="str">
        <f t="shared" si="53"/>
        <v/>
      </c>
      <c r="AM201" s="1115" t="str">
        <f t="shared" si="54"/>
        <v/>
      </c>
      <c r="AO201" s="1115" t="str">
        <f t="shared" si="55"/>
        <v/>
      </c>
      <c r="AQ201" s="1115" t="str">
        <f t="shared" si="56"/>
        <v/>
      </c>
      <c r="XT201"/>
      <c r="XU201"/>
      <c r="XV201"/>
      <c r="XW201"/>
      <c r="XX201"/>
      <c r="XY201"/>
      <c r="XZ201"/>
      <c r="YA201"/>
      <c r="YB201"/>
      <c r="YC201"/>
      <c r="YD201"/>
      <c r="YE201"/>
      <c r="YF201"/>
      <c r="YG201"/>
      <c r="YH201"/>
      <c r="YI201"/>
      <c r="YJ201"/>
      <c r="YK201"/>
      <c r="YL201"/>
      <c r="YM201"/>
      <c r="YN201"/>
      <c r="YO201"/>
      <c r="YP201"/>
      <c r="YQ201"/>
      <c r="YR201"/>
      <c r="YS201"/>
      <c r="YT201"/>
      <c r="YU201"/>
      <c r="YV201"/>
      <c r="YW201"/>
      <c r="YX201"/>
      <c r="YY201"/>
      <c r="YZ201"/>
      <c r="ZA201"/>
      <c r="ZB201"/>
      <c r="ZC201"/>
      <c r="ZD201"/>
      <c r="ZE201"/>
      <c r="ZF201"/>
      <c r="ZG201"/>
      <c r="AGZ201"/>
      <c r="AHA201"/>
      <c r="AHB201"/>
      <c r="AHC201"/>
      <c r="AHD201"/>
      <c r="AHE201"/>
      <c r="AHF201"/>
      <c r="AHG201"/>
      <c r="AHH201"/>
      <c r="AHI201"/>
      <c r="AHJ201"/>
      <c r="AHK201"/>
      <c r="AHL201"/>
      <c r="AHM201"/>
      <c r="AHN201"/>
      <c r="AHO201"/>
      <c r="AHP201"/>
      <c r="AHQ201"/>
      <c r="AHR201"/>
      <c r="AHS201"/>
      <c r="AHT201"/>
      <c r="AHU201"/>
      <c r="AHV201"/>
      <c r="AHW201"/>
      <c r="AHX201"/>
      <c r="AHY201"/>
      <c r="AHZ201"/>
      <c r="AIA201"/>
      <c r="AIB201"/>
      <c r="AIC201"/>
      <c r="AID201"/>
      <c r="AIE201"/>
      <c r="AIF201"/>
      <c r="AIG201"/>
      <c r="AIH201"/>
      <c r="AII201"/>
      <c r="AIJ201"/>
      <c r="AIK201"/>
      <c r="AIL201"/>
      <c r="AIM201"/>
      <c r="AIN201"/>
      <c r="AIO201"/>
      <c r="AIP201"/>
      <c r="AIQ201"/>
      <c r="AIR201"/>
      <c r="AIS201"/>
      <c r="AIT201"/>
      <c r="AIU201"/>
      <c r="AIV201"/>
      <c r="AIW201"/>
      <c r="AIX201"/>
      <c r="AIY201"/>
      <c r="AIZ201"/>
      <c r="AJA201"/>
      <c r="AJB201"/>
      <c r="AJC201"/>
      <c r="AJD201"/>
      <c r="AJE201"/>
      <c r="AJF201"/>
      <c r="AJG201"/>
      <c r="AJH201"/>
      <c r="AJI201"/>
      <c r="AJJ201"/>
      <c r="AJK201"/>
      <c r="AJL201"/>
      <c r="AJM201"/>
      <c r="AJN201"/>
      <c r="AJO201"/>
      <c r="AJP201"/>
      <c r="AJQ201"/>
      <c r="AJR201"/>
      <c r="AJS201"/>
      <c r="AJT201"/>
      <c r="AJU201"/>
      <c r="AJV201"/>
      <c r="AJW201"/>
      <c r="AJX201"/>
      <c r="AJY201"/>
      <c r="AJZ201"/>
      <c r="AKA201"/>
      <c r="AKB201"/>
      <c r="AKC201"/>
      <c r="AKD201"/>
      <c r="AKE201"/>
      <c r="AKF201"/>
      <c r="AKG201"/>
      <c r="AKH201"/>
      <c r="AKI201"/>
      <c r="AKJ201"/>
      <c r="AKK201"/>
      <c r="AKL201"/>
      <c r="AKM201"/>
      <c r="AKN201"/>
      <c r="AKO201"/>
      <c r="AKP201"/>
      <c r="AKQ201"/>
      <c r="AKR201"/>
      <c r="AKS201"/>
      <c r="AKT201"/>
      <c r="AKU201"/>
      <c r="AKV201"/>
      <c r="AKW201"/>
      <c r="AKX201"/>
      <c r="AKY201"/>
      <c r="AKZ201"/>
      <c r="ALA201"/>
      <c r="ALB201"/>
      <c r="ALC201"/>
      <c r="ALD201"/>
      <c r="ALE201"/>
      <c r="ALF201"/>
      <c r="ALG201"/>
      <c r="ALH201"/>
      <c r="ALI201"/>
      <c r="ALJ201"/>
      <c r="ALK201"/>
      <c r="ALL201"/>
      <c r="ALM201"/>
      <c r="ALN201"/>
      <c r="ALO201"/>
    </row>
    <row r="202" spans="5:1003" x14ac:dyDescent="0.25">
      <c r="E202" s="1115" t="str">
        <f t="shared" si="38"/>
        <v/>
      </c>
      <c r="G202" s="1115" t="str">
        <f t="shared" si="38"/>
        <v/>
      </c>
      <c r="I202" s="1115" t="str">
        <f t="shared" si="39"/>
        <v/>
      </c>
      <c r="K202" s="1115" t="str">
        <f t="shared" si="40"/>
        <v/>
      </c>
      <c r="M202" s="1115" t="str">
        <f t="shared" si="41"/>
        <v/>
      </c>
      <c r="O202" s="1115" t="str">
        <f t="shared" si="42"/>
        <v/>
      </c>
      <c r="Q202" s="1115" t="str">
        <f t="shared" si="43"/>
        <v/>
      </c>
      <c r="S202" s="1115" t="str">
        <f t="shared" si="44"/>
        <v/>
      </c>
      <c r="U202" s="1115" t="str">
        <f t="shared" si="45"/>
        <v/>
      </c>
      <c r="W202" s="1115" t="str">
        <f t="shared" si="46"/>
        <v/>
      </c>
      <c r="Y202" s="1115" t="str">
        <f t="shared" si="47"/>
        <v/>
      </c>
      <c r="AA202" s="1115" t="str">
        <f t="shared" si="48"/>
        <v/>
      </c>
      <c r="AC202" s="1115" t="str">
        <f t="shared" si="49"/>
        <v/>
      </c>
      <c r="AE202" s="1115" t="str">
        <f t="shared" si="50"/>
        <v/>
      </c>
      <c r="AG202" s="1115" t="str">
        <f t="shared" si="51"/>
        <v/>
      </c>
      <c r="AI202" s="1115" t="str">
        <f t="shared" si="52"/>
        <v/>
      </c>
      <c r="AK202" s="1115" t="str">
        <f t="shared" si="53"/>
        <v/>
      </c>
      <c r="AM202" s="1115" t="str">
        <f t="shared" si="54"/>
        <v/>
      </c>
      <c r="AO202" s="1115" t="str">
        <f t="shared" si="55"/>
        <v/>
      </c>
      <c r="AQ202" s="1115" t="str">
        <f t="shared" si="56"/>
        <v/>
      </c>
      <c r="XT202"/>
      <c r="XU202"/>
      <c r="XV202"/>
      <c r="XW202"/>
      <c r="XX202"/>
      <c r="XY202"/>
      <c r="XZ202"/>
      <c r="YA202"/>
      <c r="YB202"/>
      <c r="YC202"/>
      <c r="YD202"/>
      <c r="YE202"/>
      <c r="YF202"/>
      <c r="YG202"/>
      <c r="YH202"/>
      <c r="YI202"/>
      <c r="YJ202"/>
      <c r="YK202"/>
      <c r="YL202"/>
      <c r="YM202"/>
      <c r="YN202"/>
      <c r="YO202"/>
      <c r="YP202"/>
      <c r="YQ202"/>
      <c r="YR202"/>
      <c r="YS202"/>
      <c r="YT202"/>
      <c r="YU202"/>
      <c r="YV202"/>
      <c r="YW202"/>
      <c r="YX202"/>
      <c r="YY202"/>
      <c r="YZ202"/>
      <c r="ZA202"/>
      <c r="ZB202"/>
      <c r="ZC202"/>
      <c r="ZD202"/>
      <c r="ZE202"/>
      <c r="ZF202"/>
      <c r="ZG202"/>
      <c r="AGZ202"/>
      <c r="AHA202"/>
      <c r="AHB202"/>
      <c r="AHC202"/>
      <c r="AHD202"/>
      <c r="AHE202"/>
      <c r="AHF202"/>
      <c r="AHG202"/>
      <c r="AHH202"/>
      <c r="AHI202"/>
      <c r="AHJ202"/>
      <c r="AHK202"/>
      <c r="AHL202"/>
      <c r="AHM202"/>
      <c r="AHN202"/>
      <c r="AHO202"/>
      <c r="AHP202"/>
      <c r="AHQ202"/>
      <c r="AHR202"/>
      <c r="AHS202"/>
      <c r="AHT202"/>
      <c r="AHU202"/>
      <c r="AHV202"/>
      <c r="AHW202"/>
      <c r="AHX202"/>
      <c r="AHY202"/>
      <c r="AHZ202"/>
      <c r="AIA202"/>
      <c r="AIB202"/>
      <c r="AIC202"/>
      <c r="AID202"/>
      <c r="AIE202"/>
      <c r="AIF202"/>
      <c r="AIG202"/>
      <c r="AIH202"/>
      <c r="AII202"/>
      <c r="AIJ202"/>
      <c r="AIK202"/>
      <c r="AIL202"/>
      <c r="AIM202"/>
      <c r="AIN202"/>
      <c r="AIO202"/>
      <c r="AIP202"/>
      <c r="AIQ202"/>
      <c r="AIR202"/>
      <c r="AIS202"/>
      <c r="AIT202"/>
      <c r="AIU202"/>
      <c r="AIV202"/>
      <c r="AIW202"/>
      <c r="AIX202"/>
      <c r="AIY202"/>
      <c r="AIZ202"/>
      <c r="AJA202"/>
      <c r="AJB202"/>
      <c r="AJC202"/>
      <c r="AJD202"/>
      <c r="AJE202"/>
      <c r="AJF202"/>
      <c r="AJG202"/>
      <c r="AJH202"/>
      <c r="AJI202"/>
      <c r="AJJ202"/>
      <c r="AJK202"/>
      <c r="AJL202"/>
      <c r="AJM202"/>
      <c r="AJN202"/>
      <c r="AJO202"/>
      <c r="AJP202"/>
      <c r="AJQ202"/>
      <c r="AJR202"/>
      <c r="AJS202"/>
      <c r="AJT202"/>
      <c r="AJU202"/>
      <c r="AJV202"/>
      <c r="AJW202"/>
      <c r="AJX202"/>
      <c r="AJY202"/>
      <c r="AJZ202"/>
      <c r="AKA202"/>
      <c r="AKB202"/>
      <c r="AKC202"/>
      <c r="AKD202"/>
      <c r="AKE202"/>
      <c r="AKF202"/>
      <c r="AKG202"/>
      <c r="AKH202"/>
      <c r="AKI202"/>
      <c r="AKJ202"/>
      <c r="AKK202"/>
      <c r="AKL202"/>
      <c r="AKM202"/>
      <c r="AKN202"/>
      <c r="AKO202"/>
      <c r="AKP202"/>
      <c r="AKQ202"/>
      <c r="AKR202"/>
      <c r="AKS202"/>
      <c r="AKT202"/>
      <c r="AKU202"/>
      <c r="AKV202"/>
      <c r="AKW202"/>
      <c r="AKX202"/>
      <c r="AKY202"/>
      <c r="AKZ202"/>
      <c r="ALA202"/>
      <c r="ALB202"/>
      <c r="ALC202"/>
      <c r="ALD202"/>
      <c r="ALE202"/>
      <c r="ALF202"/>
      <c r="ALG202"/>
      <c r="ALH202"/>
      <c r="ALI202"/>
      <c r="ALJ202"/>
      <c r="ALK202"/>
      <c r="ALL202"/>
      <c r="ALM202"/>
      <c r="ALN202"/>
      <c r="ALO202"/>
    </row>
    <row r="203" spans="5:1003" x14ac:dyDescent="0.25">
      <c r="E203" s="1115" t="str">
        <f t="shared" ref="E203:G266" si="57">IF(OR($B203=0,D203=0),"",D203/$B203)</f>
        <v/>
      </c>
      <c r="G203" s="1115" t="str">
        <f t="shared" si="57"/>
        <v/>
      </c>
      <c r="I203" s="1115" t="str">
        <f t="shared" ref="I203:I266" si="58">IF(OR($B203=0,H203=0),"",H203/$B203)</f>
        <v/>
      </c>
      <c r="K203" s="1115" t="str">
        <f t="shared" ref="K203:K266" si="59">IF(OR($B203=0,J203=0),"",J203/$B203)</f>
        <v/>
      </c>
      <c r="M203" s="1115" t="str">
        <f t="shared" ref="M203:M266" si="60">IF(OR($B203=0,L203=0),"",L203/$B203)</f>
        <v/>
      </c>
      <c r="O203" s="1115" t="str">
        <f t="shared" ref="O203:O266" si="61">IF(OR($B203=0,N203=0),"",N203/$B203)</f>
        <v/>
      </c>
      <c r="Q203" s="1115" t="str">
        <f t="shared" ref="Q203:Q266" si="62">IF(OR($B203=0,P203=0),"",P203/$B203)</f>
        <v/>
      </c>
      <c r="S203" s="1115" t="str">
        <f t="shared" ref="S203:S266" si="63">IF(OR($B203=0,R203=0),"",R203/$B203)</f>
        <v/>
      </c>
      <c r="U203" s="1115" t="str">
        <f t="shared" ref="U203:U266" si="64">IF(OR($B203=0,T203=0),"",T203/$B203)</f>
        <v/>
      </c>
      <c r="W203" s="1115" t="str">
        <f t="shared" ref="W203:W266" si="65">IF(OR($B203=0,V203=0),"",V203/$B203)</f>
        <v/>
      </c>
      <c r="Y203" s="1115" t="str">
        <f t="shared" ref="Y203:Y266" si="66">IF(OR($B203=0,X203=0),"",X203/$B203)</f>
        <v/>
      </c>
      <c r="AA203" s="1115" t="str">
        <f t="shared" ref="AA203:AA266" si="67">IF(OR($B203=0,Z203=0),"",Z203/$B203)</f>
        <v/>
      </c>
      <c r="AC203" s="1115" t="str">
        <f t="shared" ref="AC203:AC266" si="68">IF(OR($B203=0,AB203=0),"",AB203/$B203)</f>
        <v/>
      </c>
      <c r="AE203" s="1115" t="str">
        <f t="shared" ref="AE203:AE266" si="69">IF(OR($B203=0,AD203=0),"",AD203/$B203)</f>
        <v/>
      </c>
      <c r="AG203" s="1115" t="str">
        <f t="shared" ref="AG203:AG266" si="70">IF(OR($B203=0,AF203=0),"",AF203/$B203)</f>
        <v/>
      </c>
      <c r="AI203" s="1115" t="str">
        <f t="shared" ref="AI203:AI266" si="71">IF(OR($B203=0,AH203=0),"",AH203/$B203)</f>
        <v/>
      </c>
      <c r="AK203" s="1115" t="str">
        <f t="shared" ref="AK203:AK266" si="72">IF(OR($B203=0,AJ203=0),"",AJ203/$B203)</f>
        <v/>
      </c>
      <c r="AM203" s="1115" t="str">
        <f t="shared" ref="AM203:AM266" si="73">IF(OR($B203=0,AL203=0),"",AL203/$B203)</f>
        <v/>
      </c>
      <c r="AO203" s="1115" t="str">
        <f t="shared" ref="AO203:AO266" si="74">IF(OR($B203=0,AN203=0),"",AN203/$B203)</f>
        <v/>
      </c>
      <c r="AQ203" s="1115" t="str">
        <f t="shared" ref="AQ203:AQ266" si="75">IF(OR($B203=0,AP203=0),"",AP203/$B203)</f>
        <v/>
      </c>
      <c r="XT203"/>
      <c r="XU203"/>
      <c r="XV203"/>
      <c r="XW203"/>
      <c r="XX203"/>
      <c r="XY203"/>
      <c r="XZ203"/>
      <c r="YA203"/>
      <c r="YB203"/>
      <c r="YC203"/>
      <c r="YD203"/>
      <c r="YE203"/>
      <c r="YF203"/>
      <c r="YG203"/>
      <c r="YH203"/>
      <c r="YI203"/>
      <c r="YJ203"/>
      <c r="YK203"/>
      <c r="YL203"/>
      <c r="YM203"/>
      <c r="YN203"/>
      <c r="YO203"/>
      <c r="YP203"/>
      <c r="YQ203"/>
      <c r="YR203"/>
      <c r="YS203"/>
      <c r="YT203"/>
      <c r="YU203"/>
      <c r="YV203"/>
      <c r="YW203"/>
      <c r="YX203"/>
      <c r="YY203"/>
      <c r="YZ203"/>
      <c r="ZA203"/>
      <c r="ZB203"/>
      <c r="ZC203"/>
      <c r="ZD203"/>
      <c r="ZE203"/>
      <c r="ZF203"/>
      <c r="ZG203"/>
      <c r="AGZ203"/>
      <c r="AHA203"/>
      <c r="AHB203"/>
      <c r="AHC203"/>
      <c r="AHD203"/>
      <c r="AHE203"/>
      <c r="AHF203"/>
      <c r="AHG203"/>
      <c r="AHH203"/>
      <c r="AHI203"/>
      <c r="AHJ203"/>
      <c r="AHK203"/>
      <c r="AHL203"/>
      <c r="AHM203"/>
      <c r="AHN203"/>
      <c r="AHO203"/>
      <c r="AHP203"/>
      <c r="AHQ203"/>
      <c r="AHR203"/>
      <c r="AHS203"/>
      <c r="AHT203"/>
      <c r="AHU203"/>
      <c r="AHV203"/>
      <c r="AHW203"/>
      <c r="AHX203"/>
      <c r="AHY203"/>
      <c r="AHZ203"/>
      <c r="AIA203"/>
      <c r="AIB203"/>
      <c r="AIC203"/>
      <c r="AID203"/>
      <c r="AIE203"/>
      <c r="AIF203"/>
      <c r="AIG203"/>
      <c r="AIH203"/>
      <c r="AII203"/>
      <c r="AIJ203"/>
      <c r="AIK203"/>
      <c r="AIL203"/>
      <c r="AIM203"/>
      <c r="AIN203"/>
      <c r="AIO203"/>
      <c r="AIP203"/>
      <c r="AIQ203"/>
      <c r="AIR203"/>
      <c r="AIS203"/>
      <c r="AIT203"/>
      <c r="AIU203"/>
      <c r="AIV203"/>
      <c r="AIW203"/>
      <c r="AIX203"/>
      <c r="AIY203"/>
      <c r="AIZ203"/>
      <c r="AJA203"/>
      <c r="AJB203"/>
      <c r="AJC203"/>
      <c r="AJD203"/>
      <c r="AJE203"/>
      <c r="AJF203"/>
      <c r="AJG203"/>
      <c r="AJH203"/>
      <c r="AJI203"/>
      <c r="AJJ203"/>
      <c r="AJK203"/>
      <c r="AJL203"/>
      <c r="AJM203"/>
      <c r="AJN203"/>
      <c r="AJO203"/>
      <c r="AJP203"/>
      <c r="AJQ203"/>
      <c r="AJR203"/>
      <c r="AJS203"/>
      <c r="AJT203"/>
      <c r="AJU203"/>
      <c r="AJV203"/>
      <c r="AJW203"/>
      <c r="AJX203"/>
      <c r="AJY203"/>
      <c r="AJZ203"/>
      <c r="AKA203"/>
      <c r="AKB203"/>
      <c r="AKC203"/>
      <c r="AKD203"/>
      <c r="AKE203"/>
      <c r="AKF203"/>
      <c r="AKG203"/>
      <c r="AKH203"/>
      <c r="AKI203"/>
      <c r="AKJ203"/>
      <c r="AKK203"/>
      <c r="AKL203"/>
      <c r="AKM203"/>
      <c r="AKN203"/>
      <c r="AKO203"/>
      <c r="AKP203"/>
      <c r="AKQ203"/>
      <c r="AKR203"/>
      <c r="AKS203"/>
      <c r="AKT203"/>
      <c r="AKU203"/>
      <c r="AKV203"/>
      <c r="AKW203"/>
      <c r="AKX203"/>
      <c r="AKY203"/>
      <c r="AKZ203"/>
      <c r="ALA203"/>
      <c r="ALB203"/>
      <c r="ALC203"/>
      <c r="ALD203"/>
      <c r="ALE203"/>
      <c r="ALF203"/>
      <c r="ALG203"/>
      <c r="ALH203"/>
      <c r="ALI203"/>
      <c r="ALJ203"/>
      <c r="ALK203"/>
      <c r="ALL203"/>
      <c r="ALM203"/>
      <c r="ALN203"/>
      <c r="ALO203"/>
    </row>
    <row r="204" spans="5:1003" x14ac:dyDescent="0.25">
      <c r="E204" s="1115" t="str">
        <f t="shared" si="57"/>
        <v/>
      </c>
      <c r="G204" s="1115" t="str">
        <f t="shared" si="57"/>
        <v/>
      </c>
      <c r="I204" s="1115" t="str">
        <f t="shared" si="58"/>
        <v/>
      </c>
      <c r="K204" s="1115" t="str">
        <f t="shared" si="59"/>
        <v/>
      </c>
      <c r="M204" s="1115" t="str">
        <f t="shared" si="60"/>
        <v/>
      </c>
      <c r="O204" s="1115" t="str">
        <f t="shared" si="61"/>
        <v/>
      </c>
      <c r="Q204" s="1115" t="str">
        <f t="shared" si="62"/>
        <v/>
      </c>
      <c r="S204" s="1115" t="str">
        <f t="shared" si="63"/>
        <v/>
      </c>
      <c r="U204" s="1115" t="str">
        <f t="shared" si="64"/>
        <v/>
      </c>
      <c r="W204" s="1115" t="str">
        <f t="shared" si="65"/>
        <v/>
      </c>
      <c r="Y204" s="1115" t="str">
        <f t="shared" si="66"/>
        <v/>
      </c>
      <c r="AA204" s="1115" t="str">
        <f t="shared" si="67"/>
        <v/>
      </c>
      <c r="AC204" s="1115" t="str">
        <f t="shared" si="68"/>
        <v/>
      </c>
      <c r="AE204" s="1115" t="str">
        <f t="shared" si="69"/>
        <v/>
      </c>
      <c r="AG204" s="1115" t="str">
        <f t="shared" si="70"/>
        <v/>
      </c>
      <c r="AI204" s="1115" t="str">
        <f t="shared" si="71"/>
        <v/>
      </c>
      <c r="AK204" s="1115" t="str">
        <f t="shared" si="72"/>
        <v/>
      </c>
      <c r="AM204" s="1115" t="str">
        <f t="shared" si="73"/>
        <v/>
      </c>
      <c r="AO204" s="1115" t="str">
        <f t="shared" si="74"/>
        <v/>
      </c>
      <c r="AQ204" s="1115" t="str">
        <f t="shared" si="75"/>
        <v/>
      </c>
      <c r="XT204"/>
      <c r="XU204"/>
      <c r="XV204"/>
      <c r="XW204"/>
      <c r="XX204"/>
      <c r="XY204"/>
      <c r="XZ204"/>
      <c r="YA204"/>
      <c r="YB204"/>
      <c r="YC204"/>
      <c r="YD204"/>
      <c r="YE204"/>
      <c r="YF204"/>
      <c r="YG204"/>
      <c r="YH204"/>
      <c r="YI204"/>
      <c r="YJ204"/>
      <c r="YK204"/>
      <c r="YL204"/>
      <c r="YM204"/>
      <c r="YN204"/>
      <c r="YO204"/>
      <c r="YP204"/>
      <c r="YQ204"/>
      <c r="YR204"/>
      <c r="YS204"/>
      <c r="YT204"/>
      <c r="YU204"/>
      <c r="YV204"/>
      <c r="YW204"/>
      <c r="YX204"/>
      <c r="YY204"/>
      <c r="YZ204"/>
      <c r="ZA204"/>
      <c r="ZB204"/>
      <c r="ZC204"/>
      <c r="ZD204"/>
      <c r="ZE204"/>
      <c r="ZF204"/>
      <c r="ZG204"/>
      <c r="AGZ204"/>
      <c r="AHA204"/>
      <c r="AHB204"/>
      <c r="AHC204"/>
      <c r="AHD204"/>
      <c r="AHE204"/>
      <c r="AHF204"/>
      <c r="AHG204"/>
      <c r="AHH204"/>
      <c r="AHI204"/>
      <c r="AHJ204"/>
      <c r="AHK204"/>
      <c r="AHL204"/>
      <c r="AHM204"/>
      <c r="AHN204"/>
      <c r="AHO204"/>
      <c r="AHP204"/>
      <c r="AHQ204"/>
      <c r="AHR204"/>
      <c r="AHS204"/>
      <c r="AHT204"/>
      <c r="AHU204"/>
      <c r="AHV204"/>
      <c r="AHW204"/>
      <c r="AHX204"/>
      <c r="AHY204"/>
      <c r="AHZ204"/>
      <c r="AIA204"/>
      <c r="AIB204"/>
      <c r="AIC204"/>
      <c r="AID204"/>
      <c r="AIE204"/>
      <c r="AIF204"/>
      <c r="AIG204"/>
      <c r="AIH204"/>
      <c r="AII204"/>
      <c r="AIJ204"/>
      <c r="AIK204"/>
      <c r="AIL204"/>
      <c r="AIM204"/>
      <c r="AIN204"/>
      <c r="AIO204"/>
      <c r="AIP204"/>
      <c r="AIQ204"/>
      <c r="AIR204"/>
      <c r="AIS204"/>
      <c r="AIT204"/>
      <c r="AIU204"/>
      <c r="AIV204"/>
      <c r="AIW204"/>
      <c r="AIX204"/>
      <c r="AIY204"/>
      <c r="AIZ204"/>
      <c r="AJA204"/>
      <c r="AJB204"/>
      <c r="AJC204"/>
      <c r="AJD204"/>
      <c r="AJE204"/>
      <c r="AJF204"/>
      <c r="AJG204"/>
      <c r="AJH204"/>
      <c r="AJI204"/>
      <c r="AJJ204"/>
      <c r="AJK204"/>
      <c r="AJL204"/>
      <c r="AJM204"/>
      <c r="AJN204"/>
      <c r="AJO204"/>
      <c r="AJP204"/>
      <c r="AJQ204"/>
      <c r="AJR204"/>
      <c r="AJS204"/>
      <c r="AJT204"/>
      <c r="AJU204"/>
      <c r="AJV204"/>
      <c r="AJW204"/>
      <c r="AJX204"/>
      <c r="AJY204"/>
      <c r="AJZ204"/>
      <c r="AKA204"/>
      <c r="AKB204"/>
      <c r="AKC204"/>
      <c r="AKD204"/>
      <c r="AKE204"/>
      <c r="AKF204"/>
      <c r="AKG204"/>
      <c r="AKH204"/>
      <c r="AKI204"/>
      <c r="AKJ204"/>
      <c r="AKK204"/>
      <c r="AKL204"/>
      <c r="AKM204"/>
      <c r="AKN204"/>
      <c r="AKO204"/>
      <c r="AKP204"/>
      <c r="AKQ204"/>
      <c r="AKR204"/>
      <c r="AKS204"/>
      <c r="AKT204"/>
      <c r="AKU204"/>
      <c r="AKV204"/>
      <c r="AKW204"/>
      <c r="AKX204"/>
      <c r="AKY204"/>
      <c r="AKZ204"/>
      <c r="ALA204"/>
      <c r="ALB204"/>
      <c r="ALC204"/>
      <c r="ALD204"/>
      <c r="ALE204"/>
      <c r="ALF204"/>
      <c r="ALG204"/>
      <c r="ALH204"/>
      <c r="ALI204"/>
      <c r="ALJ204"/>
      <c r="ALK204"/>
      <c r="ALL204"/>
      <c r="ALM204"/>
      <c r="ALN204"/>
      <c r="ALO204"/>
    </row>
    <row r="205" spans="5:1003" x14ac:dyDescent="0.25">
      <c r="E205" s="1115" t="str">
        <f t="shared" si="57"/>
        <v/>
      </c>
      <c r="G205" s="1115" t="str">
        <f t="shared" si="57"/>
        <v/>
      </c>
      <c r="I205" s="1115" t="str">
        <f t="shared" si="58"/>
        <v/>
      </c>
      <c r="K205" s="1115" t="str">
        <f t="shared" si="59"/>
        <v/>
      </c>
      <c r="M205" s="1115" t="str">
        <f t="shared" si="60"/>
        <v/>
      </c>
      <c r="O205" s="1115" t="str">
        <f t="shared" si="61"/>
        <v/>
      </c>
      <c r="Q205" s="1115" t="str">
        <f t="shared" si="62"/>
        <v/>
      </c>
      <c r="S205" s="1115" t="str">
        <f t="shared" si="63"/>
        <v/>
      </c>
      <c r="U205" s="1115" t="str">
        <f t="shared" si="64"/>
        <v/>
      </c>
      <c r="W205" s="1115" t="str">
        <f t="shared" si="65"/>
        <v/>
      </c>
      <c r="Y205" s="1115" t="str">
        <f t="shared" si="66"/>
        <v/>
      </c>
      <c r="AA205" s="1115" t="str">
        <f t="shared" si="67"/>
        <v/>
      </c>
      <c r="AC205" s="1115" t="str">
        <f t="shared" si="68"/>
        <v/>
      </c>
      <c r="AE205" s="1115" t="str">
        <f t="shared" si="69"/>
        <v/>
      </c>
      <c r="AG205" s="1115" t="str">
        <f t="shared" si="70"/>
        <v/>
      </c>
      <c r="AI205" s="1115" t="str">
        <f t="shared" si="71"/>
        <v/>
      </c>
      <c r="AK205" s="1115" t="str">
        <f t="shared" si="72"/>
        <v/>
      </c>
      <c r="AM205" s="1115" t="str">
        <f t="shared" si="73"/>
        <v/>
      </c>
      <c r="AO205" s="1115" t="str">
        <f t="shared" si="74"/>
        <v/>
      </c>
      <c r="AQ205" s="1115" t="str">
        <f t="shared" si="75"/>
        <v/>
      </c>
      <c r="XT205"/>
      <c r="XU205"/>
      <c r="XV205"/>
      <c r="XW205"/>
      <c r="XX205"/>
      <c r="XY205"/>
      <c r="XZ205"/>
      <c r="YA205"/>
      <c r="YB205"/>
      <c r="YC205"/>
      <c r="YD205"/>
      <c r="YE205"/>
      <c r="YF205"/>
      <c r="YG205"/>
      <c r="YH205"/>
      <c r="YI205"/>
      <c r="YJ205"/>
      <c r="YK205"/>
      <c r="YL205"/>
      <c r="YM205"/>
      <c r="YN205"/>
      <c r="YO205"/>
      <c r="YP205"/>
      <c r="YQ205"/>
      <c r="YR205"/>
      <c r="YS205"/>
      <c r="YT205"/>
      <c r="YU205"/>
      <c r="YV205"/>
      <c r="YW205"/>
      <c r="YX205"/>
      <c r="YY205"/>
      <c r="YZ205"/>
      <c r="ZA205"/>
      <c r="ZB205"/>
      <c r="ZC205"/>
      <c r="ZD205"/>
      <c r="ZE205"/>
      <c r="ZF205"/>
      <c r="ZG205"/>
      <c r="AGZ205"/>
      <c r="AHA205"/>
      <c r="AHB205"/>
      <c r="AHC205"/>
      <c r="AHD205"/>
      <c r="AHE205"/>
      <c r="AHF205"/>
      <c r="AHG205"/>
      <c r="AHH205"/>
      <c r="AHI205"/>
      <c r="AHJ205"/>
      <c r="AHK205"/>
      <c r="AHL205"/>
      <c r="AHM205"/>
      <c r="AHN205"/>
      <c r="AHO205"/>
      <c r="AHP205"/>
      <c r="AHQ205"/>
      <c r="AHR205"/>
      <c r="AHS205"/>
      <c r="AHT205"/>
      <c r="AHU205"/>
      <c r="AHV205"/>
      <c r="AHW205"/>
      <c r="AHX205"/>
      <c r="AHY205"/>
      <c r="AHZ205"/>
      <c r="AIA205"/>
      <c r="AIB205"/>
      <c r="AIC205"/>
      <c r="AID205"/>
      <c r="AIE205"/>
      <c r="AIF205"/>
      <c r="AIG205"/>
      <c r="AIH205"/>
      <c r="AII205"/>
      <c r="AIJ205"/>
      <c r="AIK205"/>
      <c r="AIL205"/>
      <c r="AIM205"/>
      <c r="AIN205"/>
      <c r="AIO205"/>
      <c r="AIP205"/>
      <c r="AIQ205"/>
      <c r="AIR205"/>
      <c r="AIS205"/>
      <c r="AIT205"/>
      <c r="AIU205"/>
      <c r="AIV205"/>
      <c r="AIW205"/>
      <c r="AIX205"/>
      <c r="AIY205"/>
      <c r="AIZ205"/>
      <c r="AJA205"/>
      <c r="AJB205"/>
      <c r="AJC205"/>
      <c r="AJD205"/>
      <c r="AJE205"/>
      <c r="AJF205"/>
      <c r="AJG205"/>
      <c r="AJH205"/>
      <c r="AJI205"/>
      <c r="AJJ205"/>
      <c r="AJK205"/>
      <c r="AJL205"/>
      <c r="AJM205"/>
      <c r="AJN205"/>
      <c r="AJO205"/>
      <c r="AJP205"/>
      <c r="AJQ205"/>
      <c r="AJR205"/>
      <c r="AJS205"/>
      <c r="AJT205"/>
      <c r="AJU205"/>
      <c r="AJV205"/>
      <c r="AJW205"/>
      <c r="AJX205"/>
      <c r="AJY205"/>
      <c r="AJZ205"/>
      <c r="AKA205"/>
      <c r="AKB205"/>
      <c r="AKC205"/>
      <c r="AKD205"/>
      <c r="AKE205"/>
      <c r="AKF205"/>
      <c r="AKG205"/>
      <c r="AKH205"/>
      <c r="AKI205"/>
      <c r="AKJ205"/>
      <c r="AKK205"/>
      <c r="AKL205"/>
      <c r="AKM205"/>
      <c r="AKN205"/>
      <c r="AKO205"/>
      <c r="AKP205"/>
      <c r="AKQ205"/>
      <c r="AKR205"/>
      <c r="AKS205"/>
      <c r="AKT205"/>
      <c r="AKU205"/>
      <c r="AKV205"/>
      <c r="AKW205"/>
      <c r="AKX205"/>
      <c r="AKY205"/>
      <c r="AKZ205"/>
      <c r="ALA205"/>
      <c r="ALB205"/>
      <c r="ALC205"/>
      <c r="ALD205"/>
      <c r="ALE205"/>
      <c r="ALF205"/>
      <c r="ALG205"/>
      <c r="ALH205"/>
      <c r="ALI205"/>
      <c r="ALJ205"/>
      <c r="ALK205"/>
      <c r="ALL205"/>
      <c r="ALM205"/>
      <c r="ALN205"/>
      <c r="ALO205"/>
    </row>
    <row r="206" spans="5:1003" x14ac:dyDescent="0.25">
      <c r="E206" s="1115" t="str">
        <f t="shared" si="57"/>
        <v/>
      </c>
      <c r="G206" s="1115" t="str">
        <f t="shared" si="57"/>
        <v/>
      </c>
      <c r="I206" s="1115" t="str">
        <f t="shared" si="58"/>
        <v/>
      </c>
      <c r="K206" s="1115" t="str">
        <f t="shared" si="59"/>
        <v/>
      </c>
      <c r="M206" s="1115" t="str">
        <f t="shared" si="60"/>
        <v/>
      </c>
      <c r="O206" s="1115" t="str">
        <f t="shared" si="61"/>
        <v/>
      </c>
      <c r="Q206" s="1115" t="str">
        <f t="shared" si="62"/>
        <v/>
      </c>
      <c r="S206" s="1115" t="str">
        <f t="shared" si="63"/>
        <v/>
      </c>
      <c r="U206" s="1115" t="str">
        <f t="shared" si="64"/>
        <v/>
      </c>
      <c r="W206" s="1115" t="str">
        <f t="shared" si="65"/>
        <v/>
      </c>
      <c r="Y206" s="1115" t="str">
        <f t="shared" si="66"/>
        <v/>
      </c>
      <c r="AA206" s="1115" t="str">
        <f t="shared" si="67"/>
        <v/>
      </c>
      <c r="AC206" s="1115" t="str">
        <f t="shared" si="68"/>
        <v/>
      </c>
      <c r="AE206" s="1115" t="str">
        <f t="shared" si="69"/>
        <v/>
      </c>
      <c r="AG206" s="1115" t="str">
        <f t="shared" si="70"/>
        <v/>
      </c>
      <c r="AI206" s="1115" t="str">
        <f t="shared" si="71"/>
        <v/>
      </c>
      <c r="AK206" s="1115" t="str">
        <f t="shared" si="72"/>
        <v/>
      </c>
      <c r="AM206" s="1115" t="str">
        <f t="shared" si="73"/>
        <v/>
      </c>
      <c r="AO206" s="1115" t="str">
        <f t="shared" si="74"/>
        <v/>
      </c>
      <c r="AQ206" s="1115" t="str">
        <f t="shared" si="75"/>
        <v/>
      </c>
      <c r="XT206"/>
      <c r="XU206"/>
      <c r="XV206"/>
      <c r="XW206"/>
      <c r="XX206"/>
      <c r="XY206"/>
      <c r="XZ206"/>
      <c r="YA206"/>
      <c r="YB206"/>
      <c r="YC206"/>
      <c r="YD206"/>
      <c r="YE206"/>
      <c r="YF206"/>
      <c r="YG206"/>
      <c r="YH206"/>
      <c r="YI206"/>
      <c r="YJ206"/>
      <c r="YK206"/>
      <c r="YL206"/>
      <c r="YM206"/>
      <c r="YN206"/>
      <c r="YO206"/>
      <c r="YP206"/>
      <c r="YQ206"/>
      <c r="YR206"/>
      <c r="YS206"/>
      <c r="YT206"/>
      <c r="YU206"/>
      <c r="YV206"/>
      <c r="YW206"/>
      <c r="YX206"/>
      <c r="YY206"/>
      <c r="YZ206"/>
      <c r="ZA206"/>
      <c r="ZB206"/>
      <c r="ZC206"/>
      <c r="ZD206"/>
      <c r="ZE206"/>
      <c r="ZF206"/>
      <c r="ZG206"/>
      <c r="AGZ206"/>
      <c r="AHA206"/>
      <c r="AHB206"/>
      <c r="AHC206"/>
      <c r="AHD206"/>
      <c r="AHE206"/>
      <c r="AHF206"/>
      <c r="AHG206"/>
      <c r="AHH206"/>
      <c r="AHI206"/>
      <c r="AHJ206"/>
      <c r="AHK206"/>
      <c r="AHL206"/>
      <c r="AHM206"/>
      <c r="AHN206"/>
      <c r="AHO206"/>
      <c r="AHP206"/>
      <c r="AHQ206"/>
      <c r="AHR206"/>
      <c r="AHS206"/>
      <c r="AHT206"/>
      <c r="AHU206"/>
      <c r="AHV206"/>
      <c r="AHW206"/>
      <c r="AHX206"/>
      <c r="AHY206"/>
      <c r="AHZ206"/>
      <c r="AIA206"/>
      <c r="AIB206"/>
      <c r="AIC206"/>
      <c r="AID206"/>
      <c r="AIE206"/>
      <c r="AIF206"/>
      <c r="AIG206"/>
      <c r="AIH206"/>
      <c r="AII206"/>
      <c r="AIJ206"/>
      <c r="AIK206"/>
      <c r="AIL206"/>
      <c r="AIM206"/>
      <c r="AIN206"/>
      <c r="AIO206"/>
      <c r="AIP206"/>
      <c r="AIQ206"/>
      <c r="AIR206"/>
      <c r="AIS206"/>
      <c r="AIT206"/>
      <c r="AIU206"/>
      <c r="AIV206"/>
      <c r="AIW206"/>
      <c r="AIX206"/>
      <c r="AIY206"/>
      <c r="AIZ206"/>
      <c r="AJA206"/>
      <c r="AJB206"/>
      <c r="AJC206"/>
      <c r="AJD206"/>
      <c r="AJE206"/>
      <c r="AJF206"/>
      <c r="AJG206"/>
      <c r="AJH206"/>
      <c r="AJI206"/>
      <c r="AJJ206"/>
      <c r="AJK206"/>
      <c r="AJL206"/>
      <c r="AJM206"/>
      <c r="AJN206"/>
      <c r="AJO206"/>
      <c r="AJP206"/>
      <c r="AJQ206"/>
      <c r="AJR206"/>
      <c r="AJS206"/>
      <c r="AJT206"/>
      <c r="AJU206"/>
      <c r="AJV206"/>
      <c r="AJW206"/>
      <c r="AJX206"/>
      <c r="AJY206"/>
      <c r="AJZ206"/>
      <c r="AKA206"/>
      <c r="AKB206"/>
      <c r="AKC206"/>
      <c r="AKD206"/>
      <c r="AKE206"/>
      <c r="AKF206"/>
      <c r="AKG206"/>
      <c r="AKH206"/>
      <c r="AKI206"/>
      <c r="AKJ206"/>
      <c r="AKK206"/>
      <c r="AKL206"/>
      <c r="AKM206"/>
      <c r="AKN206"/>
      <c r="AKO206"/>
      <c r="AKP206"/>
      <c r="AKQ206"/>
      <c r="AKR206"/>
      <c r="AKS206"/>
      <c r="AKT206"/>
      <c r="AKU206"/>
      <c r="AKV206"/>
      <c r="AKW206"/>
      <c r="AKX206"/>
      <c r="AKY206"/>
      <c r="AKZ206"/>
      <c r="ALA206"/>
      <c r="ALB206"/>
      <c r="ALC206"/>
      <c r="ALD206"/>
      <c r="ALE206"/>
      <c r="ALF206"/>
      <c r="ALG206"/>
      <c r="ALH206"/>
      <c r="ALI206"/>
      <c r="ALJ206"/>
      <c r="ALK206"/>
      <c r="ALL206"/>
      <c r="ALM206"/>
      <c r="ALN206"/>
      <c r="ALO206"/>
    </row>
    <row r="207" spans="5:1003" x14ac:dyDescent="0.25">
      <c r="E207" s="1115" t="str">
        <f t="shared" si="57"/>
        <v/>
      </c>
      <c r="G207" s="1115" t="str">
        <f t="shared" si="57"/>
        <v/>
      </c>
      <c r="I207" s="1115" t="str">
        <f t="shared" si="58"/>
        <v/>
      </c>
      <c r="K207" s="1115" t="str">
        <f t="shared" si="59"/>
        <v/>
      </c>
      <c r="M207" s="1115" t="str">
        <f t="shared" si="60"/>
        <v/>
      </c>
      <c r="O207" s="1115" t="str">
        <f t="shared" si="61"/>
        <v/>
      </c>
      <c r="Q207" s="1115" t="str">
        <f t="shared" si="62"/>
        <v/>
      </c>
      <c r="S207" s="1115" t="str">
        <f t="shared" si="63"/>
        <v/>
      </c>
      <c r="U207" s="1115" t="str">
        <f t="shared" si="64"/>
        <v/>
      </c>
      <c r="W207" s="1115" t="str">
        <f t="shared" si="65"/>
        <v/>
      </c>
      <c r="Y207" s="1115" t="str">
        <f t="shared" si="66"/>
        <v/>
      </c>
      <c r="AA207" s="1115" t="str">
        <f t="shared" si="67"/>
        <v/>
      </c>
      <c r="AC207" s="1115" t="str">
        <f t="shared" si="68"/>
        <v/>
      </c>
      <c r="AE207" s="1115" t="str">
        <f t="shared" si="69"/>
        <v/>
      </c>
      <c r="AG207" s="1115" t="str">
        <f t="shared" si="70"/>
        <v/>
      </c>
      <c r="AI207" s="1115" t="str">
        <f t="shared" si="71"/>
        <v/>
      </c>
      <c r="AK207" s="1115" t="str">
        <f t="shared" si="72"/>
        <v/>
      </c>
      <c r="AM207" s="1115" t="str">
        <f t="shared" si="73"/>
        <v/>
      </c>
      <c r="AO207" s="1115" t="str">
        <f t="shared" si="74"/>
        <v/>
      </c>
      <c r="AQ207" s="1115" t="str">
        <f t="shared" si="75"/>
        <v/>
      </c>
      <c r="XT207"/>
      <c r="XU207"/>
      <c r="XV207"/>
      <c r="XW207"/>
      <c r="XX207"/>
      <c r="XY207"/>
      <c r="XZ207"/>
      <c r="YA207"/>
      <c r="YB207"/>
      <c r="YC207"/>
      <c r="YD207"/>
      <c r="YE207"/>
      <c r="YF207"/>
      <c r="YG207"/>
      <c r="YH207"/>
      <c r="YI207"/>
      <c r="YJ207"/>
      <c r="YK207"/>
      <c r="YL207"/>
      <c r="YM207"/>
      <c r="YN207"/>
      <c r="YO207"/>
      <c r="YP207"/>
      <c r="YQ207"/>
      <c r="YR207"/>
      <c r="YS207"/>
      <c r="YT207"/>
      <c r="YU207"/>
      <c r="YV207"/>
      <c r="YW207"/>
      <c r="YX207"/>
      <c r="YY207"/>
      <c r="YZ207"/>
      <c r="ZA207"/>
      <c r="ZB207"/>
      <c r="ZC207"/>
      <c r="ZD207"/>
      <c r="ZE207"/>
      <c r="ZF207"/>
      <c r="ZG207"/>
      <c r="AGZ207"/>
      <c r="AHA207"/>
      <c r="AHB207"/>
      <c r="AHC207"/>
      <c r="AHD207"/>
      <c r="AHE207"/>
      <c r="AHF207"/>
      <c r="AHG207"/>
      <c r="AHH207"/>
      <c r="AHI207"/>
      <c r="AHJ207"/>
      <c r="AHK207"/>
      <c r="AHL207"/>
      <c r="AHM207"/>
      <c r="AHN207"/>
      <c r="AHO207"/>
      <c r="AHP207"/>
      <c r="AHQ207"/>
      <c r="AHR207"/>
      <c r="AHS207"/>
      <c r="AHT207"/>
      <c r="AHU207"/>
      <c r="AHV207"/>
      <c r="AHW207"/>
      <c r="AHX207"/>
      <c r="AHY207"/>
      <c r="AHZ207"/>
      <c r="AIA207"/>
      <c r="AIB207"/>
      <c r="AIC207"/>
      <c r="AID207"/>
      <c r="AIE207"/>
      <c r="AIF207"/>
      <c r="AIG207"/>
      <c r="AIH207"/>
      <c r="AII207"/>
      <c r="AIJ207"/>
      <c r="AIK207"/>
      <c r="AIL207"/>
      <c r="AIM207"/>
      <c r="AIN207"/>
      <c r="AIO207"/>
      <c r="AIP207"/>
      <c r="AIQ207"/>
      <c r="AIR207"/>
      <c r="AIS207"/>
      <c r="AIT207"/>
      <c r="AIU207"/>
      <c r="AIV207"/>
      <c r="AIW207"/>
      <c r="AIX207"/>
      <c r="AIY207"/>
      <c r="AIZ207"/>
      <c r="AJA207"/>
      <c r="AJB207"/>
      <c r="AJC207"/>
      <c r="AJD207"/>
      <c r="AJE207"/>
      <c r="AJF207"/>
      <c r="AJG207"/>
      <c r="AJH207"/>
      <c r="AJI207"/>
      <c r="AJJ207"/>
      <c r="AJK207"/>
      <c r="AJL207"/>
      <c r="AJM207"/>
      <c r="AJN207"/>
      <c r="AJO207"/>
      <c r="AJP207"/>
      <c r="AJQ207"/>
      <c r="AJR207"/>
      <c r="AJS207"/>
      <c r="AJT207"/>
      <c r="AJU207"/>
      <c r="AJV207"/>
      <c r="AJW207"/>
      <c r="AJX207"/>
      <c r="AJY207"/>
      <c r="AJZ207"/>
      <c r="AKA207"/>
      <c r="AKB207"/>
      <c r="AKC207"/>
      <c r="AKD207"/>
      <c r="AKE207"/>
      <c r="AKF207"/>
      <c r="AKG207"/>
      <c r="AKH207"/>
      <c r="AKI207"/>
      <c r="AKJ207"/>
      <c r="AKK207"/>
      <c r="AKL207"/>
      <c r="AKM207"/>
      <c r="AKN207"/>
      <c r="AKO207"/>
      <c r="AKP207"/>
      <c r="AKQ207"/>
      <c r="AKR207"/>
      <c r="AKS207"/>
      <c r="AKT207"/>
      <c r="AKU207"/>
      <c r="AKV207"/>
      <c r="AKW207"/>
      <c r="AKX207"/>
      <c r="AKY207"/>
      <c r="AKZ207"/>
      <c r="ALA207"/>
      <c r="ALB207"/>
      <c r="ALC207"/>
      <c r="ALD207"/>
      <c r="ALE207"/>
      <c r="ALF207"/>
      <c r="ALG207"/>
      <c r="ALH207"/>
      <c r="ALI207"/>
      <c r="ALJ207"/>
      <c r="ALK207"/>
      <c r="ALL207"/>
      <c r="ALM207"/>
      <c r="ALN207"/>
      <c r="ALO207"/>
    </row>
    <row r="208" spans="5:1003" x14ac:dyDescent="0.25">
      <c r="E208" s="1115" t="str">
        <f t="shared" si="57"/>
        <v/>
      </c>
      <c r="G208" s="1115" t="str">
        <f t="shared" si="57"/>
        <v/>
      </c>
      <c r="I208" s="1115" t="str">
        <f t="shared" si="58"/>
        <v/>
      </c>
      <c r="K208" s="1115" t="str">
        <f t="shared" si="59"/>
        <v/>
      </c>
      <c r="M208" s="1115" t="str">
        <f t="shared" si="60"/>
        <v/>
      </c>
      <c r="O208" s="1115" t="str">
        <f t="shared" si="61"/>
        <v/>
      </c>
      <c r="Q208" s="1115" t="str">
        <f t="shared" si="62"/>
        <v/>
      </c>
      <c r="S208" s="1115" t="str">
        <f t="shared" si="63"/>
        <v/>
      </c>
      <c r="U208" s="1115" t="str">
        <f t="shared" si="64"/>
        <v/>
      </c>
      <c r="W208" s="1115" t="str">
        <f t="shared" si="65"/>
        <v/>
      </c>
      <c r="Y208" s="1115" t="str">
        <f t="shared" si="66"/>
        <v/>
      </c>
      <c r="AA208" s="1115" t="str">
        <f t="shared" si="67"/>
        <v/>
      </c>
      <c r="AC208" s="1115" t="str">
        <f t="shared" si="68"/>
        <v/>
      </c>
      <c r="AE208" s="1115" t="str">
        <f t="shared" si="69"/>
        <v/>
      </c>
      <c r="AG208" s="1115" t="str">
        <f t="shared" si="70"/>
        <v/>
      </c>
      <c r="AI208" s="1115" t="str">
        <f t="shared" si="71"/>
        <v/>
      </c>
      <c r="AK208" s="1115" t="str">
        <f t="shared" si="72"/>
        <v/>
      </c>
      <c r="AM208" s="1115" t="str">
        <f t="shared" si="73"/>
        <v/>
      </c>
      <c r="AO208" s="1115" t="str">
        <f t="shared" si="74"/>
        <v/>
      </c>
      <c r="AQ208" s="1115" t="str">
        <f t="shared" si="75"/>
        <v/>
      </c>
      <c r="XT208"/>
      <c r="XU208"/>
      <c r="XV208"/>
      <c r="XW208"/>
      <c r="XX208"/>
      <c r="XY208"/>
      <c r="XZ208"/>
      <c r="YA208"/>
      <c r="YB208"/>
      <c r="YC208"/>
      <c r="YD208"/>
      <c r="YE208"/>
      <c r="YF208"/>
      <c r="YG208"/>
      <c r="YH208"/>
      <c r="YI208"/>
      <c r="YJ208"/>
      <c r="YK208"/>
      <c r="YL208"/>
      <c r="YM208"/>
      <c r="YN208"/>
      <c r="YO208"/>
      <c r="YP208"/>
      <c r="YQ208"/>
      <c r="YR208"/>
      <c r="YS208"/>
      <c r="YT208"/>
      <c r="YU208"/>
      <c r="YV208"/>
      <c r="YW208"/>
      <c r="YX208"/>
      <c r="YY208"/>
      <c r="YZ208"/>
      <c r="ZA208"/>
      <c r="ZB208"/>
      <c r="ZC208"/>
      <c r="ZD208"/>
      <c r="ZE208"/>
      <c r="ZF208"/>
      <c r="ZG208"/>
      <c r="AGZ208"/>
      <c r="AHA208"/>
      <c r="AHB208"/>
      <c r="AHC208"/>
      <c r="AHD208"/>
      <c r="AHE208"/>
      <c r="AHF208"/>
      <c r="AHG208"/>
      <c r="AHH208"/>
      <c r="AHI208"/>
      <c r="AHJ208"/>
      <c r="AHK208"/>
      <c r="AHL208"/>
      <c r="AHM208"/>
      <c r="AHN208"/>
      <c r="AHO208"/>
      <c r="AHP208"/>
      <c r="AHQ208"/>
      <c r="AHR208"/>
      <c r="AHS208"/>
      <c r="AHT208"/>
      <c r="AHU208"/>
      <c r="AHV208"/>
      <c r="AHW208"/>
      <c r="AHX208"/>
      <c r="AHY208"/>
      <c r="AHZ208"/>
      <c r="AIA208"/>
      <c r="AIB208"/>
      <c r="AIC208"/>
      <c r="AID208"/>
      <c r="AIE208"/>
      <c r="AIF208"/>
      <c r="AIG208"/>
      <c r="AIH208"/>
      <c r="AII208"/>
      <c r="AIJ208"/>
      <c r="AIK208"/>
      <c r="AIL208"/>
      <c r="AIM208"/>
      <c r="AIN208"/>
      <c r="AIO208"/>
      <c r="AIP208"/>
      <c r="AIQ208"/>
      <c r="AIR208"/>
      <c r="AIS208"/>
      <c r="AIT208"/>
      <c r="AIU208"/>
      <c r="AIV208"/>
      <c r="AIW208"/>
      <c r="AIX208"/>
      <c r="AIY208"/>
      <c r="AIZ208"/>
      <c r="AJA208"/>
      <c r="AJB208"/>
      <c r="AJC208"/>
      <c r="AJD208"/>
      <c r="AJE208"/>
      <c r="AJF208"/>
      <c r="AJG208"/>
      <c r="AJH208"/>
      <c r="AJI208"/>
      <c r="AJJ208"/>
      <c r="AJK208"/>
      <c r="AJL208"/>
      <c r="AJM208"/>
      <c r="AJN208"/>
      <c r="AJO208"/>
      <c r="AJP208"/>
      <c r="AJQ208"/>
      <c r="AJR208"/>
      <c r="AJS208"/>
      <c r="AJT208"/>
      <c r="AJU208"/>
      <c r="AJV208"/>
      <c r="AJW208"/>
      <c r="AJX208"/>
      <c r="AJY208"/>
      <c r="AJZ208"/>
      <c r="AKA208"/>
      <c r="AKB208"/>
      <c r="AKC208"/>
      <c r="AKD208"/>
      <c r="AKE208"/>
      <c r="AKF208"/>
      <c r="AKG208"/>
      <c r="AKH208"/>
      <c r="AKI208"/>
      <c r="AKJ208"/>
      <c r="AKK208"/>
      <c r="AKL208"/>
      <c r="AKM208"/>
      <c r="AKN208"/>
      <c r="AKO208"/>
      <c r="AKP208"/>
      <c r="AKQ208"/>
      <c r="AKR208"/>
      <c r="AKS208"/>
      <c r="AKT208"/>
      <c r="AKU208"/>
      <c r="AKV208"/>
      <c r="AKW208"/>
      <c r="AKX208"/>
      <c r="AKY208"/>
      <c r="AKZ208"/>
      <c r="ALA208"/>
      <c r="ALB208"/>
      <c r="ALC208"/>
      <c r="ALD208"/>
      <c r="ALE208"/>
      <c r="ALF208"/>
      <c r="ALG208"/>
      <c r="ALH208"/>
      <c r="ALI208"/>
      <c r="ALJ208"/>
      <c r="ALK208"/>
      <c r="ALL208"/>
      <c r="ALM208"/>
      <c r="ALN208"/>
      <c r="ALO208"/>
    </row>
    <row r="209" spans="5:1003" x14ac:dyDescent="0.25">
      <c r="E209" s="1115" t="str">
        <f t="shared" si="57"/>
        <v/>
      </c>
      <c r="G209" s="1115" t="str">
        <f t="shared" si="57"/>
        <v/>
      </c>
      <c r="I209" s="1115" t="str">
        <f t="shared" si="58"/>
        <v/>
      </c>
      <c r="K209" s="1115" t="str">
        <f t="shared" si="59"/>
        <v/>
      </c>
      <c r="M209" s="1115" t="str">
        <f t="shared" si="60"/>
        <v/>
      </c>
      <c r="O209" s="1115" t="str">
        <f t="shared" si="61"/>
        <v/>
      </c>
      <c r="Q209" s="1115" t="str">
        <f t="shared" si="62"/>
        <v/>
      </c>
      <c r="S209" s="1115" t="str">
        <f t="shared" si="63"/>
        <v/>
      </c>
      <c r="U209" s="1115" t="str">
        <f t="shared" si="64"/>
        <v/>
      </c>
      <c r="W209" s="1115" t="str">
        <f t="shared" si="65"/>
        <v/>
      </c>
      <c r="Y209" s="1115" t="str">
        <f t="shared" si="66"/>
        <v/>
      </c>
      <c r="AA209" s="1115" t="str">
        <f t="shared" si="67"/>
        <v/>
      </c>
      <c r="AC209" s="1115" t="str">
        <f t="shared" si="68"/>
        <v/>
      </c>
      <c r="AE209" s="1115" t="str">
        <f t="shared" si="69"/>
        <v/>
      </c>
      <c r="AG209" s="1115" t="str">
        <f t="shared" si="70"/>
        <v/>
      </c>
      <c r="AI209" s="1115" t="str">
        <f t="shared" si="71"/>
        <v/>
      </c>
      <c r="AK209" s="1115" t="str">
        <f t="shared" si="72"/>
        <v/>
      </c>
      <c r="AM209" s="1115" t="str">
        <f t="shared" si="73"/>
        <v/>
      </c>
      <c r="AO209" s="1115" t="str">
        <f t="shared" si="74"/>
        <v/>
      </c>
      <c r="AQ209" s="1115" t="str">
        <f t="shared" si="75"/>
        <v/>
      </c>
      <c r="XT209"/>
      <c r="XU209"/>
      <c r="XV209"/>
      <c r="XW209"/>
      <c r="XX209"/>
      <c r="XY209"/>
      <c r="XZ209"/>
      <c r="YA209"/>
      <c r="YB209"/>
      <c r="YC209"/>
      <c r="YD209"/>
      <c r="YE209"/>
      <c r="YF209"/>
      <c r="YG209"/>
      <c r="YH209"/>
      <c r="YI209"/>
      <c r="YJ209"/>
      <c r="YK209"/>
      <c r="YL209"/>
      <c r="YM209"/>
      <c r="YN209"/>
      <c r="YO209"/>
      <c r="YP209"/>
      <c r="YQ209"/>
      <c r="YR209"/>
      <c r="YS209"/>
      <c r="YT209"/>
      <c r="YU209"/>
      <c r="YV209"/>
      <c r="YW209"/>
      <c r="YX209"/>
      <c r="YY209"/>
      <c r="YZ209"/>
      <c r="ZA209"/>
      <c r="ZB209"/>
      <c r="ZC209"/>
      <c r="ZD209"/>
      <c r="ZE209"/>
      <c r="ZF209"/>
      <c r="ZG209"/>
      <c r="AGZ209"/>
      <c r="AHA209"/>
      <c r="AHB209"/>
      <c r="AHC209"/>
      <c r="AHD209"/>
      <c r="AHE209"/>
      <c r="AHF209"/>
      <c r="AHG209"/>
      <c r="AHH209"/>
      <c r="AHI209"/>
      <c r="AHJ209"/>
      <c r="AHK209"/>
      <c r="AHL209"/>
      <c r="AHM209"/>
      <c r="AHN209"/>
      <c r="AHO209"/>
      <c r="AHP209"/>
      <c r="AHQ209"/>
      <c r="AHR209"/>
      <c r="AHS209"/>
      <c r="AHT209"/>
      <c r="AHU209"/>
      <c r="AHV209"/>
      <c r="AHW209"/>
      <c r="AHX209"/>
      <c r="AHY209"/>
      <c r="AHZ209"/>
      <c r="AIA209"/>
      <c r="AIB209"/>
      <c r="AIC209"/>
      <c r="AID209"/>
      <c r="AIE209"/>
      <c r="AIF209"/>
      <c r="AIG209"/>
      <c r="AIH209"/>
      <c r="AII209"/>
      <c r="AIJ209"/>
      <c r="AIK209"/>
      <c r="AIL209"/>
      <c r="AIM209"/>
      <c r="AIN209"/>
      <c r="AIO209"/>
      <c r="AIP209"/>
      <c r="AIQ209"/>
      <c r="AIR209"/>
      <c r="AIS209"/>
      <c r="AIT209"/>
      <c r="AIU209"/>
      <c r="AIV209"/>
      <c r="AIW209"/>
      <c r="AIX209"/>
      <c r="AIY209"/>
      <c r="AIZ209"/>
      <c r="AJA209"/>
      <c r="AJB209"/>
      <c r="AJC209"/>
      <c r="AJD209"/>
      <c r="AJE209"/>
      <c r="AJF209"/>
      <c r="AJG209"/>
      <c r="AJH209"/>
      <c r="AJI209"/>
      <c r="AJJ209"/>
      <c r="AJK209"/>
      <c r="AJL209"/>
      <c r="AJM209"/>
      <c r="AJN209"/>
      <c r="AJO209"/>
      <c r="AJP209"/>
      <c r="AJQ209"/>
      <c r="AJR209"/>
      <c r="AJS209"/>
      <c r="AJT209"/>
      <c r="AJU209"/>
      <c r="AJV209"/>
      <c r="AJW209"/>
      <c r="AJX209"/>
      <c r="AJY209"/>
      <c r="AJZ209"/>
      <c r="AKA209"/>
      <c r="AKB209"/>
      <c r="AKC209"/>
      <c r="AKD209"/>
      <c r="AKE209"/>
      <c r="AKF209"/>
      <c r="AKG209"/>
      <c r="AKH209"/>
      <c r="AKI209"/>
      <c r="AKJ209"/>
      <c r="AKK209"/>
      <c r="AKL209"/>
      <c r="AKM209"/>
      <c r="AKN209"/>
      <c r="AKO209"/>
      <c r="AKP209"/>
      <c r="AKQ209"/>
      <c r="AKR209"/>
      <c r="AKS209"/>
      <c r="AKT209"/>
      <c r="AKU209"/>
      <c r="AKV209"/>
      <c r="AKW209"/>
      <c r="AKX209"/>
      <c r="AKY209"/>
      <c r="AKZ209"/>
      <c r="ALA209"/>
      <c r="ALB209"/>
      <c r="ALC209"/>
      <c r="ALD209"/>
      <c r="ALE209"/>
      <c r="ALF209"/>
      <c r="ALG209"/>
      <c r="ALH209"/>
      <c r="ALI209"/>
      <c r="ALJ209"/>
      <c r="ALK209"/>
      <c r="ALL209"/>
      <c r="ALM209"/>
      <c r="ALN209"/>
      <c r="ALO209"/>
    </row>
    <row r="210" spans="5:1003" x14ac:dyDescent="0.25">
      <c r="E210" s="1115" t="str">
        <f t="shared" si="57"/>
        <v/>
      </c>
      <c r="G210" s="1115" t="str">
        <f t="shared" si="57"/>
        <v/>
      </c>
      <c r="I210" s="1115" t="str">
        <f t="shared" si="58"/>
        <v/>
      </c>
      <c r="K210" s="1115" t="str">
        <f t="shared" si="59"/>
        <v/>
      </c>
      <c r="M210" s="1115" t="str">
        <f t="shared" si="60"/>
        <v/>
      </c>
      <c r="O210" s="1115" t="str">
        <f t="shared" si="61"/>
        <v/>
      </c>
      <c r="Q210" s="1115" t="str">
        <f t="shared" si="62"/>
        <v/>
      </c>
      <c r="S210" s="1115" t="str">
        <f t="shared" si="63"/>
        <v/>
      </c>
      <c r="U210" s="1115" t="str">
        <f t="shared" si="64"/>
        <v/>
      </c>
      <c r="W210" s="1115" t="str">
        <f t="shared" si="65"/>
        <v/>
      </c>
      <c r="Y210" s="1115" t="str">
        <f t="shared" si="66"/>
        <v/>
      </c>
      <c r="AA210" s="1115" t="str">
        <f t="shared" si="67"/>
        <v/>
      </c>
      <c r="AC210" s="1115" t="str">
        <f t="shared" si="68"/>
        <v/>
      </c>
      <c r="AE210" s="1115" t="str">
        <f t="shared" si="69"/>
        <v/>
      </c>
      <c r="AG210" s="1115" t="str">
        <f t="shared" si="70"/>
        <v/>
      </c>
      <c r="AI210" s="1115" t="str">
        <f t="shared" si="71"/>
        <v/>
      </c>
      <c r="AK210" s="1115" t="str">
        <f t="shared" si="72"/>
        <v/>
      </c>
      <c r="AM210" s="1115" t="str">
        <f t="shared" si="73"/>
        <v/>
      </c>
      <c r="AO210" s="1115" t="str">
        <f t="shared" si="74"/>
        <v/>
      </c>
      <c r="AQ210" s="1115" t="str">
        <f t="shared" si="75"/>
        <v/>
      </c>
      <c r="XT210"/>
      <c r="XU210"/>
      <c r="XV210"/>
      <c r="XW210"/>
      <c r="XX210"/>
      <c r="XY210"/>
      <c r="XZ210"/>
      <c r="YA210"/>
      <c r="YB210"/>
      <c r="YC210"/>
      <c r="YD210"/>
      <c r="YE210"/>
      <c r="YF210"/>
      <c r="YG210"/>
      <c r="YH210"/>
      <c r="YI210"/>
      <c r="YJ210"/>
      <c r="YK210"/>
      <c r="YL210"/>
      <c r="YM210"/>
      <c r="YN210"/>
      <c r="YO210"/>
      <c r="YP210"/>
      <c r="YQ210"/>
      <c r="YR210"/>
      <c r="YS210"/>
      <c r="YT210"/>
      <c r="YU210"/>
      <c r="YV210"/>
      <c r="YW210"/>
      <c r="YX210"/>
      <c r="YY210"/>
      <c r="YZ210"/>
      <c r="ZA210"/>
      <c r="ZB210"/>
      <c r="ZC210"/>
      <c r="ZD210"/>
      <c r="ZE210"/>
      <c r="ZF210"/>
      <c r="ZG210"/>
      <c r="AGZ210"/>
      <c r="AHA210"/>
      <c r="AHB210"/>
      <c r="AHC210"/>
      <c r="AHD210"/>
      <c r="AHE210"/>
      <c r="AHF210"/>
      <c r="AHG210"/>
      <c r="AHH210"/>
      <c r="AHI210"/>
      <c r="AHJ210"/>
      <c r="AHK210"/>
      <c r="AHL210"/>
      <c r="AHM210"/>
      <c r="AHN210"/>
      <c r="AHO210"/>
      <c r="AHP210"/>
      <c r="AHQ210"/>
      <c r="AHR210"/>
      <c r="AHS210"/>
      <c r="AHT210"/>
      <c r="AHU210"/>
      <c r="AHV210"/>
      <c r="AHW210"/>
      <c r="AHX210"/>
      <c r="AHY210"/>
      <c r="AHZ210"/>
      <c r="AIA210"/>
      <c r="AIB210"/>
      <c r="AIC210"/>
      <c r="AID210"/>
      <c r="AIE210"/>
      <c r="AIF210"/>
      <c r="AIG210"/>
      <c r="AIH210"/>
      <c r="AII210"/>
      <c r="AIJ210"/>
      <c r="AIK210"/>
      <c r="AIL210"/>
      <c r="AIM210"/>
      <c r="AIN210"/>
      <c r="AIO210"/>
      <c r="AIP210"/>
      <c r="AIQ210"/>
      <c r="AIR210"/>
      <c r="AIS210"/>
      <c r="AIT210"/>
      <c r="AIU210"/>
      <c r="AIV210"/>
      <c r="AIW210"/>
      <c r="AIX210"/>
      <c r="AIY210"/>
      <c r="AIZ210"/>
      <c r="AJA210"/>
      <c r="AJB210"/>
      <c r="AJC210"/>
      <c r="AJD210"/>
      <c r="AJE210"/>
      <c r="AJF210"/>
      <c r="AJG210"/>
      <c r="AJH210"/>
      <c r="AJI210"/>
      <c r="AJJ210"/>
      <c r="AJK210"/>
      <c r="AJL210"/>
      <c r="AJM210"/>
      <c r="AJN210"/>
      <c r="AJO210"/>
      <c r="AJP210"/>
      <c r="AJQ210"/>
      <c r="AJR210"/>
      <c r="AJS210"/>
      <c r="AJT210"/>
      <c r="AJU210"/>
      <c r="AJV210"/>
      <c r="AJW210"/>
      <c r="AJX210"/>
      <c r="AJY210"/>
      <c r="AJZ210"/>
      <c r="AKA210"/>
      <c r="AKB210"/>
      <c r="AKC210"/>
      <c r="AKD210"/>
      <c r="AKE210"/>
      <c r="AKF210"/>
      <c r="AKG210"/>
      <c r="AKH210"/>
      <c r="AKI210"/>
      <c r="AKJ210"/>
      <c r="AKK210"/>
      <c r="AKL210"/>
      <c r="AKM210"/>
      <c r="AKN210"/>
      <c r="AKO210"/>
      <c r="AKP210"/>
      <c r="AKQ210"/>
      <c r="AKR210"/>
      <c r="AKS210"/>
      <c r="AKT210"/>
      <c r="AKU210"/>
      <c r="AKV210"/>
      <c r="AKW210"/>
      <c r="AKX210"/>
      <c r="AKY210"/>
      <c r="AKZ210"/>
      <c r="ALA210"/>
      <c r="ALB210"/>
      <c r="ALC210"/>
      <c r="ALD210"/>
      <c r="ALE210"/>
      <c r="ALF210"/>
      <c r="ALG210"/>
      <c r="ALH210"/>
      <c r="ALI210"/>
      <c r="ALJ210"/>
      <c r="ALK210"/>
      <c r="ALL210"/>
      <c r="ALM210"/>
      <c r="ALN210"/>
      <c r="ALO210"/>
    </row>
    <row r="211" spans="5:1003" x14ac:dyDescent="0.25">
      <c r="E211" s="1115" t="str">
        <f t="shared" si="57"/>
        <v/>
      </c>
      <c r="G211" s="1115" t="str">
        <f t="shared" si="57"/>
        <v/>
      </c>
      <c r="I211" s="1115" t="str">
        <f t="shared" si="58"/>
        <v/>
      </c>
      <c r="K211" s="1115" t="str">
        <f t="shared" si="59"/>
        <v/>
      </c>
      <c r="M211" s="1115" t="str">
        <f t="shared" si="60"/>
        <v/>
      </c>
      <c r="O211" s="1115" t="str">
        <f t="shared" si="61"/>
        <v/>
      </c>
      <c r="Q211" s="1115" t="str">
        <f t="shared" si="62"/>
        <v/>
      </c>
      <c r="S211" s="1115" t="str">
        <f t="shared" si="63"/>
        <v/>
      </c>
      <c r="U211" s="1115" t="str">
        <f t="shared" si="64"/>
        <v/>
      </c>
      <c r="W211" s="1115" t="str">
        <f t="shared" si="65"/>
        <v/>
      </c>
      <c r="Y211" s="1115" t="str">
        <f t="shared" si="66"/>
        <v/>
      </c>
      <c r="AA211" s="1115" t="str">
        <f t="shared" si="67"/>
        <v/>
      </c>
      <c r="AC211" s="1115" t="str">
        <f t="shared" si="68"/>
        <v/>
      </c>
      <c r="AE211" s="1115" t="str">
        <f t="shared" si="69"/>
        <v/>
      </c>
      <c r="AG211" s="1115" t="str">
        <f t="shared" si="70"/>
        <v/>
      </c>
      <c r="AI211" s="1115" t="str">
        <f t="shared" si="71"/>
        <v/>
      </c>
      <c r="AK211" s="1115" t="str">
        <f t="shared" si="72"/>
        <v/>
      </c>
      <c r="AM211" s="1115" t="str">
        <f t="shared" si="73"/>
        <v/>
      </c>
      <c r="AO211" s="1115" t="str">
        <f t="shared" si="74"/>
        <v/>
      </c>
      <c r="AQ211" s="1115" t="str">
        <f t="shared" si="75"/>
        <v/>
      </c>
      <c r="XT211"/>
      <c r="XU211"/>
      <c r="XV211"/>
      <c r="XW211"/>
      <c r="XX211"/>
      <c r="XY211"/>
      <c r="XZ211"/>
      <c r="YA211"/>
      <c r="YB211"/>
      <c r="YC211"/>
      <c r="YD211"/>
      <c r="YE211"/>
      <c r="YF211"/>
      <c r="YG211"/>
      <c r="YH211"/>
      <c r="YI211"/>
      <c r="YJ211"/>
      <c r="YK211"/>
      <c r="YL211"/>
      <c r="YM211"/>
      <c r="YN211"/>
      <c r="YO211"/>
      <c r="YP211"/>
      <c r="YQ211"/>
      <c r="YR211"/>
      <c r="YS211"/>
      <c r="YT211"/>
      <c r="YU211"/>
      <c r="YV211"/>
      <c r="YW211"/>
      <c r="YX211"/>
      <c r="YY211"/>
      <c r="YZ211"/>
      <c r="ZA211"/>
      <c r="ZB211"/>
      <c r="ZC211"/>
      <c r="ZD211"/>
      <c r="ZE211"/>
      <c r="ZF211"/>
      <c r="ZG211"/>
      <c r="AGZ211"/>
      <c r="AHA211"/>
      <c r="AHB211"/>
      <c r="AHC211"/>
      <c r="AHD211"/>
      <c r="AHE211"/>
      <c r="AHF211"/>
      <c r="AHG211"/>
      <c r="AHH211"/>
      <c r="AHI211"/>
      <c r="AHJ211"/>
      <c r="AHK211"/>
      <c r="AHL211"/>
      <c r="AHM211"/>
      <c r="AHN211"/>
      <c r="AHO211"/>
      <c r="AHP211"/>
      <c r="AHQ211"/>
      <c r="AHR211"/>
      <c r="AHS211"/>
      <c r="AHT211"/>
      <c r="AHU211"/>
      <c r="AHV211"/>
      <c r="AHW211"/>
      <c r="AHX211"/>
      <c r="AHY211"/>
      <c r="AHZ211"/>
      <c r="AIA211"/>
      <c r="AIB211"/>
      <c r="AIC211"/>
      <c r="AID211"/>
      <c r="AIE211"/>
      <c r="AIF211"/>
      <c r="AIG211"/>
      <c r="AIH211"/>
      <c r="AII211"/>
      <c r="AIJ211"/>
      <c r="AIK211"/>
      <c r="AIL211"/>
      <c r="AIM211"/>
      <c r="AIN211"/>
      <c r="AIO211"/>
      <c r="AIP211"/>
      <c r="AIQ211"/>
      <c r="AIR211"/>
      <c r="AIS211"/>
      <c r="AIT211"/>
      <c r="AIU211"/>
      <c r="AIV211"/>
      <c r="AIW211"/>
      <c r="AIX211"/>
      <c r="AIY211"/>
      <c r="AIZ211"/>
      <c r="AJA211"/>
      <c r="AJB211"/>
      <c r="AJC211"/>
      <c r="AJD211"/>
      <c r="AJE211"/>
      <c r="AJF211"/>
      <c r="AJG211"/>
      <c r="AJH211"/>
      <c r="AJI211"/>
      <c r="AJJ211"/>
      <c r="AJK211"/>
      <c r="AJL211"/>
      <c r="AJM211"/>
      <c r="AJN211"/>
      <c r="AJO211"/>
      <c r="AJP211"/>
      <c r="AJQ211"/>
      <c r="AJR211"/>
      <c r="AJS211"/>
      <c r="AJT211"/>
      <c r="AJU211"/>
      <c r="AJV211"/>
      <c r="AJW211"/>
      <c r="AJX211"/>
      <c r="AJY211"/>
      <c r="AJZ211"/>
      <c r="AKA211"/>
      <c r="AKB211"/>
      <c r="AKC211"/>
      <c r="AKD211"/>
      <c r="AKE211"/>
      <c r="AKF211"/>
      <c r="AKG211"/>
      <c r="AKH211"/>
      <c r="AKI211"/>
      <c r="AKJ211"/>
      <c r="AKK211"/>
      <c r="AKL211"/>
      <c r="AKM211"/>
      <c r="AKN211"/>
      <c r="AKO211"/>
      <c r="AKP211"/>
      <c r="AKQ211"/>
      <c r="AKR211"/>
      <c r="AKS211"/>
      <c r="AKT211"/>
      <c r="AKU211"/>
      <c r="AKV211"/>
      <c r="AKW211"/>
      <c r="AKX211"/>
      <c r="AKY211"/>
      <c r="AKZ211"/>
      <c r="ALA211"/>
      <c r="ALB211"/>
      <c r="ALC211"/>
      <c r="ALD211"/>
      <c r="ALE211"/>
      <c r="ALF211"/>
      <c r="ALG211"/>
      <c r="ALH211"/>
      <c r="ALI211"/>
      <c r="ALJ211"/>
      <c r="ALK211"/>
      <c r="ALL211"/>
      <c r="ALM211"/>
      <c r="ALN211"/>
      <c r="ALO211"/>
    </row>
    <row r="212" spans="5:1003" x14ac:dyDescent="0.25">
      <c r="E212" s="1115" t="str">
        <f t="shared" si="57"/>
        <v/>
      </c>
      <c r="G212" s="1115" t="str">
        <f t="shared" si="57"/>
        <v/>
      </c>
      <c r="I212" s="1115" t="str">
        <f t="shared" si="58"/>
        <v/>
      </c>
      <c r="K212" s="1115" t="str">
        <f t="shared" si="59"/>
        <v/>
      </c>
      <c r="M212" s="1115" t="str">
        <f t="shared" si="60"/>
        <v/>
      </c>
      <c r="O212" s="1115" t="str">
        <f t="shared" si="61"/>
        <v/>
      </c>
      <c r="Q212" s="1115" t="str">
        <f t="shared" si="62"/>
        <v/>
      </c>
      <c r="S212" s="1115" t="str">
        <f t="shared" si="63"/>
        <v/>
      </c>
      <c r="U212" s="1115" t="str">
        <f t="shared" si="64"/>
        <v/>
      </c>
      <c r="W212" s="1115" t="str">
        <f t="shared" si="65"/>
        <v/>
      </c>
      <c r="Y212" s="1115" t="str">
        <f t="shared" si="66"/>
        <v/>
      </c>
      <c r="AA212" s="1115" t="str">
        <f t="shared" si="67"/>
        <v/>
      </c>
      <c r="AC212" s="1115" t="str">
        <f t="shared" si="68"/>
        <v/>
      </c>
      <c r="AE212" s="1115" t="str">
        <f t="shared" si="69"/>
        <v/>
      </c>
      <c r="AG212" s="1115" t="str">
        <f t="shared" si="70"/>
        <v/>
      </c>
      <c r="AI212" s="1115" t="str">
        <f t="shared" si="71"/>
        <v/>
      </c>
      <c r="AK212" s="1115" t="str">
        <f t="shared" si="72"/>
        <v/>
      </c>
      <c r="AM212" s="1115" t="str">
        <f t="shared" si="73"/>
        <v/>
      </c>
      <c r="AO212" s="1115" t="str">
        <f t="shared" si="74"/>
        <v/>
      </c>
      <c r="AQ212" s="1115" t="str">
        <f t="shared" si="75"/>
        <v/>
      </c>
      <c r="XT212"/>
      <c r="XU212"/>
      <c r="XV212"/>
      <c r="XW212"/>
      <c r="XX212"/>
      <c r="XY212"/>
      <c r="XZ212"/>
      <c r="YA212"/>
      <c r="YB212"/>
      <c r="YC212"/>
      <c r="YD212"/>
      <c r="YE212"/>
      <c r="YF212"/>
      <c r="YG212"/>
      <c r="YH212"/>
      <c r="YI212"/>
      <c r="YJ212"/>
      <c r="YK212"/>
      <c r="YL212"/>
      <c r="YM212"/>
      <c r="YN212"/>
      <c r="YO212"/>
      <c r="YP212"/>
      <c r="YQ212"/>
      <c r="YR212"/>
      <c r="YS212"/>
      <c r="YT212"/>
      <c r="YU212"/>
      <c r="YV212"/>
      <c r="YW212"/>
      <c r="YX212"/>
      <c r="YY212"/>
      <c r="YZ212"/>
      <c r="ZA212"/>
      <c r="ZB212"/>
      <c r="ZC212"/>
      <c r="ZD212"/>
      <c r="ZE212"/>
      <c r="ZF212"/>
      <c r="ZG212"/>
      <c r="AGZ212"/>
      <c r="AHA212"/>
      <c r="AHB212"/>
      <c r="AHC212"/>
      <c r="AHD212"/>
      <c r="AHE212"/>
      <c r="AHF212"/>
      <c r="AHG212"/>
      <c r="AHH212"/>
      <c r="AHI212"/>
      <c r="AHJ212"/>
      <c r="AHK212"/>
      <c r="AHL212"/>
      <c r="AHM212"/>
      <c r="AHN212"/>
      <c r="AHO212"/>
      <c r="AHP212"/>
      <c r="AHQ212"/>
      <c r="AHR212"/>
      <c r="AHS212"/>
      <c r="AHT212"/>
      <c r="AHU212"/>
      <c r="AHV212"/>
      <c r="AHW212"/>
      <c r="AHX212"/>
      <c r="AHY212"/>
      <c r="AHZ212"/>
      <c r="AIA212"/>
      <c r="AIB212"/>
      <c r="AIC212"/>
      <c r="AID212"/>
      <c r="AIE212"/>
      <c r="AIF212"/>
      <c r="AIG212"/>
      <c r="AIH212"/>
      <c r="AII212"/>
      <c r="AIJ212"/>
      <c r="AIK212"/>
      <c r="AIL212"/>
      <c r="AIM212"/>
      <c r="AIN212"/>
      <c r="AIO212"/>
      <c r="AIP212"/>
      <c r="AIQ212"/>
      <c r="AIR212"/>
      <c r="AIS212"/>
      <c r="AIT212"/>
      <c r="AIU212"/>
      <c r="AIV212"/>
      <c r="AIW212"/>
      <c r="AIX212"/>
      <c r="AIY212"/>
      <c r="AIZ212"/>
      <c r="AJA212"/>
      <c r="AJB212"/>
      <c r="AJC212"/>
      <c r="AJD212"/>
      <c r="AJE212"/>
      <c r="AJF212"/>
      <c r="AJG212"/>
      <c r="AJH212"/>
      <c r="AJI212"/>
      <c r="AJJ212"/>
      <c r="AJK212"/>
      <c r="AJL212"/>
      <c r="AJM212"/>
      <c r="AJN212"/>
      <c r="AJO212"/>
      <c r="AJP212"/>
      <c r="AJQ212"/>
      <c r="AJR212"/>
      <c r="AJS212"/>
      <c r="AJT212"/>
      <c r="AJU212"/>
      <c r="AJV212"/>
      <c r="AJW212"/>
      <c r="AJX212"/>
      <c r="AJY212"/>
      <c r="AJZ212"/>
      <c r="AKA212"/>
      <c r="AKB212"/>
      <c r="AKC212"/>
      <c r="AKD212"/>
      <c r="AKE212"/>
      <c r="AKF212"/>
      <c r="AKG212"/>
      <c r="AKH212"/>
      <c r="AKI212"/>
      <c r="AKJ212"/>
      <c r="AKK212"/>
      <c r="AKL212"/>
      <c r="AKM212"/>
      <c r="AKN212"/>
      <c r="AKO212"/>
      <c r="AKP212"/>
      <c r="AKQ212"/>
      <c r="AKR212"/>
      <c r="AKS212"/>
      <c r="AKT212"/>
      <c r="AKU212"/>
      <c r="AKV212"/>
      <c r="AKW212"/>
      <c r="AKX212"/>
      <c r="AKY212"/>
      <c r="AKZ212"/>
      <c r="ALA212"/>
      <c r="ALB212"/>
      <c r="ALC212"/>
      <c r="ALD212"/>
      <c r="ALE212"/>
      <c r="ALF212"/>
      <c r="ALG212"/>
      <c r="ALH212"/>
      <c r="ALI212"/>
      <c r="ALJ212"/>
      <c r="ALK212"/>
      <c r="ALL212"/>
      <c r="ALM212"/>
      <c r="ALN212"/>
      <c r="ALO212"/>
    </row>
    <row r="213" spans="5:1003" x14ac:dyDescent="0.25">
      <c r="E213" s="1115" t="str">
        <f t="shared" si="57"/>
        <v/>
      </c>
      <c r="G213" s="1115" t="str">
        <f t="shared" si="57"/>
        <v/>
      </c>
      <c r="I213" s="1115" t="str">
        <f t="shared" si="58"/>
        <v/>
      </c>
      <c r="K213" s="1115" t="str">
        <f t="shared" si="59"/>
        <v/>
      </c>
      <c r="M213" s="1115" t="str">
        <f t="shared" si="60"/>
        <v/>
      </c>
      <c r="O213" s="1115" t="str">
        <f t="shared" si="61"/>
        <v/>
      </c>
      <c r="Q213" s="1115" t="str">
        <f t="shared" si="62"/>
        <v/>
      </c>
      <c r="S213" s="1115" t="str">
        <f t="shared" si="63"/>
        <v/>
      </c>
      <c r="U213" s="1115" t="str">
        <f t="shared" si="64"/>
        <v/>
      </c>
      <c r="W213" s="1115" t="str">
        <f t="shared" si="65"/>
        <v/>
      </c>
      <c r="Y213" s="1115" t="str">
        <f t="shared" si="66"/>
        <v/>
      </c>
      <c r="AA213" s="1115" t="str">
        <f t="shared" si="67"/>
        <v/>
      </c>
      <c r="AC213" s="1115" t="str">
        <f t="shared" si="68"/>
        <v/>
      </c>
      <c r="AE213" s="1115" t="str">
        <f t="shared" si="69"/>
        <v/>
      </c>
      <c r="AG213" s="1115" t="str">
        <f t="shared" si="70"/>
        <v/>
      </c>
      <c r="AI213" s="1115" t="str">
        <f t="shared" si="71"/>
        <v/>
      </c>
      <c r="AK213" s="1115" t="str">
        <f t="shared" si="72"/>
        <v/>
      </c>
      <c r="AM213" s="1115" t="str">
        <f t="shared" si="73"/>
        <v/>
      </c>
      <c r="AO213" s="1115" t="str">
        <f t="shared" si="74"/>
        <v/>
      </c>
      <c r="AQ213" s="1115" t="str">
        <f t="shared" si="75"/>
        <v/>
      </c>
      <c r="XT213"/>
      <c r="XU213"/>
      <c r="XV213"/>
      <c r="XW213"/>
      <c r="XX213"/>
      <c r="XY213"/>
      <c r="XZ213"/>
      <c r="YA213"/>
      <c r="YB213"/>
      <c r="YC213"/>
      <c r="YD213"/>
      <c r="YE213"/>
      <c r="YF213"/>
      <c r="YG213"/>
      <c r="YH213"/>
      <c r="YI213"/>
      <c r="YJ213"/>
      <c r="YK213"/>
      <c r="YL213"/>
      <c r="YM213"/>
      <c r="YN213"/>
      <c r="YO213"/>
      <c r="YP213"/>
      <c r="YQ213"/>
      <c r="YR213"/>
      <c r="YS213"/>
      <c r="YT213"/>
      <c r="YU213"/>
      <c r="YV213"/>
      <c r="YW213"/>
      <c r="YX213"/>
      <c r="YY213"/>
      <c r="YZ213"/>
      <c r="ZA213"/>
      <c r="ZB213"/>
      <c r="ZC213"/>
      <c r="ZD213"/>
      <c r="ZE213"/>
      <c r="ZF213"/>
      <c r="ZG213"/>
      <c r="AGZ213"/>
      <c r="AHA213"/>
      <c r="AHB213"/>
      <c r="AHC213"/>
      <c r="AHD213"/>
      <c r="AHE213"/>
      <c r="AHF213"/>
      <c r="AHG213"/>
      <c r="AHH213"/>
      <c r="AHI213"/>
      <c r="AHJ213"/>
      <c r="AHK213"/>
      <c r="AHL213"/>
      <c r="AHM213"/>
      <c r="AHN213"/>
      <c r="AHO213"/>
      <c r="AHP213"/>
      <c r="AHQ213"/>
      <c r="AHR213"/>
      <c r="AHS213"/>
      <c r="AHT213"/>
      <c r="AHU213"/>
      <c r="AHV213"/>
      <c r="AHW213"/>
      <c r="AHX213"/>
      <c r="AHY213"/>
      <c r="AHZ213"/>
      <c r="AIA213"/>
      <c r="AIB213"/>
      <c r="AIC213"/>
      <c r="AID213"/>
      <c r="AIE213"/>
      <c r="AIF213"/>
      <c r="AIG213"/>
      <c r="AIH213"/>
      <c r="AII213"/>
      <c r="AIJ213"/>
      <c r="AIK213"/>
      <c r="AIL213"/>
      <c r="AIM213"/>
      <c r="AIN213"/>
      <c r="AIO213"/>
      <c r="AIP213"/>
      <c r="AIQ213"/>
      <c r="AIR213"/>
      <c r="AIS213"/>
      <c r="AIT213"/>
      <c r="AIU213"/>
      <c r="AIV213"/>
      <c r="AIW213"/>
      <c r="AIX213"/>
      <c r="AIY213"/>
      <c r="AIZ213"/>
      <c r="AJA213"/>
      <c r="AJB213"/>
      <c r="AJC213"/>
      <c r="AJD213"/>
      <c r="AJE213"/>
      <c r="AJF213"/>
      <c r="AJG213"/>
      <c r="AJH213"/>
      <c r="AJI213"/>
      <c r="AJJ213"/>
      <c r="AJK213"/>
      <c r="AJL213"/>
      <c r="AJM213"/>
      <c r="AJN213"/>
      <c r="AJO213"/>
      <c r="AJP213"/>
      <c r="AJQ213"/>
      <c r="AJR213"/>
      <c r="AJS213"/>
      <c r="AJT213"/>
      <c r="AJU213"/>
      <c r="AJV213"/>
      <c r="AJW213"/>
      <c r="AJX213"/>
      <c r="AJY213"/>
      <c r="AJZ213"/>
      <c r="AKA213"/>
      <c r="AKB213"/>
      <c r="AKC213"/>
      <c r="AKD213"/>
      <c r="AKE213"/>
      <c r="AKF213"/>
      <c r="AKG213"/>
      <c r="AKH213"/>
      <c r="AKI213"/>
      <c r="AKJ213"/>
      <c r="AKK213"/>
      <c r="AKL213"/>
      <c r="AKM213"/>
      <c r="AKN213"/>
      <c r="AKO213"/>
      <c r="AKP213"/>
      <c r="AKQ213"/>
      <c r="AKR213"/>
      <c r="AKS213"/>
      <c r="AKT213"/>
      <c r="AKU213"/>
      <c r="AKV213"/>
      <c r="AKW213"/>
      <c r="AKX213"/>
      <c r="AKY213"/>
      <c r="AKZ213"/>
      <c r="ALA213"/>
      <c r="ALB213"/>
      <c r="ALC213"/>
      <c r="ALD213"/>
      <c r="ALE213"/>
      <c r="ALF213"/>
      <c r="ALG213"/>
      <c r="ALH213"/>
      <c r="ALI213"/>
      <c r="ALJ213"/>
      <c r="ALK213"/>
      <c r="ALL213"/>
      <c r="ALM213"/>
      <c r="ALN213"/>
      <c r="ALO213"/>
    </row>
    <row r="214" spans="5:1003" x14ac:dyDescent="0.25">
      <c r="E214" s="1115" t="str">
        <f t="shared" si="57"/>
        <v/>
      </c>
      <c r="G214" s="1115" t="str">
        <f t="shared" si="57"/>
        <v/>
      </c>
      <c r="I214" s="1115" t="str">
        <f t="shared" si="58"/>
        <v/>
      </c>
      <c r="K214" s="1115" t="str">
        <f t="shared" si="59"/>
        <v/>
      </c>
      <c r="M214" s="1115" t="str">
        <f t="shared" si="60"/>
        <v/>
      </c>
      <c r="O214" s="1115" t="str">
        <f t="shared" si="61"/>
        <v/>
      </c>
      <c r="Q214" s="1115" t="str">
        <f t="shared" si="62"/>
        <v/>
      </c>
      <c r="S214" s="1115" t="str">
        <f t="shared" si="63"/>
        <v/>
      </c>
      <c r="U214" s="1115" t="str">
        <f t="shared" si="64"/>
        <v/>
      </c>
      <c r="W214" s="1115" t="str">
        <f t="shared" si="65"/>
        <v/>
      </c>
      <c r="Y214" s="1115" t="str">
        <f t="shared" si="66"/>
        <v/>
      </c>
      <c r="AA214" s="1115" t="str">
        <f t="shared" si="67"/>
        <v/>
      </c>
      <c r="AC214" s="1115" t="str">
        <f t="shared" si="68"/>
        <v/>
      </c>
      <c r="AE214" s="1115" t="str">
        <f t="shared" si="69"/>
        <v/>
      </c>
      <c r="AG214" s="1115" t="str">
        <f t="shared" si="70"/>
        <v/>
      </c>
      <c r="AI214" s="1115" t="str">
        <f t="shared" si="71"/>
        <v/>
      </c>
      <c r="AK214" s="1115" t="str">
        <f t="shared" si="72"/>
        <v/>
      </c>
      <c r="AM214" s="1115" t="str">
        <f t="shared" si="73"/>
        <v/>
      </c>
      <c r="AO214" s="1115" t="str">
        <f t="shared" si="74"/>
        <v/>
      </c>
      <c r="AQ214" s="1115" t="str">
        <f t="shared" si="75"/>
        <v/>
      </c>
      <c r="XT214"/>
      <c r="XU214"/>
      <c r="XV214"/>
      <c r="XW214"/>
      <c r="XX214"/>
      <c r="XY214"/>
      <c r="XZ214"/>
      <c r="YA214"/>
      <c r="YB214"/>
      <c r="YC214"/>
      <c r="YD214"/>
      <c r="YE214"/>
      <c r="YF214"/>
      <c r="YG214"/>
      <c r="YH214"/>
      <c r="YI214"/>
      <c r="YJ214"/>
      <c r="YK214"/>
      <c r="YL214"/>
      <c r="YM214"/>
      <c r="YN214"/>
      <c r="YO214"/>
      <c r="YP214"/>
      <c r="YQ214"/>
      <c r="YR214"/>
      <c r="YS214"/>
      <c r="YT214"/>
      <c r="YU214"/>
      <c r="YV214"/>
      <c r="YW214"/>
      <c r="YX214"/>
      <c r="YY214"/>
      <c r="YZ214"/>
      <c r="ZA214"/>
      <c r="ZB214"/>
      <c r="ZC214"/>
      <c r="ZD214"/>
      <c r="ZE214"/>
      <c r="ZF214"/>
      <c r="ZG214"/>
      <c r="AGZ214"/>
      <c r="AHA214"/>
      <c r="AHB214"/>
      <c r="AHC214"/>
      <c r="AHD214"/>
      <c r="AHE214"/>
      <c r="AHF214"/>
      <c r="AHG214"/>
      <c r="AHH214"/>
      <c r="AHI214"/>
      <c r="AHJ214"/>
      <c r="AHK214"/>
      <c r="AHL214"/>
      <c r="AHM214"/>
      <c r="AHN214"/>
      <c r="AHO214"/>
      <c r="AHP214"/>
      <c r="AHQ214"/>
      <c r="AHR214"/>
      <c r="AHS214"/>
      <c r="AHT214"/>
      <c r="AHU214"/>
      <c r="AHV214"/>
      <c r="AHW214"/>
      <c r="AHX214"/>
      <c r="AHY214"/>
      <c r="AHZ214"/>
      <c r="AIA214"/>
      <c r="AIB214"/>
      <c r="AIC214"/>
      <c r="AID214"/>
      <c r="AIE214"/>
      <c r="AIF214"/>
      <c r="AIG214"/>
      <c r="AIH214"/>
      <c r="AII214"/>
      <c r="AIJ214"/>
      <c r="AIK214"/>
      <c r="AIL214"/>
      <c r="AIM214"/>
      <c r="AIN214"/>
      <c r="AIO214"/>
      <c r="AIP214"/>
      <c r="AIQ214"/>
      <c r="AIR214"/>
      <c r="AIS214"/>
      <c r="AIT214"/>
      <c r="AIU214"/>
      <c r="AIV214"/>
      <c r="AIW214"/>
      <c r="AIX214"/>
      <c r="AIY214"/>
      <c r="AIZ214"/>
      <c r="AJA214"/>
      <c r="AJB214"/>
      <c r="AJC214"/>
      <c r="AJD214"/>
      <c r="AJE214"/>
      <c r="AJF214"/>
      <c r="AJG214"/>
      <c r="AJH214"/>
      <c r="AJI214"/>
      <c r="AJJ214"/>
      <c r="AJK214"/>
      <c r="AJL214"/>
      <c r="AJM214"/>
      <c r="AJN214"/>
      <c r="AJO214"/>
      <c r="AJP214"/>
      <c r="AJQ214"/>
      <c r="AJR214"/>
      <c r="AJS214"/>
      <c r="AJT214"/>
      <c r="AJU214"/>
      <c r="AJV214"/>
      <c r="AJW214"/>
      <c r="AJX214"/>
      <c r="AJY214"/>
      <c r="AJZ214"/>
      <c r="AKA214"/>
      <c r="AKB214"/>
      <c r="AKC214"/>
      <c r="AKD214"/>
      <c r="AKE214"/>
      <c r="AKF214"/>
      <c r="AKG214"/>
      <c r="AKH214"/>
      <c r="AKI214"/>
      <c r="AKJ214"/>
      <c r="AKK214"/>
      <c r="AKL214"/>
      <c r="AKM214"/>
      <c r="AKN214"/>
      <c r="AKO214"/>
      <c r="AKP214"/>
      <c r="AKQ214"/>
      <c r="AKR214"/>
      <c r="AKS214"/>
      <c r="AKT214"/>
      <c r="AKU214"/>
      <c r="AKV214"/>
      <c r="AKW214"/>
      <c r="AKX214"/>
      <c r="AKY214"/>
      <c r="AKZ214"/>
      <c r="ALA214"/>
      <c r="ALB214"/>
      <c r="ALC214"/>
      <c r="ALD214"/>
      <c r="ALE214"/>
      <c r="ALF214"/>
      <c r="ALG214"/>
      <c r="ALH214"/>
      <c r="ALI214"/>
      <c r="ALJ214"/>
      <c r="ALK214"/>
      <c r="ALL214"/>
      <c r="ALM214"/>
      <c r="ALN214"/>
      <c r="ALO214"/>
    </row>
    <row r="215" spans="5:1003" x14ac:dyDescent="0.25">
      <c r="E215" s="1115" t="str">
        <f t="shared" si="57"/>
        <v/>
      </c>
      <c r="G215" s="1115" t="str">
        <f t="shared" si="57"/>
        <v/>
      </c>
      <c r="I215" s="1115" t="str">
        <f t="shared" si="58"/>
        <v/>
      </c>
      <c r="K215" s="1115" t="str">
        <f t="shared" si="59"/>
        <v/>
      </c>
      <c r="M215" s="1115" t="str">
        <f t="shared" si="60"/>
        <v/>
      </c>
      <c r="O215" s="1115" t="str">
        <f t="shared" si="61"/>
        <v/>
      </c>
      <c r="Q215" s="1115" t="str">
        <f t="shared" si="62"/>
        <v/>
      </c>
      <c r="S215" s="1115" t="str">
        <f t="shared" si="63"/>
        <v/>
      </c>
      <c r="U215" s="1115" t="str">
        <f t="shared" si="64"/>
        <v/>
      </c>
      <c r="W215" s="1115" t="str">
        <f t="shared" si="65"/>
        <v/>
      </c>
      <c r="Y215" s="1115" t="str">
        <f t="shared" si="66"/>
        <v/>
      </c>
      <c r="AA215" s="1115" t="str">
        <f t="shared" si="67"/>
        <v/>
      </c>
      <c r="AC215" s="1115" t="str">
        <f t="shared" si="68"/>
        <v/>
      </c>
      <c r="AE215" s="1115" t="str">
        <f t="shared" si="69"/>
        <v/>
      </c>
      <c r="AG215" s="1115" t="str">
        <f t="shared" si="70"/>
        <v/>
      </c>
      <c r="AI215" s="1115" t="str">
        <f t="shared" si="71"/>
        <v/>
      </c>
      <c r="AK215" s="1115" t="str">
        <f t="shared" si="72"/>
        <v/>
      </c>
      <c r="AM215" s="1115" t="str">
        <f t="shared" si="73"/>
        <v/>
      </c>
      <c r="AO215" s="1115" t="str">
        <f t="shared" si="74"/>
        <v/>
      </c>
      <c r="AQ215" s="1115" t="str">
        <f t="shared" si="75"/>
        <v/>
      </c>
      <c r="XT215"/>
      <c r="XU215"/>
      <c r="XV215"/>
      <c r="XW215"/>
      <c r="XX215"/>
      <c r="XY215"/>
      <c r="XZ215"/>
      <c r="YA215"/>
      <c r="YB215"/>
      <c r="YC215"/>
      <c r="YD215"/>
      <c r="YE215"/>
      <c r="YF215"/>
      <c r="YG215"/>
      <c r="YH215"/>
      <c r="YI215"/>
      <c r="YJ215"/>
      <c r="YK215"/>
      <c r="YL215"/>
      <c r="YM215"/>
      <c r="YN215"/>
      <c r="YO215"/>
      <c r="YP215"/>
      <c r="YQ215"/>
      <c r="YR215"/>
      <c r="YS215"/>
      <c r="YT215"/>
      <c r="YU215"/>
      <c r="YV215"/>
      <c r="YW215"/>
      <c r="YX215"/>
      <c r="YY215"/>
      <c r="YZ215"/>
      <c r="ZA215"/>
      <c r="ZB215"/>
      <c r="ZC215"/>
      <c r="ZD215"/>
      <c r="ZE215"/>
      <c r="ZF215"/>
      <c r="ZG215"/>
      <c r="AGZ215"/>
      <c r="AHA215"/>
      <c r="AHB215"/>
      <c r="AHC215"/>
      <c r="AHD215"/>
      <c r="AHE215"/>
      <c r="AHF215"/>
      <c r="AHG215"/>
      <c r="AHH215"/>
      <c r="AHI215"/>
      <c r="AHJ215"/>
      <c r="AHK215"/>
      <c r="AHL215"/>
      <c r="AHM215"/>
      <c r="AHN215"/>
      <c r="AHO215"/>
      <c r="AHP215"/>
      <c r="AHQ215"/>
      <c r="AHR215"/>
      <c r="AHS215"/>
      <c r="AHT215"/>
      <c r="AHU215"/>
      <c r="AHV215"/>
      <c r="AHW215"/>
      <c r="AHX215"/>
      <c r="AHY215"/>
      <c r="AHZ215"/>
      <c r="AIA215"/>
      <c r="AIB215"/>
      <c r="AIC215"/>
      <c r="AID215"/>
      <c r="AIE215"/>
      <c r="AIF215"/>
      <c r="AIG215"/>
      <c r="AIH215"/>
      <c r="AII215"/>
      <c r="AIJ215"/>
      <c r="AIK215"/>
      <c r="AIL215"/>
      <c r="AIM215"/>
      <c r="AIN215"/>
      <c r="AIO215"/>
      <c r="AIP215"/>
      <c r="AIQ215"/>
      <c r="AIR215"/>
      <c r="AIS215"/>
      <c r="AIT215"/>
      <c r="AIU215"/>
      <c r="AIV215"/>
      <c r="AIW215"/>
      <c r="AIX215"/>
      <c r="AIY215"/>
      <c r="AIZ215"/>
      <c r="AJA215"/>
      <c r="AJB215"/>
      <c r="AJC215"/>
      <c r="AJD215"/>
      <c r="AJE215"/>
      <c r="AJF215"/>
      <c r="AJG215"/>
      <c r="AJH215"/>
      <c r="AJI215"/>
      <c r="AJJ215"/>
      <c r="AJK215"/>
      <c r="AJL215"/>
      <c r="AJM215"/>
      <c r="AJN215"/>
      <c r="AJO215"/>
      <c r="AJP215"/>
      <c r="AJQ215"/>
      <c r="AJR215"/>
      <c r="AJS215"/>
      <c r="AJT215"/>
      <c r="AJU215"/>
      <c r="AJV215"/>
      <c r="AJW215"/>
      <c r="AJX215"/>
      <c r="AJY215"/>
      <c r="AJZ215"/>
      <c r="AKA215"/>
      <c r="AKB215"/>
      <c r="AKC215"/>
      <c r="AKD215"/>
      <c r="AKE215"/>
      <c r="AKF215"/>
      <c r="AKG215"/>
      <c r="AKH215"/>
      <c r="AKI215"/>
      <c r="AKJ215"/>
      <c r="AKK215"/>
      <c r="AKL215"/>
      <c r="AKM215"/>
      <c r="AKN215"/>
      <c r="AKO215"/>
      <c r="AKP215"/>
      <c r="AKQ215"/>
      <c r="AKR215"/>
      <c r="AKS215"/>
      <c r="AKT215"/>
      <c r="AKU215"/>
      <c r="AKV215"/>
      <c r="AKW215"/>
      <c r="AKX215"/>
      <c r="AKY215"/>
      <c r="AKZ215"/>
      <c r="ALA215"/>
      <c r="ALB215"/>
      <c r="ALC215"/>
      <c r="ALD215"/>
      <c r="ALE215"/>
      <c r="ALF215"/>
      <c r="ALG215"/>
      <c r="ALH215"/>
      <c r="ALI215"/>
      <c r="ALJ215"/>
      <c r="ALK215"/>
      <c r="ALL215"/>
      <c r="ALM215"/>
      <c r="ALN215"/>
      <c r="ALO215"/>
    </row>
    <row r="216" spans="5:1003" x14ac:dyDescent="0.25">
      <c r="E216" s="1115" t="str">
        <f t="shared" si="57"/>
        <v/>
      </c>
      <c r="G216" s="1115" t="str">
        <f t="shared" si="57"/>
        <v/>
      </c>
      <c r="I216" s="1115" t="str">
        <f t="shared" si="58"/>
        <v/>
      </c>
      <c r="K216" s="1115" t="str">
        <f t="shared" si="59"/>
        <v/>
      </c>
      <c r="M216" s="1115" t="str">
        <f t="shared" si="60"/>
        <v/>
      </c>
      <c r="O216" s="1115" t="str">
        <f t="shared" si="61"/>
        <v/>
      </c>
      <c r="Q216" s="1115" t="str">
        <f t="shared" si="62"/>
        <v/>
      </c>
      <c r="S216" s="1115" t="str">
        <f t="shared" si="63"/>
        <v/>
      </c>
      <c r="U216" s="1115" t="str">
        <f t="shared" si="64"/>
        <v/>
      </c>
      <c r="W216" s="1115" t="str">
        <f t="shared" si="65"/>
        <v/>
      </c>
      <c r="Y216" s="1115" t="str">
        <f t="shared" si="66"/>
        <v/>
      </c>
      <c r="AA216" s="1115" t="str">
        <f t="shared" si="67"/>
        <v/>
      </c>
      <c r="AC216" s="1115" t="str">
        <f t="shared" si="68"/>
        <v/>
      </c>
      <c r="AE216" s="1115" t="str">
        <f t="shared" si="69"/>
        <v/>
      </c>
      <c r="AG216" s="1115" t="str">
        <f t="shared" si="70"/>
        <v/>
      </c>
      <c r="AI216" s="1115" t="str">
        <f t="shared" si="71"/>
        <v/>
      </c>
      <c r="AK216" s="1115" t="str">
        <f t="shared" si="72"/>
        <v/>
      </c>
      <c r="AM216" s="1115" t="str">
        <f t="shared" si="73"/>
        <v/>
      </c>
      <c r="AO216" s="1115" t="str">
        <f t="shared" si="74"/>
        <v/>
      </c>
      <c r="AQ216" s="1115" t="str">
        <f t="shared" si="75"/>
        <v/>
      </c>
      <c r="XT216"/>
      <c r="XU216"/>
      <c r="XV216"/>
      <c r="XW216"/>
      <c r="XX216"/>
      <c r="XY216"/>
      <c r="XZ216"/>
      <c r="YA216"/>
      <c r="YB216"/>
      <c r="YC216"/>
      <c r="YD216"/>
      <c r="YE216"/>
      <c r="YF216"/>
      <c r="YG216"/>
      <c r="YH216"/>
      <c r="YI216"/>
      <c r="YJ216"/>
      <c r="YK216"/>
      <c r="YL216"/>
      <c r="YM216"/>
      <c r="YN216"/>
      <c r="YO216"/>
      <c r="YP216"/>
      <c r="YQ216"/>
      <c r="YR216"/>
      <c r="YS216"/>
      <c r="YT216"/>
      <c r="YU216"/>
      <c r="YV216"/>
      <c r="YW216"/>
      <c r="YX216"/>
      <c r="YY216"/>
      <c r="YZ216"/>
      <c r="ZA216"/>
      <c r="ZB216"/>
      <c r="ZC216"/>
      <c r="ZD216"/>
      <c r="ZE216"/>
      <c r="ZF216"/>
      <c r="ZG216"/>
      <c r="AGZ216"/>
      <c r="AHA216"/>
      <c r="AHB216"/>
      <c r="AHC216"/>
      <c r="AHD216"/>
      <c r="AHE216"/>
      <c r="AHF216"/>
      <c r="AHG216"/>
      <c r="AHH216"/>
      <c r="AHI216"/>
      <c r="AHJ216"/>
      <c r="AHK216"/>
      <c r="AHL216"/>
      <c r="AHM216"/>
      <c r="AHN216"/>
      <c r="AHO216"/>
      <c r="AHP216"/>
      <c r="AHQ216"/>
      <c r="AHR216"/>
      <c r="AHS216"/>
      <c r="AHT216"/>
      <c r="AHU216"/>
      <c r="AHV216"/>
      <c r="AHW216"/>
      <c r="AHX216"/>
      <c r="AHY216"/>
      <c r="AHZ216"/>
      <c r="AIA216"/>
      <c r="AIB216"/>
      <c r="AIC216"/>
      <c r="AID216"/>
      <c r="AIE216"/>
      <c r="AIF216"/>
      <c r="AIG216"/>
      <c r="AIH216"/>
      <c r="AII216"/>
      <c r="AIJ216"/>
      <c r="AIK216"/>
      <c r="AIL216"/>
      <c r="AIM216"/>
      <c r="AIN216"/>
      <c r="AIO216"/>
      <c r="AIP216"/>
      <c r="AIQ216"/>
      <c r="AIR216"/>
      <c r="AIS216"/>
      <c r="AIT216"/>
      <c r="AIU216"/>
      <c r="AIV216"/>
      <c r="AIW216"/>
      <c r="AIX216"/>
      <c r="AIY216"/>
      <c r="AIZ216"/>
      <c r="AJA216"/>
      <c r="AJB216"/>
      <c r="AJC216"/>
      <c r="AJD216"/>
      <c r="AJE216"/>
      <c r="AJF216"/>
      <c r="AJG216"/>
      <c r="AJH216"/>
      <c r="AJI216"/>
      <c r="AJJ216"/>
      <c r="AJK216"/>
      <c r="AJL216"/>
      <c r="AJM216"/>
      <c r="AJN216"/>
      <c r="AJO216"/>
      <c r="AJP216"/>
      <c r="AJQ216"/>
      <c r="AJR216"/>
      <c r="AJS216"/>
      <c r="AJT216"/>
      <c r="AJU216"/>
      <c r="AJV216"/>
      <c r="AJW216"/>
      <c r="AJX216"/>
      <c r="AJY216"/>
      <c r="AJZ216"/>
      <c r="AKA216"/>
      <c r="AKB216"/>
      <c r="AKC216"/>
      <c r="AKD216"/>
      <c r="AKE216"/>
      <c r="AKF216"/>
      <c r="AKG216"/>
      <c r="AKH216"/>
      <c r="AKI216"/>
      <c r="AKJ216"/>
      <c r="AKK216"/>
      <c r="AKL216"/>
      <c r="AKM216"/>
      <c r="AKN216"/>
      <c r="AKO216"/>
      <c r="AKP216"/>
      <c r="AKQ216"/>
      <c r="AKR216"/>
      <c r="AKS216"/>
      <c r="AKT216"/>
      <c r="AKU216"/>
      <c r="AKV216"/>
      <c r="AKW216"/>
      <c r="AKX216"/>
      <c r="AKY216"/>
      <c r="AKZ216"/>
      <c r="ALA216"/>
      <c r="ALB216"/>
      <c r="ALC216"/>
      <c r="ALD216"/>
      <c r="ALE216"/>
      <c r="ALF216"/>
      <c r="ALG216"/>
      <c r="ALH216"/>
      <c r="ALI216"/>
      <c r="ALJ216"/>
      <c r="ALK216"/>
      <c r="ALL216"/>
      <c r="ALM216"/>
      <c r="ALN216"/>
      <c r="ALO216"/>
    </row>
    <row r="217" spans="5:1003" x14ac:dyDescent="0.25">
      <c r="E217" s="1115" t="str">
        <f t="shared" si="57"/>
        <v/>
      </c>
      <c r="G217" s="1115" t="str">
        <f t="shared" si="57"/>
        <v/>
      </c>
      <c r="I217" s="1115" t="str">
        <f t="shared" si="58"/>
        <v/>
      </c>
      <c r="K217" s="1115" t="str">
        <f t="shared" si="59"/>
        <v/>
      </c>
      <c r="M217" s="1115" t="str">
        <f t="shared" si="60"/>
        <v/>
      </c>
      <c r="O217" s="1115" t="str">
        <f t="shared" si="61"/>
        <v/>
      </c>
      <c r="Q217" s="1115" t="str">
        <f t="shared" si="62"/>
        <v/>
      </c>
      <c r="S217" s="1115" t="str">
        <f t="shared" si="63"/>
        <v/>
      </c>
      <c r="U217" s="1115" t="str">
        <f t="shared" si="64"/>
        <v/>
      </c>
      <c r="W217" s="1115" t="str">
        <f t="shared" si="65"/>
        <v/>
      </c>
      <c r="Y217" s="1115" t="str">
        <f t="shared" si="66"/>
        <v/>
      </c>
      <c r="AA217" s="1115" t="str">
        <f t="shared" si="67"/>
        <v/>
      </c>
      <c r="AC217" s="1115" t="str">
        <f t="shared" si="68"/>
        <v/>
      </c>
      <c r="AE217" s="1115" t="str">
        <f t="shared" si="69"/>
        <v/>
      </c>
      <c r="AG217" s="1115" t="str">
        <f t="shared" si="70"/>
        <v/>
      </c>
      <c r="AI217" s="1115" t="str">
        <f t="shared" si="71"/>
        <v/>
      </c>
      <c r="AK217" s="1115" t="str">
        <f t="shared" si="72"/>
        <v/>
      </c>
      <c r="AM217" s="1115" t="str">
        <f t="shared" si="73"/>
        <v/>
      </c>
      <c r="AO217" s="1115" t="str">
        <f t="shared" si="74"/>
        <v/>
      </c>
      <c r="AQ217" s="1115" t="str">
        <f t="shared" si="75"/>
        <v/>
      </c>
      <c r="XT217"/>
      <c r="XU217"/>
      <c r="XV217"/>
      <c r="XW217"/>
      <c r="XX217"/>
      <c r="XY217"/>
      <c r="XZ217"/>
      <c r="YA217"/>
      <c r="YB217"/>
      <c r="YC217"/>
      <c r="YD217"/>
      <c r="YE217"/>
      <c r="YF217"/>
      <c r="YG217"/>
      <c r="YH217"/>
      <c r="YI217"/>
      <c r="YJ217"/>
      <c r="YK217"/>
      <c r="YL217"/>
      <c r="YM217"/>
      <c r="YN217"/>
      <c r="YO217"/>
      <c r="YP217"/>
      <c r="YQ217"/>
      <c r="YR217"/>
      <c r="YS217"/>
      <c r="YT217"/>
      <c r="YU217"/>
      <c r="YV217"/>
      <c r="YW217"/>
      <c r="YX217"/>
      <c r="YY217"/>
      <c r="YZ217"/>
      <c r="ZA217"/>
      <c r="ZB217"/>
      <c r="ZC217"/>
      <c r="ZD217"/>
      <c r="ZE217"/>
      <c r="ZF217"/>
      <c r="ZG217"/>
      <c r="AGZ217"/>
      <c r="AHA217"/>
      <c r="AHB217"/>
      <c r="AHC217"/>
      <c r="AHD217"/>
      <c r="AHE217"/>
      <c r="AHF217"/>
      <c r="AHG217"/>
      <c r="AHH217"/>
      <c r="AHI217"/>
      <c r="AHJ217"/>
      <c r="AHK217"/>
      <c r="AHL217"/>
      <c r="AHM217"/>
      <c r="AHN217"/>
      <c r="AHO217"/>
      <c r="AHP217"/>
      <c r="AHQ217"/>
      <c r="AHR217"/>
      <c r="AHS217"/>
      <c r="AHT217"/>
      <c r="AHU217"/>
      <c r="AHV217"/>
      <c r="AHW217"/>
      <c r="AHX217"/>
      <c r="AHY217"/>
      <c r="AHZ217"/>
      <c r="AIA217"/>
      <c r="AIB217"/>
      <c r="AIC217"/>
      <c r="AID217"/>
      <c r="AIE217"/>
      <c r="AIF217"/>
      <c r="AIG217"/>
      <c r="AIH217"/>
      <c r="AII217"/>
      <c r="AIJ217"/>
      <c r="AIK217"/>
      <c r="AIL217"/>
      <c r="AIM217"/>
      <c r="AIN217"/>
      <c r="AIO217"/>
      <c r="AIP217"/>
      <c r="AIQ217"/>
      <c r="AIR217"/>
      <c r="AIS217"/>
      <c r="AIT217"/>
      <c r="AIU217"/>
      <c r="AIV217"/>
      <c r="AIW217"/>
      <c r="AIX217"/>
      <c r="AIY217"/>
      <c r="AIZ217"/>
      <c r="AJA217"/>
      <c r="AJB217"/>
      <c r="AJC217"/>
      <c r="AJD217"/>
      <c r="AJE217"/>
      <c r="AJF217"/>
      <c r="AJG217"/>
      <c r="AJH217"/>
      <c r="AJI217"/>
      <c r="AJJ217"/>
      <c r="AJK217"/>
      <c r="AJL217"/>
      <c r="AJM217"/>
      <c r="AJN217"/>
      <c r="AJO217"/>
      <c r="AJP217"/>
      <c r="AJQ217"/>
      <c r="AJR217"/>
      <c r="AJS217"/>
      <c r="AJT217"/>
      <c r="AJU217"/>
      <c r="AJV217"/>
      <c r="AJW217"/>
      <c r="AJX217"/>
      <c r="AJY217"/>
      <c r="AJZ217"/>
      <c r="AKA217"/>
      <c r="AKB217"/>
      <c r="AKC217"/>
      <c r="AKD217"/>
      <c r="AKE217"/>
      <c r="AKF217"/>
      <c r="AKG217"/>
      <c r="AKH217"/>
      <c r="AKI217"/>
      <c r="AKJ217"/>
      <c r="AKK217"/>
      <c r="AKL217"/>
      <c r="AKM217"/>
      <c r="AKN217"/>
      <c r="AKO217"/>
      <c r="AKP217"/>
      <c r="AKQ217"/>
      <c r="AKR217"/>
      <c r="AKS217"/>
      <c r="AKT217"/>
      <c r="AKU217"/>
      <c r="AKV217"/>
      <c r="AKW217"/>
      <c r="AKX217"/>
      <c r="AKY217"/>
      <c r="AKZ217"/>
      <c r="ALA217"/>
      <c r="ALB217"/>
      <c r="ALC217"/>
      <c r="ALD217"/>
      <c r="ALE217"/>
      <c r="ALF217"/>
      <c r="ALG217"/>
      <c r="ALH217"/>
      <c r="ALI217"/>
      <c r="ALJ217"/>
      <c r="ALK217"/>
      <c r="ALL217"/>
      <c r="ALM217"/>
      <c r="ALN217"/>
      <c r="ALO217"/>
    </row>
    <row r="218" spans="5:1003" x14ac:dyDescent="0.25">
      <c r="E218" s="1115" t="str">
        <f t="shared" si="57"/>
        <v/>
      </c>
      <c r="G218" s="1115" t="str">
        <f t="shared" si="57"/>
        <v/>
      </c>
      <c r="I218" s="1115" t="str">
        <f t="shared" si="58"/>
        <v/>
      </c>
      <c r="K218" s="1115" t="str">
        <f t="shared" si="59"/>
        <v/>
      </c>
      <c r="M218" s="1115" t="str">
        <f t="shared" si="60"/>
        <v/>
      </c>
      <c r="O218" s="1115" t="str">
        <f t="shared" si="61"/>
        <v/>
      </c>
      <c r="Q218" s="1115" t="str">
        <f t="shared" si="62"/>
        <v/>
      </c>
      <c r="S218" s="1115" t="str">
        <f t="shared" si="63"/>
        <v/>
      </c>
      <c r="U218" s="1115" t="str">
        <f t="shared" si="64"/>
        <v/>
      </c>
      <c r="W218" s="1115" t="str">
        <f t="shared" si="65"/>
        <v/>
      </c>
      <c r="Y218" s="1115" t="str">
        <f t="shared" si="66"/>
        <v/>
      </c>
      <c r="AA218" s="1115" t="str">
        <f t="shared" si="67"/>
        <v/>
      </c>
      <c r="AC218" s="1115" t="str">
        <f t="shared" si="68"/>
        <v/>
      </c>
      <c r="AE218" s="1115" t="str">
        <f t="shared" si="69"/>
        <v/>
      </c>
      <c r="AG218" s="1115" t="str">
        <f t="shared" si="70"/>
        <v/>
      </c>
      <c r="AI218" s="1115" t="str">
        <f t="shared" si="71"/>
        <v/>
      </c>
      <c r="AK218" s="1115" t="str">
        <f t="shared" si="72"/>
        <v/>
      </c>
      <c r="AM218" s="1115" t="str">
        <f t="shared" si="73"/>
        <v/>
      </c>
      <c r="AO218" s="1115" t="str">
        <f t="shared" si="74"/>
        <v/>
      </c>
      <c r="AQ218" s="1115" t="str">
        <f t="shared" si="75"/>
        <v/>
      </c>
      <c r="XT218"/>
      <c r="XU218"/>
      <c r="XV218"/>
      <c r="XW218"/>
      <c r="XX218"/>
      <c r="XY218"/>
      <c r="XZ218"/>
      <c r="YA218"/>
      <c r="YB218"/>
      <c r="YC218"/>
      <c r="YD218"/>
      <c r="YE218"/>
      <c r="YF218"/>
      <c r="YG218"/>
      <c r="YH218"/>
      <c r="YI218"/>
      <c r="YJ218"/>
      <c r="YK218"/>
      <c r="YL218"/>
      <c r="YM218"/>
      <c r="YN218"/>
      <c r="YO218"/>
      <c r="YP218"/>
      <c r="YQ218"/>
      <c r="YR218"/>
      <c r="YS218"/>
      <c r="YT218"/>
      <c r="YU218"/>
      <c r="YV218"/>
      <c r="YW218"/>
      <c r="YX218"/>
      <c r="YY218"/>
      <c r="YZ218"/>
      <c r="ZA218"/>
      <c r="ZB218"/>
      <c r="ZC218"/>
      <c r="ZD218"/>
      <c r="ZE218"/>
      <c r="ZF218"/>
      <c r="ZG218"/>
      <c r="AGZ218"/>
      <c r="AHA218"/>
      <c r="AHB218"/>
      <c r="AHC218"/>
      <c r="AHD218"/>
      <c r="AHE218"/>
      <c r="AHF218"/>
      <c r="AHG218"/>
      <c r="AHH218"/>
      <c r="AHI218"/>
      <c r="AHJ218"/>
      <c r="AHK218"/>
      <c r="AHL218"/>
      <c r="AHM218"/>
      <c r="AHN218"/>
      <c r="AHO218"/>
      <c r="AHP218"/>
      <c r="AHQ218"/>
      <c r="AHR218"/>
      <c r="AHS218"/>
      <c r="AHT218"/>
      <c r="AHU218"/>
      <c r="AHV218"/>
      <c r="AHW218"/>
      <c r="AHX218"/>
      <c r="AHY218"/>
      <c r="AHZ218"/>
      <c r="AIA218"/>
      <c r="AIB218"/>
      <c r="AIC218"/>
      <c r="AID218"/>
      <c r="AIE218"/>
      <c r="AIF218"/>
      <c r="AIG218"/>
      <c r="AIH218"/>
      <c r="AII218"/>
      <c r="AIJ218"/>
      <c r="AIK218"/>
      <c r="AIL218"/>
      <c r="AIM218"/>
      <c r="AIN218"/>
      <c r="AIO218"/>
      <c r="AIP218"/>
      <c r="AIQ218"/>
      <c r="AIR218"/>
      <c r="AIS218"/>
      <c r="AIT218"/>
      <c r="AIU218"/>
      <c r="AIV218"/>
      <c r="AIW218"/>
      <c r="AIX218"/>
      <c r="AIY218"/>
      <c r="AIZ218"/>
      <c r="AJA218"/>
      <c r="AJB218"/>
      <c r="AJC218"/>
      <c r="AJD218"/>
      <c r="AJE218"/>
      <c r="AJF218"/>
      <c r="AJG218"/>
      <c r="AJH218"/>
      <c r="AJI218"/>
      <c r="AJJ218"/>
      <c r="AJK218"/>
      <c r="AJL218"/>
      <c r="AJM218"/>
      <c r="AJN218"/>
      <c r="AJO218"/>
      <c r="AJP218"/>
      <c r="AJQ218"/>
      <c r="AJR218"/>
      <c r="AJS218"/>
      <c r="AJT218"/>
      <c r="AJU218"/>
      <c r="AJV218"/>
      <c r="AJW218"/>
      <c r="AJX218"/>
      <c r="AJY218"/>
      <c r="AJZ218"/>
      <c r="AKA218"/>
      <c r="AKB218"/>
      <c r="AKC218"/>
      <c r="AKD218"/>
      <c r="AKE218"/>
      <c r="AKF218"/>
      <c r="AKG218"/>
      <c r="AKH218"/>
      <c r="AKI218"/>
      <c r="AKJ218"/>
      <c r="AKK218"/>
      <c r="AKL218"/>
      <c r="AKM218"/>
      <c r="AKN218"/>
      <c r="AKO218"/>
      <c r="AKP218"/>
      <c r="AKQ218"/>
      <c r="AKR218"/>
      <c r="AKS218"/>
      <c r="AKT218"/>
      <c r="AKU218"/>
      <c r="AKV218"/>
      <c r="AKW218"/>
      <c r="AKX218"/>
      <c r="AKY218"/>
      <c r="AKZ218"/>
      <c r="ALA218"/>
      <c r="ALB218"/>
      <c r="ALC218"/>
      <c r="ALD218"/>
      <c r="ALE218"/>
      <c r="ALF218"/>
      <c r="ALG218"/>
      <c r="ALH218"/>
      <c r="ALI218"/>
      <c r="ALJ218"/>
      <c r="ALK218"/>
      <c r="ALL218"/>
      <c r="ALM218"/>
      <c r="ALN218"/>
      <c r="ALO218"/>
    </row>
    <row r="219" spans="5:1003" x14ac:dyDescent="0.25">
      <c r="E219" s="1115" t="str">
        <f t="shared" si="57"/>
        <v/>
      </c>
      <c r="G219" s="1115" t="str">
        <f t="shared" si="57"/>
        <v/>
      </c>
      <c r="I219" s="1115" t="str">
        <f t="shared" si="58"/>
        <v/>
      </c>
      <c r="K219" s="1115" t="str">
        <f t="shared" si="59"/>
        <v/>
      </c>
      <c r="M219" s="1115" t="str">
        <f t="shared" si="60"/>
        <v/>
      </c>
      <c r="O219" s="1115" t="str">
        <f t="shared" si="61"/>
        <v/>
      </c>
      <c r="Q219" s="1115" t="str">
        <f t="shared" si="62"/>
        <v/>
      </c>
      <c r="S219" s="1115" t="str">
        <f t="shared" si="63"/>
        <v/>
      </c>
      <c r="U219" s="1115" t="str">
        <f t="shared" si="64"/>
        <v/>
      </c>
      <c r="W219" s="1115" t="str">
        <f t="shared" si="65"/>
        <v/>
      </c>
      <c r="Y219" s="1115" t="str">
        <f t="shared" si="66"/>
        <v/>
      </c>
      <c r="AA219" s="1115" t="str">
        <f t="shared" si="67"/>
        <v/>
      </c>
      <c r="AC219" s="1115" t="str">
        <f t="shared" si="68"/>
        <v/>
      </c>
      <c r="AE219" s="1115" t="str">
        <f t="shared" si="69"/>
        <v/>
      </c>
      <c r="AG219" s="1115" t="str">
        <f t="shared" si="70"/>
        <v/>
      </c>
      <c r="AI219" s="1115" t="str">
        <f t="shared" si="71"/>
        <v/>
      </c>
      <c r="AK219" s="1115" t="str">
        <f t="shared" si="72"/>
        <v/>
      </c>
      <c r="AM219" s="1115" t="str">
        <f t="shared" si="73"/>
        <v/>
      </c>
      <c r="AO219" s="1115" t="str">
        <f t="shared" si="74"/>
        <v/>
      </c>
      <c r="AQ219" s="1115" t="str">
        <f t="shared" si="75"/>
        <v/>
      </c>
      <c r="XT219"/>
      <c r="XU219"/>
      <c r="XV219"/>
      <c r="XW219"/>
      <c r="XX219"/>
      <c r="XY219"/>
      <c r="XZ219"/>
      <c r="YA219"/>
      <c r="YB219"/>
      <c r="YC219"/>
      <c r="YD219"/>
      <c r="YE219"/>
      <c r="YF219"/>
      <c r="YG219"/>
      <c r="YH219"/>
      <c r="YI219"/>
      <c r="YJ219"/>
      <c r="YK219"/>
      <c r="YL219"/>
      <c r="YM219"/>
      <c r="YN219"/>
      <c r="YO219"/>
      <c r="YP219"/>
      <c r="YQ219"/>
      <c r="YR219"/>
      <c r="YS219"/>
      <c r="YT219"/>
      <c r="YU219"/>
      <c r="YV219"/>
      <c r="YW219"/>
      <c r="YX219"/>
      <c r="YY219"/>
      <c r="YZ219"/>
      <c r="ZA219"/>
      <c r="ZB219"/>
      <c r="ZC219"/>
      <c r="ZD219"/>
      <c r="ZE219"/>
      <c r="ZF219"/>
      <c r="ZG219"/>
      <c r="AGZ219"/>
      <c r="AHA219"/>
      <c r="AHB219"/>
      <c r="AHC219"/>
      <c r="AHD219"/>
      <c r="AHE219"/>
      <c r="AHF219"/>
      <c r="AHG219"/>
      <c r="AHH219"/>
      <c r="AHI219"/>
      <c r="AHJ219"/>
      <c r="AHK219"/>
      <c r="AHL219"/>
      <c r="AHM219"/>
      <c r="AHN219"/>
      <c r="AHO219"/>
      <c r="AHP219"/>
      <c r="AHQ219"/>
      <c r="AHR219"/>
      <c r="AHS219"/>
      <c r="AHT219"/>
      <c r="AHU219"/>
      <c r="AHV219"/>
      <c r="AHW219"/>
      <c r="AHX219"/>
      <c r="AHY219"/>
      <c r="AHZ219"/>
      <c r="AIA219"/>
      <c r="AIB219"/>
      <c r="AIC219"/>
      <c r="AID219"/>
      <c r="AIE219"/>
      <c r="AIF219"/>
      <c r="AIG219"/>
      <c r="AIH219"/>
      <c r="AII219"/>
      <c r="AIJ219"/>
      <c r="AIK219"/>
      <c r="AIL219"/>
      <c r="AIM219"/>
      <c r="AIN219"/>
      <c r="AIO219"/>
      <c r="AIP219"/>
      <c r="AIQ219"/>
      <c r="AIR219"/>
      <c r="AIS219"/>
      <c r="AIT219"/>
      <c r="AIU219"/>
      <c r="AIV219"/>
      <c r="AIW219"/>
      <c r="AIX219"/>
      <c r="AIY219"/>
      <c r="AIZ219"/>
      <c r="AJA219"/>
      <c r="AJB219"/>
      <c r="AJC219"/>
      <c r="AJD219"/>
      <c r="AJE219"/>
      <c r="AJF219"/>
      <c r="AJG219"/>
      <c r="AJH219"/>
      <c r="AJI219"/>
      <c r="AJJ219"/>
      <c r="AJK219"/>
      <c r="AJL219"/>
      <c r="AJM219"/>
      <c r="AJN219"/>
      <c r="AJO219"/>
      <c r="AJP219"/>
      <c r="AJQ219"/>
      <c r="AJR219"/>
      <c r="AJS219"/>
      <c r="AJT219"/>
      <c r="AJU219"/>
      <c r="AJV219"/>
      <c r="AJW219"/>
      <c r="AJX219"/>
      <c r="AJY219"/>
      <c r="AJZ219"/>
      <c r="AKA219"/>
      <c r="AKB219"/>
      <c r="AKC219"/>
      <c r="AKD219"/>
      <c r="AKE219"/>
      <c r="AKF219"/>
      <c r="AKG219"/>
      <c r="AKH219"/>
      <c r="AKI219"/>
      <c r="AKJ219"/>
      <c r="AKK219"/>
      <c r="AKL219"/>
      <c r="AKM219"/>
      <c r="AKN219"/>
      <c r="AKO219"/>
      <c r="AKP219"/>
      <c r="AKQ219"/>
      <c r="AKR219"/>
      <c r="AKS219"/>
      <c r="AKT219"/>
      <c r="AKU219"/>
      <c r="AKV219"/>
      <c r="AKW219"/>
      <c r="AKX219"/>
      <c r="AKY219"/>
      <c r="AKZ219"/>
      <c r="ALA219"/>
      <c r="ALB219"/>
      <c r="ALC219"/>
      <c r="ALD219"/>
      <c r="ALE219"/>
      <c r="ALF219"/>
      <c r="ALG219"/>
      <c r="ALH219"/>
      <c r="ALI219"/>
      <c r="ALJ219"/>
      <c r="ALK219"/>
      <c r="ALL219"/>
      <c r="ALM219"/>
      <c r="ALN219"/>
      <c r="ALO219"/>
    </row>
    <row r="220" spans="5:1003" x14ac:dyDescent="0.25">
      <c r="E220" s="1115" t="str">
        <f t="shared" si="57"/>
        <v/>
      </c>
      <c r="G220" s="1115" t="str">
        <f t="shared" si="57"/>
        <v/>
      </c>
      <c r="I220" s="1115" t="str">
        <f t="shared" si="58"/>
        <v/>
      </c>
      <c r="K220" s="1115" t="str">
        <f t="shared" si="59"/>
        <v/>
      </c>
      <c r="M220" s="1115" t="str">
        <f t="shared" si="60"/>
        <v/>
      </c>
      <c r="O220" s="1115" t="str">
        <f t="shared" si="61"/>
        <v/>
      </c>
      <c r="Q220" s="1115" t="str">
        <f t="shared" si="62"/>
        <v/>
      </c>
      <c r="S220" s="1115" t="str">
        <f t="shared" si="63"/>
        <v/>
      </c>
      <c r="U220" s="1115" t="str">
        <f t="shared" si="64"/>
        <v/>
      </c>
      <c r="W220" s="1115" t="str">
        <f t="shared" si="65"/>
        <v/>
      </c>
      <c r="Y220" s="1115" t="str">
        <f t="shared" si="66"/>
        <v/>
      </c>
      <c r="AA220" s="1115" t="str">
        <f t="shared" si="67"/>
        <v/>
      </c>
      <c r="AC220" s="1115" t="str">
        <f t="shared" si="68"/>
        <v/>
      </c>
      <c r="AE220" s="1115" t="str">
        <f t="shared" si="69"/>
        <v/>
      </c>
      <c r="AG220" s="1115" t="str">
        <f t="shared" si="70"/>
        <v/>
      </c>
      <c r="AI220" s="1115" t="str">
        <f t="shared" si="71"/>
        <v/>
      </c>
      <c r="AK220" s="1115" t="str">
        <f t="shared" si="72"/>
        <v/>
      </c>
      <c r="AM220" s="1115" t="str">
        <f t="shared" si="73"/>
        <v/>
      </c>
      <c r="AO220" s="1115" t="str">
        <f t="shared" si="74"/>
        <v/>
      </c>
      <c r="AQ220" s="1115" t="str">
        <f t="shared" si="75"/>
        <v/>
      </c>
      <c r="XT220"/>
      <c r="XU220"/>
      <c r="XV220"/>
      <c r="XW220"/>
      <c r="XX220"/>
      <c r="XY220"/>
      <c r="XZ220"/>
      <c r="YA220"/>
      <c r="YB220"/>
      <c r="YC220"/>
      <c r="YD220"/>
      <c r="YE220"/>
      <c r="YF220"/>
      <c r="YG220"/>
      <c r="YH220"/>
      <c r="YI220"/>
      <c r="YJ220"/>
      <c r="YK220"/>
      <c r="YL220"/>
      <c r="YM220"/>
      <c r="YN220"/>
      <c r="YO220"/>
      <c r="YP220"/>
      <c r="YQ220"/>
      <c r="YR220"/>
      <c r="YS220"/>
      <c r="YT220"/>
      <c r="YU220"/>
      <c r="YV220"/>
      <c r="YW220"/>
      <c r="YX220"/>
      <c r="YY220"/>
      <c r="YZ220"/>
      <c r="ZA220"/>
      <c r="ZB220"/>
      <c r="ZC220"/>
      <c r="ZD220"/>
      <c r="ZE220"/>
      <c r="ZF220"/>
      <c r="ZG220"/>
      <c r="AGZ220"/>
      <c r="AHA220"/>
      <c r="AHB220"/>
      <c r="AHC220"/>
      <c r="AHD220"/>
      <c r="AHE220"/>
      <c r="AHF220"/>
      <c r="AHG220"/>
      <c r="AHH220"/>
      <c r="AHI220"/>
      <c r="AHJ220"/>
      <c r="AHK220"/>
      <c r="AHL220"/>
      <c r="AHM220"/>
      <c r="AHN220"/>
      <c r="AHO220"/>
      <c r="AHP220"/>
      <c r="AHQ220"/>
      <c r="AHR220"/>
      <c r="AHS220"/>
      <c r="AHT220"/>
      <c r="AHU220"/>
      <c r="AHV220"/>
      <c r="AHW220"/>
      <c r="AHX220"/>
      <c r="AHY220"/>
      <c r="AHZ220"/>
      <c r="AIA220"/>
      <c r="AIB220"/>
      <c r="AIC220"/>
      <c r="AID220"/>
      <c r="AIE220"/>
      <c r="AIF220"/>
      <c r="AIG220"/>
      <c r="AIH220"/>
      <c r="AII220"/>
      <c r="AIJ220"/>
      <c r="AIK220"/>
      <c r="AIL220"/>
      <c r="AIM220"/>
      <c r="AIN220"/>
      <c r="AIO220"/>
      <c r="AIP220"/>
      <c r="AIQ220"/>
      <c r="AIR220"/>
      <c r="AIS220"/>
      <c r="AIT220"/>
      <c r="AIU220"/>
      <c r="AIV220"/>
      <c r="AIW220"/>
      <c r="AIX220"/>
      <c r="AIY220"/>
      <c r="AIZ220"/>
      <c r="AJA220"/>
      <c r="AJB220"/>
      <c r="AJC220"/>
      <c r="AJD220"/>
      <c r="AJE220"/>
      <c r="AJF220"/>
      <c r="AJG220"/>
      <c r="AJH220"/>
      <c r="AJI220"/>
      <c r="AJJ220"/>
      <c r="AJK220"/>
      <c r="AJL220"/>
      <c r="AJM220"/>
      <c r="AJN220"/>
      <c r="AJO220"/>
      <c r="AJP220"/>
      <c r="AJQ220"/>
      <c r="AJR220"/>
      <c r="AJS220"/>
      <c r="AJT220"/>
      <c r="AJU220"/>
      <c r="AJV220"/>
      <c r="AJW220"/>
      <c r="AJX220"/>
      <c r="AJY220"/>
      <c r="AJZ220"/>
      <c r="AKA220"/>
      <c r="AKB220"/>
      <c r="AKC220"/>
      <c r="AKD220"/>
      <c r="AKE220"/>
      <c r="AKF220"/>
      <c r="AKG220"/>
      <c r="AKH220"/>
      <c r="AKI220"/>
      <c r="AKJ220"/>
      <c r="AKK220"/>
      <c r="AKL220"/>
      <c r="AKM220"/>
      <c r="AKN220"/>
      <c r="AKO220"/>
      <c r="AKP220"/>
      <c r="AKQ220"/>
      <c r="AKR220"/>
      <c r="AKS220"/>
      <c r="AKT220"/>
      <c r="AKU220"/>
      <c r="AKV220"/>
      <c r="AKW220"/>
      <c r="AKX220"/>
      <c r="AKY220"/>
      <c r="AKZ220"/>
      <c r="ALA220"/>
      <c r="ALB220"/>
      <c r="ALC220"/>
      <c r="ALD220"/>
      <c r="ALE220"/>
      <c r="ALF220"/>
      <c r="ALG220"/>
      <c r="ALH220"/>
      <c r="ALI220"/>
      <c r="ALJ220"/>
      <c r="ALK220"/>
      <c r="ALL220"/>
      <c r="ALM220"/>
      <c r="ALN220"/>
      <c r="ALO220"/>
    </row>
    <row r="221" spans="5:1003" x14ac:dyDescent="0.25">
      <c r="E221" s="1115" t="str">
        <f t="shared" si="57"/>
        <v/>
      </c>
      <c r="G221" s="1115" t="str">
        <f t="shared" si="57"/>
        <v/>
      </c>
      <c r="I221" s="1115" t="str">
        <f t="shared" si="58"/>
        <v/>
      </c>
      <c r="K221" s="1115" t="str">
        <f t="shared" si="59"/>
        <v/>
      </c>
      <c r="M221" s="1115" t="str">
        <f t="shared" si="60"/>
        <v/>
      </c>
      <c r="O221" s="1115" t="str">
        <f t="shared" si="61"/>
        <v/>
      </c>
      <c r="Q221" s="1115" t="str">
        <f t="shared" si="62"/>
        <v/>
      </c>
      <c r="S221" s="1115" t="str">
        <f t="shared" si="63"/>
        <v/>
      </c>
      <c r="U221" s="1115" t="str">
        <f t="shared" si="64"/>
        <v/>
      </c>
      <c r="W221" s="1115" t="str">
        <f t="shared" si="65"/>
        <v/>
      </c>
      <c r="Y221" s="1115" t="str">
        <f t="shared" si="66"/>
        <v/>
      </c>
      <c r="AA221" s="1115" t="str">
        <f t="shared" si="67"/>
        <v/>
      </c>
      <c r="AC221" s="1115" t="str">
        <f t="shared" si="68"/>
        <v/>
      </c>
      <c r="AE221" s="1115" t="str">
        <f t="shared" si="69"/>
        <v/>
      </c>
      <c r="AG221" s="1115" t="str">
        <f t="shared" si="70"/>
        <v/>
      </c>
      <c r="AI221" s="1115" t="str">
        <f t="shared" si="71"/>
        <v/>
      </c>
      <c r="AK221" s="1115" t="str">
        <f t="shared" si="72"/>
        <v/>
      </c>
      <c r="AM221" s="1115" t="str">
        <f t="shared" si="73"/>
        <v/>
      </c>
      <c r="AO221" s="1115" t="str">
        <f t="shared" si="74"/>
        <v/>
      </c>
      <c r="AQ221" s="1115" t="str">
        <f t="shared" si="75"/>
        <v/>
      </c>
      <c r="XT221"/>
      <c r="XU221"/>
      <c r="XV221"/>
      <c r="XW221"/>
      <c r="XX221"/>
      <c r="XY221"/>
      <c r="XZ221"/>
      <c r="YA221"/>
      <c r="YB221"/>
      <c r="YC221"/>
      <c r="YD221"/>
      <c r="YE221"/>
      <c r="YF221"/>
      <c r="YG221"/>
      <c r="YH221"/>
      <c r="YI221"/>
      <c r="YJ221"/>
      <c r="YK221"/>
      <c r="YL221"/>
      <c r="YM221"/>
      <c r="YN221"/>
      <c r="YO221"/>
      <c r="YP221"/>
      <c r="YQ221"/>
      <c r="YR221"/>
      <c r="YS221"/>
      <c r="YT221"/>
      <c r="YU221"/>
      <c r="YV221"/>
      <c r="YW221"/>
      <c r="YX221"/>
      <c r="YY221"/>
      <c r="YZ221"/>
      <c r="ZA221"/>
      <c r="ZB221"/>
      <c r="ZC221"/>
      <c r="ZD221"/>
      <c r="ZE221"/>
      <c r="ZF221"/>
      <c r="ZG221"/>
      <c r="AGZ221"/>
      <c r="AHA221"/>
      <c r="AHB221"/>
      <c r="AHC221"/>
      <c r="AHD221"/>
      <c r="AHE221"/>
      <c r="AHF221"/>
      <c r="AHG221"/>
      <c r="AHH221"/>
      <c r="AHI221"/>
      <c r="AHJ221"/>
      <c r="AHK221"/>
      <c r="AHL221"/>
      <c r="AHM221"/>
      <c r="AHN221"/>
      <c r="AHO221"/>
      <c r="AHP221"/>
      <c r="AHQ221"/>
      <c r="AHR221"/>
      <c r="AHS221"/>
      <c r="AHT221"/>
      <c r="AHU221"/>
      <c r="AHV221"/>
      <c r="AHW221"/>
      <c r="AHX221"/>
      <c r="AHY221"/>
      <c r="AHZ221"/>
      <c r="AIA221"/>
      <c r="AIB221"/>
      <c r="AIC221"/>
      <c r="AID221"/>
      <c r="AIE221"/>
      <c r="AIF221"/>
      <c r="AIG221"/>
      <c r="AIH221"/>
      <c r="AII221"/>
      <c r="AIJ221"/>
      <c r="AIK221"/>
      <c r="AIL221"/>
      <c r="AIM221"/>
      <c r="AIN221"/>
      <c r="AIO221"/>
      <c r="AIP221"/>
      <c r="AIQ221"/>
      <c r="AIR221"/>
      <c r="AIS221"/>
      <c r="AIT221"/>
      <c r="AIU221"/>
      <c r="AIV221"/>
      <c r="AIW221"/>
      <c r="AIX221"/>
      <c r="AIY221"/>
      <c r="AIZ221"/>
      <c r="AJA221"/>
      <c r="AJB221"/>
      <c r="AJC221"/>
      <c r="AJD221"/>
      <c r="AJE221"/>
      <c r="AJF221"/>
      <c r="AJG221"/>
      <c r="AJH221"/>
      <c r="AJI221"/>
      <c r="AJJ221"/>
      <c r="AJK221"/>
      <c r="AJL221"/>
      <c r="AJM221"/>
      <c r="AJN221"/>
      <c r="AJO221"/>
      <c r="AJP221"/>
      <c r="AJQ221"/>
      <c r="AJR221"/>
      <c r="AJS221"/>
      <c r="AJT221"/>
      <c r="AJU221"/>
      <c r="AJV221"/>
      <c r="AJW221"/>
      <c r="AJX221"/>
      <c r="AJY221"/>
      <c r="AJZ221"/>
      <c r="AKA221"/>
      <c r="AKB221"/>
      <c r="AKC221"/>
      <c r="AKD221"/>
      <c r="AKE221"/>
      <c r="AKF221"/>
      <c r="AKG221"/>
      <c r="AKH221"/>
      <c r="AKI221"/>
      <c r="AKJ221"/>
      <c r="AKK221"/>
      <c r="AKL221"/>
      <c r="AKM221"/>
      <c r="AKN221"/>
      <c r="AKO221"/>
      <c r="AKP221"/>
      <c r="AKQ221"/>
      <c r="AKR221"/>
      <c r="AKS221"/>
      <c r="AKT221"/>
      <c r="AKU221"/>
      <c r="AKV221"/>
      <c r="AKW221"/>
      <c r="AKX221"/>
      <c r="AKY221"/>
      <c r="AKZ221"/>
      <c r="ALA221"/>
      <c r="ALB221"/>
      <c r="ALC221"/>
      <c r="ALD221"/>
      <c r="ALE221"/>
      <c r="ALF221"/>
      <c r="ALG221"/>
      <c r="ALH221"/>
      <c r="ALI221"/>
      <c r="ALJ221"/>
      <c r="ALK221"/>
      <c r="ALL221"/>
      <c r="ALM221"/>
      <c r="ALN221"/>
      <c r="ALO221"/>
    </row>
    <row r="222" spans="5:1003" x14ac:dyDescent="0.25">
      <c r="E222" s="1115" t="str">
        <f t="shared" si="57"/>
        <v/>
      </c>
      <c r="G222" s="1115" t="str">
        <f t="shared" si="57"/>
        <v/>
      </c>
      <c r="I222" s="1115" t="str">
        <f t="shared" si="58"/>
        <v/>
      </c>
      <c r="K222" s="1115" t="str">
        <f t="shared" si="59"/>
        <v/>
      </c>
      <c r="M222" s="1115" t="str">
        <f t="shared" si="60"/>
        <v/>
      </c>
      <c r="O222" s="1115" t="str">
        <f t="shared" si="61"/>
        <v/>
      </c>
      <c r="Q222" s="1115" t="str">
        <f t="shared" si="62"/>
        <v/>
      </c>
      <c r="S222" s="1115" t="str">
        <f t="shared" si="63"/>
        <v/>
      </c>
      <c r="U222" s="1115" t="str">
        <f t="shared" si="64"/>
        <v/>
      </c>
      <c r="W222" s="1115" t="str">
        <f t="shared" si="65"/>
        <v/>
      </c>
      <c r="Y222" s="1115" t="str">
        <f t="shared" si="66"/>
        <v/>
      </c>
      <c r="AA222" s="1115" t="str">
        <f t="shared" si="67"/>
        <v/>
      </c>
      <c r="AC222" s="1115" t="str">
        <f t="shared" si="68"/>
        <v/>
      </c>
      <c r="AE222" s="1115" t="str">
        <f t="shared" si="69"/>
        <v/>
      </c>
      <c r="AG222" s="1115" t="str">
        <f t="shared" si="70"/>
        <v/>
      </c>
      <c r="AI222" s="1115" t="str">
        <f t="shared" si="71"/>
        <v/>
      </c>
      <c r="AK222" s="1115" t="str">
        <f t="shared" si="72"/>
        <v/>
      </c>
      <c r="AM222" s="1115" t="str">
        <f t="shared" si="73"/>
        <v/>
      </c>
      <c r="AO222" s="1115" t="str">
        <f t="shared" si="74"/>
        <v/>
      </c>
      <c r="AQ222" s="1115" t="str">
        <f t="shared" si="75"/>
        <v/>
      </c>
      <c r="XT222"/>
      <c r="XU222"/>
      <c r="XV222"/>
      <c r="XW222"/>
      <c r="XX222"/>
      <c r="XY222"/>
      <c r="XZ222"/>
      <c r="YA222"/>
      <c r="YB222"/>
      <c r="YC222"/>
      <c r="YD222"/>
      <c r="YE222"/>
      <c r="YF222"/>
      <c r="YG222"/>
      <c r="YH222"/>
      <c r="YI222"/>
      <c r="YJ222"/>
      <c r="YK222"/>
      <c r="YL222"/>
      <c r="YM222"/>
      <c r="YN222"/>
      <c r="YO222"/>
      <c r="YP222"/>
      <c r="YQ222"/>
      <c r="YR222"/>
      <c r="YS222"/>
      <c r="YT222"/>
      <c r="YU222"/>
      <c r="YV222"/>
      <c r="YW222"/>
      <c r="YX222"/>
      <c r="YY222"/>
      <c r="YZ222"/>
      <c r="ZA222"/>
      <c r="ZB222"/>
      <c r="ZC222"/>
      <c r="ZD222"/>
      <c r="ZE222"/>
      <c r="ZF222"/>
      <c r="ZG222"/>
      <c r="AGZ222"/>
      <c r="AHA222"/>
      <c r="AHB222"/>
      <c r="AHC222"/>
      <c r="AHD222"/>
      <c r="AHE222"/>
      <c r="AHF222"/>
      <c r="AHG222"/>
      <c r="AHH222"/>
      <c r="AHI222"/>
      <c r="AHJ222"/>
      <c r="AHK222"/>
      <c r="AHL222"/>
      <c r="AHM222"/>
      <c r="AHN222"/>
      <c r="AHO222"/>
      <c r="AHP222"/>
      <c r="AHQ222"/>
      <c r="AHR222"/>
      <c r="AHS222"/>
      <c r="AHT222"/>
      <c r="AHU222"/>
      <c r="AHV222"/>
      <c r="AHW222"/>
      <c r="AHX222"/>
      <c r="AHY222"/>
      <c r="AHZ222"/>
      <c r="AIA222"/>
      <c r="AIB222"/>
      <c r="AIC222"/>
      <c r="AID222"/>
      <c r="AIE222"/>
      <c r="AIF222"/>
      <c r="AIG222"/>
      <c r="AIH222"/>
      <c r="AII222"/>
      <c r="AIJ222"/>
      <c r="AIK222"/>
      <c r="AIL222"/>
      <c r="AIM222"/>
      <c r="AIN222"/>
      <c r="AIO222"/>
      <c r="AIP222"/>
      <c r="AIQ222"/>
      <c r="AIR222"/>
      <c r="AIS222"/>
      <c r="AIT222"/>
      <c r="AIU222"/>
      <c r="AIV222"/>
      <c r="AIW222"/>
      <c r="AIX222"/>
      <c r="AIY222"/>
      <c r="AIZ222"/>
      <c r="AJA222"/>
      <c r="AJB222"/>
      <c r="AJC222"/>
      <c r="AJD222"/>
      <c r="AJE222"/>
      <c r="AJF222"/>
      <c r="AJG222"/>
      <c r="AJH222"/>
      <c r="AJI222"/>
      <c r="AJJ222"/>
      <c r="AJK222"/>
      <c r="AJL222"/>
      <c r="AJM222"/>
      <c r="AJN222"/>
      <c r="AJO222"/>
      <c r="AJP222"/>
      <c r="AJQ222"/>
      <c r="AJR222"/>
      <c r="AJS222"/>
      <c r="AJT222"/>
      <c r="AJU222"/>
      <c r="AJV222"/>
      <c r="AJW222"/>
      <c r="AJX222"/>
      <c r="AJY222"/>
      <c r="AJZ222"/>
      <c r="AKA222"/>
      <c r="AKB222"/>
      <c r="AKC222"/>
      <c r="AKD222"/>
      <c r="AKE222"/>
      <c r="AKF222"/>
      <c r="AKG222"/>
      <c r="AKH222"/>
      <c r="AKI222"/>
      <c r="AKJ222"/>
      <c r="AKK222"/>
      <c r="AKL222"/>
      <c r="AKM222"/>
      <c r="AKN222"/>
      <c r="AKO222"/>
      <c r="AKP222"/>
      <c r="AKQ222"/>
      <c r="AKR222"/>
      <c r="AKS222"/>
      <c r="AKT222"/>
      <c r="AKU222"/>
      <c r="AKV222"/>
      <c r="AKW222"/>
      <c r="AKX222"/>
      <c r="AKY222"/>
      <c r="AKZ222"/>
      <c r="ALA222"/>
      <c r="ALB222"/>
      <c r="ALC222"/>
      <c r="ALD222"/>
      <c r="ALE222"/>
      <c r="ALF222"/>
      <c r="ALG222"/>
      <c r="ALH222"/>
      <c r="ALI222"/>
      <c r="ALJ222"/>
      <c r="ALK222"/>
      <c r="ALL222"/>
      <c r="ALM222"/>
      <c r="ALN222"/>
      <c r="ALO222"/>
    </row>
    <row r="223" spans="5:1003" x14ac:dyDescent="0.25">
      <c r="E223" s="1115" t="str">
        <f t="shared" si="57"/>
        <v/>
      </c>
      <c r="G223" s="1115" t="str">
        <f t="shared" si="57"/>
        <v/>
      </c>
      <c r="I223" s="1115" t="str">
        <f t="shared" si="58"/>
        <v/>
      </c>
      <c r="K223" s="1115" t="str">
        <f t="shared" si="59"/>
        <v/>
      </c>
      <c r="M223" s="1115" t="str">
        <f t="shared" si="60"/>
        <v/>
      </c>
      <c r="O223" s="1115" t="str">
        <f t="shared" si="61"/>
        <v/>
      </c>
      <c r="Q223" s="1115" t="str">
        <f t="shared" si="62"/>
        <v/>
      </c>
      <c r="S223" s="1115" t="str">
        <f t="shared" si="63"/>
        <v/>
      </c>
      <c r="U223" s="1115" t="str">
        <f t="shared" si="64"/>
        <v/>
      </c>
      <c r="W223" s="1115" t="str">
        <f t="shared" si="65"/>
        <v/>
      </c>
      <c r="Y223" s="1115" t="str">
        <f t="shared" si="66"/>
        <v/>
      </c>
      <c r="AA223" s="1115" t="str">
        <f t="shared" si="67"/>
        <v/>
      </c>
      <c r="AC223" s="1115" t="str">
        <f t="shared" si="68"/>
        <v/>
      </c>
      <c r="AE223" s="1115" t="str">
        <f t="shared" si="69"/>
        <v/>
      </c>
      <c r="AG223" s="1115" t="str">
        <f t="shared" si="70"/>
        <v/>
      </c>
      <c r="AI223" s="1115" t="str">
        <f t="shared" si="71"/>
        <v/>
      </c>
      <c r="AK223" s="1115" t="str">
        <f t="shared" si="72"/>
        <v/>
      </c>
      <c r="AM223" s="1115" t="str">
        <f t="shared" si="73"/>
        <v/>
      </c>
      <c r="AO223" s="1115" t="str">
        <f t="shared" si="74"/>
        <v/>
      </c>
      <c r="AQ223" s="1115" t="str">
        <f t="shared" si="75"/>
        <v/>
      </c>
      <c r="XT223"/>
      <c r="XU223"/>
      <c r="XV223"/>
      <c r="XW223"/>
      <c r="XX223"/>
      <c r="XY223"/>
      <c r="XZ223"/>
      <c r="YA223"/>
      <c r="YB223"/>
      <c r="YC223"/>
      <c r="YD223"/>
      <c r="YE223"/>
      <c r="YF223"/>
      <c r="YG223"/>
      <c r="YH223"/>
      <c r="YI223"/>
      <c r="YJ223"/>
      <c r="YK223"/>
      <c r="YL223"/>
      <c r="YM223"/>
      <c r="YN223"/>
      <c r="YO223"/>
      <c r="YP223"/>
      <c r="YQ223"/>
      <c r="YR223"/>
      <c r="YS223"/>
      <c r="YT223"/>
      <c r="YU223"/>
      <c r="YV223"/>
      <c r="YW223"/>
      <c r="YX223"/>
      <c r="YY223"/>
      <c r="YZ223"/>
      <c r="ZA223"/>
      <c r="ZB223"/>
      <c r="ZC223"/>
      <c r="ZD223"/>
      <c r="ZE223"/>
      <c r="ZF223"/>
      <c r="ZG223"/>
      <c r="AGZ223"/>
      <c r="AHA223"/>
      <c r="AHB223"/>
      <c r="AHC223"/>
      <c r="AHD223"/>
      <c r="AHE223"/>
      <c r="AHF223"/>
      <c r="AHG223"/>
      <c r="AHH223"/>
      <c r="AHI223"/>
      <c r="AHJ223"/>
      <c r="AHK223"/>
      <c r="AHL223"/>
      <c r="AHM223"/>
      <c r="AHN223"/>
      <c r="AHO223"/>
      <c r="AHP223"/>
      <c r="AHQ223"/>
      <c r="AHR223"/>
      <c r="AHS223"/>
      <c r="AHT223"/>
      <c r="AHU223"/>
      <c r="AHV223"/>
      <c r="AHW223"/>
      <c r="AHX223"/>
      <c r="AHY223"/>
      <c r="AHZ223"/>
      <c r="AIA223"/>
      <c r="AIB223"/>
      <c r="AIC223"/>
      <c r="AID223"/>
      <c r="AIE223"/>
      <c r="AIF223"/>
      <c r="AIG223"/>
      <c r="AIH223"/>
      <c r="AII223"/>
      <c r="AIJ223"/>
      <c r="AIK223"/>
      <c r="AIL223"/>
      <c r="AIM223"/>
      <c r="AIN223"/>
      <c r="AIO223"/>
      <c r="AIP223"/>
      <c r="AIQ223"/>
      <c r="AIR223"/>
      <c r="AIS223"/>
      <c r="AIT223"/>
      <c r="AIU223"/>
      <c r="AIV223"/>
      <c r="AIW223"/>
      <c r="AIX223"/>
      <c r="AIY223"/>
      <c r="AIZ223"/>
      <c r="AJA223"/>
      <c r="AJB223"/>
      <c r="AJC223"/>
      <c r="AJD223"/>
      <c r="AJE223"/>
      <c r="AJF223"/>
      <c r="AJG223"/>
      <c r="AJH223"/>
      <c r="AJI223"/>
      <c r="AJJ223"/>
      <c r="AJK223"/>
      <c r="AJL223"/>
      <c r="AJM223"/>
      <c r="AJN223"/>
      <c r="AJO223"/>
      <c r="AJP223"/>
      <c r="AJQ223"/>
      <c r="AJR223"/>
      <c r="AJS223"/>
      <c r="AJT223"/>
      <c r="AJU223"/>
      <c r="AJV223"/>
      <c r="AJW223"/>
      <c r="AJX223"/>
      <c r="AJY223"/>
      <c r="AJZ223"/>
      <c r="AKA223"/>
      <c r="AKB223"/>
      <c r="AKC223"/>
      <c r="AKD223"/>
      <c r="AKE223"/>
      <c r="AKF223"/>
      <c r="AKG223"/>
      <c r="AKH223"/>
      <c r="AKI223"/>
      <c r="AKJ223"/>
      <c r="AKK223"/>
      <c r="AKL223"/>
      <c r="AKM223"/>
      <c r="AKN223"/>
      <c r="AKO223"/>
      <c r="AKP223"/>
      <c r="AKQ223"/>
      <c r="AKR223"/>
      <c r="AKS223"/>
      <c r="AKT223"/>
      <c r="AKU223"/>
      <c r="AKV223"/>
      <c r="AKW223"/>
      <c r="AKX223"/>
      <c r="AKY223"/>
      <c r="AKZ223"/>
      <c r="ALA223"/>
      <c r="ALB223"/>
      <c r="ALC223"/>
      <c r="ALD223"/>
      <c r="ALE223"/>
      <c r="ALF223"/>
      <c r="ALG223"/>
      <c r="ALH223"/>
      <c r="ALI223"/>
      <c r="ALJ223"/>
      <c r="ALK223"/>
      <c r="ALL223"/>
      <c r="ALM223"/>
      <c r="ALN223"/>
      <c r="ALO223"/>
    </row>
    <row r="224" spans="5:1003" x14ac:dyDescent="0.25">
      <c r="E224" s="1115" t="str">
        <f t="shared" si="57"/>
        <v/>
      </c>
      <c r="G224" s="1115" t="str">
        <f t="shared" si="57"/>
        <v/>
      </c>
      <c r="I224" s="1115" t="str">
        <f t="shared" si="58"/>
        <v/>
      </c>
      <c r="K224" s="1115" t="str">
        <f t="shared" si="59"/>
        <v/>
      </c>
      <c r="M224" s="1115" t="str">
        <f t="shared" si="60"/>
        <v/>
      </c>
      <c r="O224" s="1115" t="str">
        <f t="shared" si="61"/>
        <v/>
      </c>
      <c r="Q224" s="1115" t="str">
        <f t="shared" si="62"/>
        <v/>
      </c>
      <c r="S224" s="1115" t="str">
        <f t="shared" si="63"/>
        <v/>
      </c>
      <c r="U224" s="1115" t="str">
        <f t="shared" si="64"/>
        <v/>
      </c>
      <c r="W224" s="1115" t="str">
        <f t="shared" si="65"/>
        <v/>
      </c>
      <c r="Y224" s="1115" t="str">
        <f t="shared" si="66"/>
        <v/>
      </c>
      <c r="AA224" s="1115" t="str">
        <f t="shared" si="67"/>
        <v/>
      </c>
      <c r="AC224" s="1115" t="str">
        <f t="shared" si="68"/>
        <v/>
      </c>
      <c r="AE224" s="1115" t="str">
        <f t="shared" si="69"/>
        <v/>
      </c>
      <c r="AG224" s="1115" t="str">
        <f t="shared" si="70"/>
        <v/>
      </c>
      <c r="AI224" s="1115" t="str">
        <f t="shared" si="71"/>
        <v/>
      </c>
      <c r="AK224" s="1115" t="str">
        <f t="shared" si="72"/>
        <v/>
      </c>
      <c r="AM224" s="1115" t="str">
        <f t="shared" si="73"/>
        <v/>
      </c>
      <c r="AO224" s="1115" t="str">
        <f t="shared" si="74"/>
        <v/>
      </c>
      <c r="AQ224" s="1115" t="str">
        <f t="shared" si="75"/>
        <v/>
      </c>
      <c r="XT224"/>
      <c r="XU224"/>
      <c r="XV224"/>
      <c r="XW224"/>
      <c r="XX224"/>
      <c r="XY224"/>
      <c r="XZ224"/>
      <c r="YA224"/>
      <c r="YB224"/>
      <c r="YC224"/>
      <c r="YD224"/>
      <c r="YE224"/>
      <c r="YF224"/>
      <c r="YG224"/>
      <c r="YH224"/>
      <c r="YI224"/>
      <c r="YJ224"/>
      <c r="YK224"/>
      <c r="YL224"/>
      <c r="YM224"/>
      <c r="YN224"/>
      <c r="YO224"/>
      <c r="YP224"/>
      <c r="YQ224"/>
      <c r="YR224"/>
      <c r="YS224"/>
      <c r="YT224"/>
      <c r="YU224"/>
      <c r="YV224"/>
      <c r="YW224"/>
      <c r="YX224"/>
      <c r="YY224"/>
      <c r="YZ224"/>
      <c r="ZA224"/>
      <c r="ZB224"/>
      <c r="ZC224"/>
      <c r="ZD224"/>
      <c r="ZE224"/>
      <c r="ZF224"/>
      <c r="ZG224"/>
      <c r="AGZ224"/>
      <c r="AHA224"/>
      <c r="AHB224"/>
      <c r="AHC224"/>
      <c r="AHD224"/>
      <c r="AHE224"/>
      <c r="AHF224"/>
      <c r="AHG224"/>
      <c r="AHH224"/>
      <c r="AHI224"/>
      <c r="AHJ224"/>
      <c r="AHK224"/>
      <c r="AHL224"/>
      <c r="AHM224"/>
      <c r="AHN224"/>
      <c r="AHO224"/>
      <c r="AHP224"/>
      <c r="AHQ224"/>
      <c r="AHR224"/>
      <c r="AHS224"/>
      <c r="AHT224"/>
      <c r="AHU224"/>
      <c r="AHV224"/>
      <c r="AHW224"/>
      <c r="AHX224"/>
      <c r="AHY224"/>
      <c r="AHZ224"/>
      <c r="AIA224"/>
      <c r="AIB224"/>
      <c r="AIC224"/>
      <c r="AID224"/>
      <c r="AIE224"/>
      <c r="AIF224"/>
      <c r="AIG224"/>
      <c r="AIH224"/>
      <c r="AII224"/>
      <c r="AIJ224"/>
      <c r="AIK224"/>
      <c r="AIL224"/>
      <c r="AIM224"/>
      <c r="AIN224"/>
      <c r="AIO224"/>
      <c r="AIP224"/>
      <c r="AIQ224"/>
      <c r="AIR224"/>
      <c r="AIS224"/>
      <c r="AIT224"/>
      <c r="AIU224"/>
      <c r="AIV224"/>
      <c r="AIW224"/>
      <c r="AIX224"/>
      <c r="AIY224"/>
      <c r="AIZ224"/>
      <c r="AJA224"/>
      <c r="AJB224"/>
      <c r="AJC224"/>
      <c r="AJD224"/>
      <c r="AJE224"/>
      <c r="AJF224"/>
      <c r="AJG224"/>
      <c r="AJH224"/>
      <c r="AJI224"/>
      <c r="AJJ224"/>
      <c r="AJK224"/>
      <c r="AJL224"/>
      <c r="AJM224"/>
      <c r="AJN224"/>
      <c r="AJO224"/>
      <c r="AJP224"/>
      <c r="AJQ224"/>
      <c r="AJR224"/>
      <c r="AJS224"/>
      <c r="AJT224"/>
      <c r="AJU224"/>
      <c r="AJV224"/>
      <c r="AJW224"/>
      <c r="AJX224"/>
      <c r="AJY224"/>
      <c r="AJZ224"/>
      <c r="AKA224"/>
      <c r="AKB224"/>
      <c r="AKC224"/>
      <c r="AKD224"/>
      <c r="AKE224"/>
      <c r="AKF224"/>
      <c r="AKG224"/>
      <c r="AKH224"/>
      <c r="AKI224"/>
      <c r="AKJ224"/>
      <c r="AKK224"/>
      <c r="AKL224"/>
      <c r="AKM224"/>
      <c r="AKN224"/>
      <c r="AKO224"/>
      <c r="AKP224"/>
      <c r="AKQ224"/>
      <c r="AKR224"/>
      <c r="AKS224"/>
      <c r="AKT224"/>
      <c r="AKU224"/>
      <c r="AKV224"/>
      <c r="AKW224"/>
      <c r="AKX224"/>
      <c r="AKY224"/>
      <c r="AKZ224"/>
      <c r="ALA224"/>
      <c r="ALB224"/>
      <c r="ALC224"/>
      <c r="ALD224"/>
      <c r="ALE224"/>
      <c r="ALF224"/>
      <c r="ALG224"/>
      <c r="ALH224"/>
      <c r="ALI224"/>
      <c r="ALJ224"/>
      <c r="ALK224"/>
      <c r="ALL224"/>
      <c r="ALM224"/>
      <c r="ALN224"/>
      <c r="ALO224"/>
    </row>
    <row r="225" spans="5:1003" x14ac:dyDescent="0.25">
      <c r="E225" s="1115" t="str">
        <f t="shared" si="57"/>
        <v/>
      </c>
      <c r="G225" s="1115" t="str">
        <f t="shared" si="57"/>
        <v/>
      </c>
      <c r="I225" s="1115" t="str">
        <f t="shared" si="58"/>
        <v/>
      </c>
      <c r="K225" s="1115" t="str">
        <f t="shared" si="59"/>
        <v/>
      </c>
      <c r="M225" s="1115" t="str">
        <f t="shared" si="60"/>
        <v/>
      </c>
      <c r="O225" s="1115" t="str">
        <f t="shared" si="61"/>
        <v/>
      </c>
      <c r="Q225" s="1115" t="str">
        <f t="shared" si="62"/>
        <v/>
      </c>
      <c r="S225" s="1115" t="str">
        <f t="shared" si="63"/>
        <v/>
      </c>
      <c r="U225" s="1115" t="str">
        <f t="shared" si="64"/>
        <v/>
      </c>
      <c r="W225" s="1115" t="str">
        <f t="shared" si="65"/>
        <v/>
      </c>
      <c r="Y225" s="1115" t="str">
        <f t="shared" si="66"/>
        <v/>
      </c>
      <c r="AA225" s="1115" t="str">
        <f t="shared" si="67"/>
        <v/>
      </c>
      <c r="AC225" s="1115" t="str">
        <f t="shared" si="68"/>
        <v/>
      </c>
      <c r="AE225" s="1115" t="str">
        <f t="shared" si="69"/>
        <v/>
      </c>
      <c r="AG225" s="1115" t="str">
        <f t="shared" si="70"/>
        <v/>
      </c>
      <c r="AI225" s="1115" t="str">
        <f t="shared" si="71"/>
        <v/>
      </c>
      <c r="AK225" s="1115" t="str">
        <f t="shared" si="72"/>
        <v/>
      </c>
      <c r="AM225" s="1115" t="str">
        <f t="shared" si="73"/>
        <v/>
      </c>
      <c r="AO225" s="1115" t="str">
        <f t="shared" si="74"/>
        <v/>
      </c>
      <c r="AQ225" s="1115" t="str">
        <f t="shared" si="75"/>
        <v/>
      </c>
      <c r="XT225"/>
      <c r="XU225"/>
      <c r="XV225"/>
      <c r="XW225"/>
      <c r="XX225"/>
      <c r="XY225"/>
      <c r="XZ225"/>
      <c r="YA225"/>
      <c r="YB225"/>
      <c r="YC225"/>
      <c r="YD225"/>
      <c r="YE225"/>
      <c r="YF225"/>
      <c r="YG225"/>
      <c r="YH225"/>
      <c r="YI225"/>
      <c r="YJ225"/>
      <c r="YK225"/>
      <c r="YL225"/>
      <c r="YM225"/>
      <c r="YN225"/>
      <c r="YO225"/>
      <c r="YP225"/>
      <c r="YQ225"/>
      <c r="YR225"/>
      <c r="YS225"/>
      <c r="YT225"/>
      <c r="YU225"/>
      <c r="YV225"/>
      <c r="YW225"/>
      <c r="YX225"/>
      <c r="YY225"/>
      <c r="YZ225"/>
      <c r="ZA225"/>
      <c r="ZB225"/>
      <c r="ZC225"/>
      <c r="ZD225"/>
      <c r="ZE225"/>
      <c r="ZF225"/>
      <c r="ZG225"/>
      <c r="AGZ225"/>
      <c r="AHA225"/>
      <c r="AHB225"/>
      <c r="AHC225"/>
      <c r="AHD225"/>
      <c r="AHE225"/>
      <c r="AHF225"/>
      <c r="AHG225"/>
      <c r="AHH225"/>
      <c r="AHI225"/>
      <c r="AHJ225"/>
      <c r="AHK225"/>
      <c r="AHL225"/>
      <c r="AHM225"/>
      <c r="AHN225"/>
      <c r="AHO225"/>
      <c r="AHP225"/>
      <c r="AHQ225"/>
      <c r="AHR225"/>
      <c r="AHS225"/>
      <c r="AHT225"/>
      <c r="AHU225"/>
      <c r="AHV225"/>
      <c r="AHW225"/>
      <c r="AHX225"/>
      <c r="AHY225"/>
      <c r="AHZ225"/>
      <c r="AIA225"/>
      <c r="AIB225"/>
      <c r="AIC225"/>
      <c r="AID225"/>
      <c r="AIE225"/>
      <c r="AIF225"/>
      <c r="AIG225"/>
      <c r="AIH225"/>
      <c r="AII225"/>
      <c r="AIJ225"/>
      <c r="AIK225"/>
      <c r="AIL225"/>
      <c r="AIM225"/>
      <c r="AIN225"/>
      <c r="AIO225"/>
      <c r="AIP225"/>
      <c r="AIQ225"/>
      <c r="AIR225"/>
      <c r="AIS225"/>
      <c r="AIT225"/>
      <c r="AIU225"/>
      <c r="AIV225"/>
      <c r="AIW225"/>
      <c r="AIX225"/>
      <c r="AIY225"/>
      <c r="AIZ225"/>
      <c r="AJA225"/>
      <c r="AJB225"/>
      <c r="AJC225"/>
      <c r="AJD225"/>
      <c r="AJE225"/>
      <c r="AJF225"/>
      <c r="AJG225"/>
      <c r="AJH225"/>
      <c r="AJI225"/>
      <c r="AJJ225"/>
      <c r="AJK225"/>
      <c r="AJL225"/>
      <c r="AJM225"/>
      <c r="AJN225"/>
      <c r="AJO225"/>
      <c r="AJP225"/>
      <c r="AJQ225"/>
      <c r="AJR225"/>
      <c r="AJS225"/>
      <c r="AJT225"/>
      <c r="AJU225"/>
      <c r="AJV225"/>
      <c r="AJW225"/>
      <c r="AJX225"/>
      <c r="AJY225"/>
      <c r="AJZ225"/>
      <c r="AKA225"/>
      <c r="AKB225"/>
      <c r="AKC225"/>
      <c r="AKD225"/>
      <c r="AKE225"/>
      <c r="AKF225"/>
      <c r="AKG225"/>
      <c r="AKH225"/>
      <c r="AKI225"/>
      <c r="AKJ225"/>
      <c r="AKK225"/>
      <c r="AKL225"/>
      <c r="AKM225"/>
      <c r="AKN225"/>
      <c r="AKO225"/>
      <c r="AKP225"/>
      <c r="AKQ225"/>
      <c r="AKR225"/>
      <c r="AKS225"/>
      <c r="AKT225"/>
      <c r="AKU225"/>
      <c r="AKV225"/>
      <c r="AKW225"/>
      <c r="AKX225"/>
      <c r="AKY225"/>
      <c r="AKZ225"/>
      <c r="ALA225"/>
      <c r="ALB225"/>
      <c r="ALC225"/>
      <c r="ALD225"/>
      <c r="ALE225"/>
      <c r="ALF225"/>
      <c r="ALG225"/>
      <c r="ALH225"/>
      <c r="ALI225"/>
      <c r="ALJ225"/>
      <c r="ALK225"/>
      <c r="ALL225"/>
      <c r="ALM225"/>
      <c r="ALN225"/>
      <c r="ALO225"/>
    </row>
    <row r="226" spans="5:1003" x14ac:dyDescent="0.25">
      <c r="E226" s="1115" t="str">
        <f t="shared" si="57"/>
        <v/>
      </c>
      <c r="G226" s="1115" t="str">
        <f t="shared" si="57"/>
        <v/>
      </c>
      <c r="I226" s="1115" t="str">
        <f t="shared" si="58"/>
        <v/>
      </c>
      <c r="K226" s="1115" t="str">
        <f t="shared" si="59"/>
        <v/>
      </c>
      <c r="M226" s="1115" t="str">
        <f t="shared" si="60"/>
        <v/>
      </c>
      <c r="O226" s="1115" t="str">
        <f t="shared" si="61"/>
        <v/>
      </c>
      <c r="Q226" s="1115" t="str">
        <f t="shared" si="62"/>
        <v/>
      </c>
      <c r="S226" s="1115" t="str">
        <f t="shared" si="63"/>
        <v/>
      </c>
      <c r="U226" s="1115" t="str">
        <f t="shared" si="64"/>
        <v/>
      </c>
      <c r="W226" s="1115" t="str">
        <f t="shared" si="65"/>
        <v/>
      </c>
      <c r="Y226" s="1115" t="str">
        <f t="shared" si="66"/>
        <v/>
      </c>
      <c r="AA226" s="1115" t="str">
        <f t="shared" si="67"/>
        <v/>
      </c>
      <c r="AC226" s="1115" t="str">
        <f t="shared" si="68"/>
        <v/>
      </c>
      <c r="AE226" s="1115" t="str">
        <f t="shared" si="69"/>
        <v/>
      </c>
      <c r="AG226" s="1115" t="str">
        <f t="shared" si="70"/>
        <v/>
      </c>
      <c r="AI226" s="1115" t="str">
        <f t="shared" si="71"/>
        <v/>
      </c>
      <c r="AK226" s="1115" t="str">
        <f t="shared" si="72"/>
        <v/>
      </c>
      <c r="AM226" s="1115" t="str">
        <f t="shared" si="73"/>
        <v/>
      </c>
      <c r="AO226" s="1115" t="str">
        <f t="shared" si="74"/>
        <v/>
      </c>
      <c r="AQ226" s="1115" t="str">
        <f t="shared" si="75"/>
        <v/>
      </c>
      <c r="XT226"/>
      <c r="XU226"/>
      <c r="XV226"/>
      <c r="XW226"/>
      <c r="XX226"/>
      <c r="XY226"/>
      <c r="XZ226"/>
      <c r="YA226"/>
      <c r="YB226"/>
      <c r="YC226"/>
      <c r="YD226"/>
      <c r="YE226"/>
      <c r="YF226"/>
      <c r="YG226"/>
      <c r="YH226"/>
      <c r="YI226"/>
      <c r="YJ226"/>
      <c r="YK226"/>
      <c r="YL226"/>
      <c r="YM226"/>
      <c r="YN226"/>
      <c r="YO226"/>
      <c r="YP226"/>
      <c r="YQ226"/>
      <c r="YR226"/>
      <c r="YS226"/>
      <c r="YT226"/>
      <c r="YU226"/>
      <c r="YV226"/>
      <c r="YW226"/>
      <c r="YX226"/>
      <c r="YY226"/>
      <c r="YZ226"/>
      <c r="ZA226"/>
      <c r="ZB226"/>
      <c r="ZC226"/>
      <c r="ZD226"/>
      <c r="ZE226"/>
      <c r="ZF226"/>
      <c r="ZG226"/>
      <c r="AGZ226"/>
      <c r="AHA226"/>
      <c r="AHB226"/>
      <c r="AHC226"/>
      <c r="AHD226"/>
      <c r="AHE226"/>
      <c r="AHF226"/>
      <c r="AHG226"/>
      <c r="AHH226"/>
      <c r="AHI226"/>
      <c r="AHJ226"/>
      <c r="AHK226"/>
      <c r="AHL226"/>
      <c r="AHM226"/>
      <c r="AHN226"/>
      <c r="AHO226"/>
      <c r="AHP226"/>
      <c r="AHQ226"/>
      <c r="AHR226"/>
      <c r="AHS226"/>
      <c r="AHT226"/>
      <c r="AHU226"/>
      <c r="AHV226"/>
      <c r="AHW226"/>
      <c r="AHX226"/>
      <c r="AHY226"/>
      <c r="AHZ226"/>
      <c r="AIA226"/>
      <c r="AIB226"/>
      <c r="AIC226"/>
      <c r="AID226"/>
      <c r="AIE226"/>
      <c r="AIF226"/>
      <c r="AIG226"/>
      <c r="AIH226"/>
      <c r="AII226"/>
      <c r="AIJ226"/>
      <c r="AIK226"/>
      <c r="AIL226"/>
      <c r="AIM226"/>
      <c r="AIN226"/>
      <c r="AIO226"/>
      <c r="AIP226"/>
      <c r="AIQ226"/>
      <c r="AIR226"/>
      <c r="AIS226"/>
      <c r="AIT226"/>
      <c r="AIU226"/>
      <c r="AIV226"/>
      <c r="AIW226"/>
      <c r="AIX226"/>
      <c r="AIY226"/>
      <c r="AIZ226"/>
      <c r="AJA226"/>
      <c r="AJB226"/>
      <c r="AJC226"/>
      <c r="AJD226"/>
      <c r="AJE226"/>
      <c r="AJF226"/>
      <c r="AJG226"/>
      <c r="AJH226"/>
      <c r="AJI226"/>
      <c r="AJJ226"/>
      <c r="AJK226"/>
      <c r="AJL226"/>
      <c r="AJM226"/>
      <c r="AJN226"/>
      <c r="AJO226"/>
      <c r="AJP226"/>
      <c r="AJQ226"/>
      <c r="AJR226"/>
      <c r="AJS226"/>
      <c r="AJT226"/>
      <c r="AJU226"/>
      <c r="AJV226"/>
      <c r="AJW226"/>
      <c r="AJX226"/>
      <c r="AJY226"/>
      <c r="AJZ226"/>
      <c r="AKA226"/>
      <c r="AKB226"/>
      <c r="AKC226"/>
      <c r="AKD226"/>
      <c r="AKE226"/>
      <c r="AKF226"/>
      <c r="AKG226"/>
      <c r="AKH226"/>
      <c r="AKI226"/>
      <c r="AKJ226"/>
      <c r="AKK226"/>
      <c r="AKL226"/>
      <c r="AKM226"/>
      <c r="AKN226"/>
      <c r="AKO226"/>
      <c r="AKP226"/>
      <c r="AKQ226"/>
      <c r="AKR226"/>
      <c r="AKS226"/>
      <c r="AKT226"/>
      <c r="AKU226"/>
      <c r="AKV226"/>
      <c r="AKW226"/>
      <c r="AKX226"/>
      <c r="AKY226"/>
      <c r="AKZ226"/>
      <c r="ALA226"/>
      <c r="ALB226"/>
      <c r="ALC226"/>
      <c r="ALD226"/>
      <c r="ALE226"/>
      <c r="ALF226"/>
      <c r="ALG226"/>
      <c r="ALH226"/>
      <c r="ALI226"/>
      <c r="ALJ226"/>
      <c r="ALK226"/>
      <c r="ALL226"/>
      <c r="ALM226"/>
      <c r="ALN226"/>
      <c r="ALO226"/>
    </row>
    <row r="227" spans="5:1003" x14ac:dyDescent="0.25">
      <c r="E227" s="1115" t="str">
        <f t="shared" si="57"/>
        <v/>
      </c>
      <c r="G227" s="1115" t="str">
        <f t="shared" si="57"/>
        <v/>
      </c>
      <c r="I227" s="1115" t="str">
        <f t="shared" si="58"/>
        <v/>
      </c>
      <c r="K227" s="1115" t="str">
        <f t="shared" si="59"/>
        <v/>
      </c>
      <c r="M227" s="1115" t="str">
        <f t="shared" si="60"/>
        <v/>
      </c>
      <c r="O227" s="1115" t="str">
        <f t="shared" si="61"/>
        <v/>
      </c>
      <c r="Q227" s="1115" t="str">
        <f t="shared" si="62"/>
        <v/>
      </c>
      <c r="S227" s="1115" t="str">
        <f t="shared" si="63"/>
        <v/>
      </c>
      <c r="U227" s="1115" t="str">
        <f t="shared" si="64"/>
        <v/>
      </c>
      <c r="W227" s="1115" t="str">
        <f t="shared" si="65"/>
        <v/>
      </c>
      <c r="Y227" s="1115" t="str">
        <f t="shared" si="66"/>
        <v/>
      </c>
      <c r="AA227" s="1115" t="str">
        <f t="shared" si="67"/>
        <v/>
      </c>
      <c r="AC227" s="1115" t="str">
        <f t="shared" si="68"/>
        <v/>
      </c>
      <c r="AE227" s="1115" t="str">
        <f t="shared" si="69"/>
        <v/>
      </c>
      <c r="AG227" s="1115" t="str">
        <f t="shared" si="70"/>
        <v/>
      </c>
      <c r="AI227" s="1115" t="str">
        <f t="shared" si="71"/>
        <v/>
      </c>
      <c r="AK227" s="1115" t="str">
        <f t="shared" si="72"/>
        <v/>
      </c>
      <c r="AM227" s="1115" t="str">
        <f t="shared" si="73"/>
        <v/>
      </c>
      <c r="AO227" s="1115" t="str">
        <f t="shared" si="74"/>
        <v/>
      </c>
      <c r="AQ227" s="1115" t="str">
        <f t="shared" si="75"/>
        <v/>
      </c>
      <c r="XT227"/>
      <c r="XU227"/>
      <c r="XV227"/>
      <c r="XW227"/>
      <c r="XX227"/>
      <c r="XY227"/>
      <c r="XZ227"/>
      <c r="YA227"/>
      <c r="YB227"/>
      <c r="YC227"/>
      <c r="YD227"/>
      <c r="YE227"/>
      <c r="YF227"/>
      <c r="YG227"/>
      <c r="YH227"/>
      <c r="YI227"/>
      <c r="YJ227"/>
      <c r="YK227"/>
      <c r="YL227"/>
      <c r="YM227"/>
      <c r="YN227"/>
      <c r="YO227"/>
      <c r="YP227"/>
      <c r="YQ227"/>
      <c r="YR227"/>
      <c r="YS227"/>
      <c r="YT227"/>
      <c r="YU227"/>
      <c r="YV227"/>
      <c r="YW227"/>
      <c r="YX227"/>
      <c r="YY227"/>
      <c r="YZ227"/>
      <c r="ZA227"/>
      <c r="ZB227"/>
      <c r="ZC227"/>
      <c r="ZD227"/>
      <c r="ZE227"/>
      <c r="ZF227"/>
      <c r="ZG227"/>
      <c r="AGZ227"/>
      <c r="AHA227"/>
      <c r="AHB227"/>
      <c r="AHC227"/>
      <c r="AHD227"/>
      <c r="AHE227"/>
      <c r="AHF227"/>
      <c r="AHG227"/>
      <c r="AHH227"/>
      <c r="AHI227"/>
      <c r="AHJ227"/>
      <c r="AHK227"/>
      <c r="AHL227"/>
      <c r="AHM227"/>
      <c r="AHN227"/>
      <c r="AHO227"/>
      <c r="AHP227"/>
      <c r="AHQ227"/>
      <c r="AHR227"/>
      <c r="AHS227"/>
      <c r="AHT227"/>
      <c r="AHU227"/>
      <c r="AHV227"/>
      <c r="AHW227"/>
      <c r="AHX227"/>
      <c r="AHY227"/>
      <c r="AHZ227"/>
      <c r="AIA227"/>
      <c r="AIB227"/>
      <c r="AIC227"/>
      <c r="AID227"/>
      <c r="AIE227"/>
      <c r="AIF227"/>
      <c r="AIG227"/>
      <c r="AIH227"/>
      <c r="AII227"/>
      <c r="AIJ227"/>
      <c r="AIK227"/>
      <c r="AIL227"/>
      <c r="AIM227"/>
      <c r="AIN227"/>
      <c r="AIO227"/>
      <c r="AIP227"/>
      <c r="AIQ227"/>
      <c r="AIR227"/>
      <c r="AIS227"/>
      <c r="AIT227"/>
      <c r="AIU227"/>
      <c r="AIV227"/>
      <c r="AIW227"/>
      <c r="AIX227"/>
      <c r="AIY227"/>
      <c r="AIZ227"/>
      <c r="AJA227"/>
      <c r="AJB227"/>
      <c r="AJC227"/>
      <c r="AJD227"/>
      <c r="AJE227"/>
      <c r="AJF227"/>
      <c r="AJG227"/>
      <c r="AJH227"/>
      <c r="AJI227"/>
      <c r="AJJ227"/>
      <c r="AJK227"/>
      <c r="AJL227"/>
      <c r="AJM227"/>
      <c r="AJN227"/>
      <c r="AJO227"/>
      <c r="AJP227"/>
      <c r="AJQ227"/>
      <c r="AJR227"/>
      <c r="AJS227"/>
      <c r="AJT227"/>
      <c r="AJU227"/>
      <c r="AJV227"/>
      <c r="AJW227"/>
      <c r="AJX227"/>
      <c r="AJY227"/>
      <c r="AJZ227"/>
      <c r="AKA227"/>
      <c r="AKB227"/>
      <c r="AKC227"/>
      <c r="AKD227"/>
      <c r="AKE227"/>
      <c r="AKF227"/>
      <c r="AKG227"/>
      <c r="AKH227"/>
      <c r="AKI227"/>
      <c r="AKJ227"/>
      <c r="AKK227"/>
      <c r="AKL227"/>
      <c r="AKM227"/>
      <c r="AKN227"/>
      <c r="AKO227"/>
      <c r="AKP227"/>
      <c r="AKQ227"/>
      <c r="AKR227"/>
      <c r="AKS227"/>
      <c r="AKT227"/>
      <c r="AKU227"/>
      <c r="AKV227"/>
      <c r="AKW227"/>
      <c r="AKX227"/>
      <c r="AKY227"/>
      <c r="AKZ227"/>
      <c r="ALA227"/>
      <c r="ALB227"/>
      <c r="ALC227"/>
      <c r="ALD227"/>
      <c r="ALE227"/>
      <c r="ALF227"/>
      <c r="ALG227"/>
      <c r="ALH227"/>
      <c r="ALI227"/>
      <c r="ALJ227"/>
      <c r="ALK227"/>
      <c r="ALL227"/>
      <c r="ALM227"/>
      <c r="ALN227"/>
      <c r="ALO227"/>
    </row>
    <row r="228" spans="5:1003" x14ac:dyDescent="0.25">
      <c r="E228" s="1115" t="str">
        <f t="shared" si="57"/>
        <v/>
      </c>
      <c r="G228" s="1115" t="str">
        <f t="shared" si="57"/>
        <v/>
      </c>
      <c r="I228" s="1115" t="str">
        <f t="shared" si="58"/>
        <v/>
      </c>
      <c r="K228" s="1115" t="str">
        <f t="shared" si="59"/>
        <v/>
      </c>
      <c r="M228" s="1115" t="str">
        <f t="shared" si="60"/>
        <v/>
      </c>
      <c r="O228" s="1115" t="str">
        <f t="shared" si="61"/>
        <v/>
      </c>
      <c r="Q228" s="1115" t="str">
        <f t="shared" si="62"/>
        <v/>
      </c>
      <c r="S228" s="1115" t="str">
        <f t="shared" si="63"/>
        <v/>
      </c>
      <c r="U228" s="1115" t="str">
        <f t="shared" si="64"/>
        <v/>
      </c>
      <c r="W228" s="1115" t="str">
        <f t="shared" si="65"/>
        <v/>
      </c>
      <c r="Y228" s="1115" t="str">
        <f t="shared" si="66"/>
        <v/>
      </c>
      <c r="AA228" s="1115" t="str">
        <f t="shared" si="67"/>
        <v/>
      </c>
      <c r="AC228" s="1115" t="str">
        <f t="shared" si="68"/>
        <v/>
      </c>
      <c r="AE228" s="1115" t="str">
        <f t="shared" si="69"/>
        <v/>
      </c>
      <c r="AG228" s="1115" t="str">
        <f t="shared" si="70"/>
        <v/>
      </c>
      <c r="AI228" s="1115" t="str">
        <f t="shared" si="71"/>
        <v/>
      </c>
      <c r="AK228" s="1115" t="str">
        <f t="shared" si="72"/>
        <v/>
      </c>
      <c r="AM228" s="1115" t="str">
        <f t="shared" si="73"/>
        <v/>
      </c>
      <c r="AO228" s="1115" t="str">
        <f t="shared" si="74"/>
        <v/>
      </c>
      <c r="AQ228" s="1115" t="str">
        <f t="shared" si="75"/>
        <v/>
      </c>
      <c r="XT228"/>
      <c r="XU228"/>
      <c r="XV228"/>
      <c r="XW228"/>
      <c r="XX228"/>
      <c r="XY228"/>
      <c r="XZ228"/>
      <c r="YA228"/>
      <c r="YB228"/>
      <c r="YC228"/>
      <c r="YD228"/>
      <c r="YE228"/>
      <c r="YF228"/>
      <c r="YG228"/>
      <c r="YH228"/>
      <c r="YI228"/>
      <c r="YJ228"/>
      <c r="YK228"/>
      <c r="YL228"/>
      <c r="YM228"/>
      <c r="YN228"/>
      <c r="YO228"/>
      <c r="YP228"/>
      <c r="YQ228"/>
      <c r="YR228"/>
      <c r="YS228"/>
      <c r="YT228"/>
      <c r="YU228"/>
      <c r="YV228"/>
      <c r="YW228"/>
      <c r="YX228"/>
      <c r="YY228"/>
      <c r="YZ228"/>
      <c r="ZA228"/>
      <c r="ZB228"/>
      <c r="ZC228"/>
      <c r="ZD228"/>
      <c r="ZE228"/>
      <c r="ZF228"/>
      <c r="ZG228"/>
      <c r="AGZ228"/>
      <c r="AHA228"/>
      <c r="AHB228"/>
      <c r="AHC228"/>
      <c r="AHD228"/>
      <c r="AHE228"/>
      <c r="AHF228"/>
      <c r="AHG228"/>
      <c r="AHH228"/>
      <c r="AHI228"/>
      <c r="AHJ228"/>
      <c r="AHK228"/>
      <c r="AHL228"/>
      <c r="AHM228"/>
      <c r="AHN228"/>
      <c r="AHO228"/>
      <c r="AHP228"/>
      <c r="AHQ228"/>
      <c r="AHR228"/>
      <c r="AHS228"/>
      <c r="AHT228"/>
      <c r="AHU228"/>
      <c r="AHV228"/>
      <c r="AHW228"/>
      <c r="AHX228"/>
      <c r="AHY228"/>
      <c r="AHZ228"/>
      <c r="AIA228"/>
      <c r="AIB228"/>
      <c r="AIC228"/>
      <c r="AID228"/>
      <c r="AIE228"/>
      <c r="AIF228"/>
      <c r="AIG228"/>
      <c r="AIH228"/>
      <c r="AII228"/>
      <c r="AIJ228"/>
      <c r="AIK228"/>
      <c r="AIL228"/>
      <c r="AIM228"/>
      <c r="AIN228"/>
      <c r="AIO228"/>
      <c r="AIP228"/>
      <c r="AIQ228"/>
      <c r="AIR228"/>
      <c r="AIS228"/>
      <c r="AIT228"/>
      <c r="AIU228"/>
      <c r="AIV228"/>
      <c r="AIW228"/>
      <c r="AIX228"/>
      <c r="AIY228"/>
      <c r="AIZ228"/>
      <c r="AJA228"/>
      <c r="AJB228"/>
      <c r="AJC228"/>
      <c r="AJD228"/>
      <c r="AJE228"/>
      <c r="AJF228"/>
      <c r="AJG228"/>
      <c r="AJH228"/>
      <c r="AJI228"/>
      <c r="AJJ228"/>
      <c r="AJK228"/>
      <c r="AJL228"/>
      <c r="AJM228"/>
      <c r="AJN228"/>
      <c r="AJO228"/>
      <c r="AJP228"/>
      <c r="AJQ228"/>
      <c r="AJR228"/>
      <c r="AJS228"/>
      <c r="AJT228"/>
      <c r="AJU228"/>
      <c r="AJV228"/>
      <c r="AJW228"/>
      <c r="AJX228"/>
      <c r="AJY228"/>
      <c r="AJZ228"/>
      <c r="AKA228"/>
      <c r="AKB228"/>
      <c r="AKC228"/>
      <c r="AKD228"/>
      <c r="AKE228"/>
      <c r="AKF228"/>
      <c r="AKG228"/>
      <c r="AKH228"/>
      <c r="AKI228"/>
      <c r="AKJ228"/>
      <c r="AKK228"/>
      <c r="AKL228"/>
      <c r="AKM228"/>
      <c r="AKN228"/>
      <c r="AKO228"/>
      <c r="AKP228"/>
      <c r="AKQ228"/>
      <c r="AKR228"/>
      <c r="AKS228"/>
      <c r="AKT228"/>
      <c r="AKU228"/>
      <c r="AKV228"/>
      <c r="AKW228"/>
      <c r="AKX228"/>
      <c r="AKY228"/>
      <c r="AKZ228"/>
      <c r="ALA228"/>
      <c r="ALB228"/>
      <c r="ALC228"/>
      <c r="ALD228"/>
      <c r="ALE228"/>
      <c r="ALF228"/>
      <c r="ALG228"/>
      <c r="ALH228"/>
      <c r="ALI228"/>
      <c r="ALJ228"/>
      <c r="ALK228"/>
      <c r="ALL228"/>
      <c r="ALM228"/>
      <c r="ALN228"/>
      <c r="ALO228"/>
    </row>
    <row r="229" spans="5:1003" x14ac:dyDescent="0.25">
      <c r="E229" s="1115" t="str">
        <f t="shared" si="57"/>
        <v/>
      </c>
      <c r="G229" s="1115" t="str">
        <f t="shared" si="57"/>
        <v/>
      </c>
      <c r="I229" s="1115" t="str">
        <f t="shared" si="58"/>
        <v/>
      </c>
      <c r="K229" s="1115" t="str">
        <f t="shared" si="59"/>
        <v/>
      </c>
      <c r="M229" s="1115" t="str">
        <f t="shared" si="60"/>
        <v/>
      </c>
      <c r="O229" s="1115" t="str">
        <f t="shared" si="61"/>
        <v/>
      </c>
      <c r="Q229" s="1115" t="str">
        <f t="shared" si="62"/>
        <v/>
      </c>
      <c r="S229" s="1115" t="str">
        <f t="shared" si="63"/>
        <v/>
      </c>
      <c r="U229" s="1115" t="str">
        <f t="shared" si="64"/>
        <v/>
      </c>
      <c r="W229" s="1115" t="str">
        <f t="shared" si="65"/>
        <v/>
      </c>
      <c r="Y229" s="1115" t="str">
        <f t="shared" si="66"/>
        <v/>
      </c>
      <c r="AA229" s="1115" t="str">
        <f t="shared" si="67"/>
        <v/>
      </c>
      <c r="AC229" s="1115" t="str">
        <f t="shared" si="68"/>
        <v/>
      </c>
      <c r="AE229" s="1115" t="str">
        <f t="shared" si="69"/>
        <v/>
      </c>
      <c r="AG229" s="1115" t="str">
        <f t="shared" si="70"/>
        <v/>
      </c>
      <c r="AI229" s="1115" t="str">
        <f t="shared" si="71"/>
        <v/>
      </c>
      <c r="AK229" s="1115" t="str">
        <f t="shared" si="72"/>
        <v/>
      </c>
      <c r="AM229" s="1115" t="str">
        <f t="shared" si="73"/>
        <v/>
      </c>
      <c r="AO229" s="1115" t="str">
        <f t="shared" si="74"/>
        <v/>
      </c>
      <c r="AQ229" s="1115" t="str">
        <f t="shared" si="75"/>
        <v/>
      </c>
      <c r="XT229"/>
      <c r="XU229"/>
      <c r="XV229"/>
      <c r="XW229"/>
      <c r="XX229"/>
      <c r="XY229"/>
      <c r="XZ229"/>
      <c r="YA229"/>
      <c r="YB229"/>
      <c r="YC229"/>
      <c r="YD229"/>
      <c r="YE229"/>
      <c r="YF229"/>
      <c r="YG229"/>
      <c r="YH229"/>
      <c r="YI229"/>
      <c r="YJ229"/>
      <c r="YK229"/>
      <c r="YL229"/>
      <c r="YM229"/>
      <c r="YN229"/>
      <c r="YO229"/>
      <c r="YP229"/>
      <c r="YQ229"/>
      <c r="YR229"/>
      <c r="YS229"/>
      <c r="YT229"/>
      <c r="YU229"/>
      <c r="YV229"/>
      <c r="YW229"/>
      <c r="YX229"/>
      <c r="YY229"/>
      <c r="YZ229"/>
      <c r="ZA229"/>
      <c r="ZB229"/>
      <c r="ZC229"/>
      <c r="ZD229"/>
      <c r="ZE229"/>
      <c r="ZF229"/>
      <c r="ZG229"/>
      <c r="AGZ229"/>
      <c r="AHA229"/>
      <c r="AHB229"/>
      <c r="AHC229"/>
      <c r="AHD229"/>
      <c r="AHE229"/>
      <c r="AHF229"/>
      <c r="AHG229"/>
      <c r="AHH229"/>
      <c r="AHI229"/>
      <c r="AHJ229"/>
      <c r="AHK229"/>
      <c r="AHL229"/>
      <c r="AHM229"/>
      <c r="AHN229"/>
      <c r="AHO229"/>
      <c r="AHP229"/>
      <c r="AHQ229"/>
      <c r="AHR229"/>
      <c r="AHS229"/>
      <c r="AHT229"/>
      <c r="AHU229"/>
      <c r="AHV229"/>
      <c r="AHW229"/>
      <c r="AHX229"/>
      <c r="AHY229"/>
      <c r="AHZ229"/>
      <c r="AIA229"/>
      <c r="AIB229"/>
      <c r="AIC229"/>
      <c r="AID229"/>
      <c r="AIE229"/>
      <c r="AIF229"/>
      <c r="AIG229"/>
      <c r="AIH229"/>
      <c r="AII229"/>
      <c r="AIJ229"/>
      <c r="AIK229"/>
      <c r="AIL229"/>
      <c r="AIM229"/>
      <c r="AIN229"/>
      <c r="AIO229"/>
      <c r="AIP229"/>
      <c r="AIQ229"/>
      <c r="AIR229"/>
      <c r="AIS229"/>
      <c r="AIT229"/>
      <c r="AIU229"/>
      <c r="AIV229"/>
      <c r="AIW229"/>
      <c r="AIX229"/>
      <c r="AIY229"/>
      <c r="AIZ229"/>
      <c r="AJA229"/>
      <c r="AJB229"/>
      <c r="AJC229"/>
      <c r="AJD229"/>
      <c r="AJE229"/>
      <c r="AJF229"/>
      <c r="AJG229"/>
      <c r="AJH229"/>
      <c r="AJI229"/>
      <c r="AJJ229"/>
      <c r="AJK229"/>
      <c r="AJL229"/>
      <c r="AJM229"/>
      <c r="AJN229"/>
      <c r="AJO229"/>
      <c r="AJP229"/>
      <c r="AJQ229"/>
      <c r="AJR229"/>
      <c r="AJS229"/>
      <c r="AJT229"/>
      <c r="AJU229"/>
      <c r="AJV229"/>
      <c r="AJW229"/>
      <c r="AJX229"/>
      <c r="AJY229"/>
      <c r="AJZ229"/>
      <c r="AKA229"/>
      <c r="AKB229"/>
      <c r="AKC229"/>
      <c r="AKD229"/>
      <c r="AKE229"/>
      <c r="AKF229"/>
      <c r="AKG229"/>
      <c r="AKH229"/>
      <c r="AKI229"/>
      <c r="AKJ229"/>
      <c r="AKK229"/>
      <c r="AKL229"/>
      <c r="AKM229"/>
      <c r="AKN229"/>
      <c r="AKO229"/>
      <c r="AKP229"/>
      <c r="AKQ229"/>
      <c r="AKR229"/>
      <c r="AKS229"/>
      <c r="AKT229"/>
      <c r="AKU229"/>
      <c r="AKV229"/>
      <c r="AKW229"/>
      <c r="AKX229"/>
      <c r="AKY229"/>
      <c r="AKZ229"/>
      <c r="ALA229"/>
      <c r="ALB229"/>
      <c r="ALC229"/>
      <c r="ALD229"/>
      <c r="ALE229"/>
      <c r="ALF229"/>
      <c r="ALG229"/>
      <c r="ALH229"/>
      <c r="ALI229"/>
      <c r="ALJ229"/>
      <c r="ALK229"/>
      <c r="ALL229"/>
      <c r="ALM229"/>
      <c r="ALN229"/>
      <c r="ALO229"/>
    </row>
    <row r="230" spans="5:1003" x14ac:dyDescent="0.25">
      <c r="E230" s="1115" t="str">
        <f t="shared" si="57"/>
        <v/>
      </c>
      <c r="G230" s="1115" t="str">
        <f t="shared" si="57"/>
        <v/>
      </c>
      <c r="I230" s="1115" t="str">
        <f t="shared" si="58"/>
        <v/>
      </c>
      <c r="K230" s="1115" t="str">
        <f t="shared" si="59"/>
        <v/>
      </c>
      <c r="M230" s="1115" t="str">
        <f t="shared" si="60"/>
        <v/>
      </c>
      <c r="O230" s="1115" t="str">
        <f t="shared" si="61"/>
        <v/>
      </c>
      <c r="Q230" s="1115" t="str">
        <f t="shared" si="62"/>
        <v/>
      </c>
      <c r="S230" s="1115" t="str">
        <f t="shared" si="63"/>
        <v/>
      </c>
      <c r="U230" s="1115" t="str">
        <f t="shared" si="64"/>
        <v/>
      </c>
      <c r="W230" s="1115" t="str">
        <f t="shared" si="65"/>
        <v/>
      </c>
      <c r="Y230" s="1115" t="str">
        <f t="shared" si="66"/>
        <v/>
      </c>
      <c r="AA230" s="1115" t="str">
        <f t="shared" si="67"/>
        <v/>
      </c>
      <c r="AC230" s="1115" t="str">
        <f t="shared" si="68"/>
        <v/>
      </c>
      <c r="AE230" s="1115" t="str">
        <f t="shared" si="69"/>
        <v/>
      </c>
      <c r="AG230" s="1115" t="str">
        <f t="shared" si="70"/>
        <v/>
      </c>
      <c r="AI230" s="1115" t="str">
        <f t="shared" si="71"/>
        <v/>
      </c>
      <c r="AK230" s="1115" t="str">
        <f t="shared" si="72"/>
        <v/>
      </c>
      <c r="AM230" s="1115" t="str">
        <f t="shared" si="73"/>
        <v/>
      </c>
      <c r="AO230" s="1115" t="str">
        <f t="shared" si="74"/>
        <v/>
      </c>
      <c r="AQ230" s="1115" t="str">
        <f t="shared" si="75"/>
        <v/>
      </c>
      <c r="XT230"/>
      <c r="XU230"/>
      <c r="XV230"/>
      <c r="XW230"/>
      <c r="XX230"/>
      <c r="XY230"/>
      <c r="XZ230"/>
      <c r="YA230"/>
      <c r="YB230"/>
      <c r="YC230"/>
      <c r="YD230"/>
      <c r="YE230"/>
      <c r="YF230"/>
      <c r="YG230"/>
      <c r="YH230"/>
      <c r="YI230"/>
      <c r="YJ230"/>
      <c r="YK230"/>
      <c r="YL230"/>
      <c r="YM230"/>
      <c r="YN230"/>
      <c r="YO230"/>
      <c r="YP230"/>
      <c r="YQ230"/>
      <c r="YR230"/>
      <c r="YS230"/>
      <c r="YT230"/>
      <c r="YU230"/>
      <c r="YV230"/>
      <c r="YW230"/>
      <c r="YX230"/>
      <c r="YY230"/>
      <c r="YZ230"/>
      <c r="ZA230"/>
      <c r="ZB230"/>
      <c r="ZC230"/>
      <c r="ZD230"/>
      <c r="ZE230"/>
      <c r="ZF230"/>
      <c r="ZG230"/>
      <c r="AGZ230"/>
      <c r="AHA230"/>
      <c r="AHB230"/>
      <c r="AHC230"/>
      <c r="AHD230"/>
      <c r="AHE230"/>
      <c r="AHF230"/>
      <c r="AHG230"/>
      <c r="AHH230"/>
      <c r="AHI230"/>
      <c r="AHJ230"/>
      <c r="AHK230"/>
      <c r="AHL230"/>
      <c r="AHM230"/>
      <c r="AHN230"/>
      <c r="AHO230"/>
      <c r="AHP230"/>
      <c r="AHQ230"/>
      <c r="AHR230"/>
      <c r="AHS230"/>
      <c r="AHT230"/>
      <c r="AHU230"/>
      <c r="AHV230"/>
      <c r="AHW230"/>
      <c r="AHX230"/>
      <c r="AHY230"/>
      <c r="AHZ230"/>
      <c r="AIA230"/>
      <c r="AIB230"/>
      <c r="AIC230"/>
      <c r="AID230"/>
      <c r="AIE230"/>
      <c r="AIF230"/>
      <c r="AIG230"/>
      <c r="AIH230"/>
      <c r="AII230"/>
      <c r="AIJ230"/>
      <c r="AIK230"/>
      <c r="AIL230"/>
      <c r="AIM230"/>
      <c r="AIN230"/>
      <c r="AIO230"/>
      <c r="AIP230"/>
      <c r="AIQ230"/>
      <c r="AIR230"/>
      <c r="AIS230"/>
      <c r="AIT230"/>
      <c r="AIU230"/>
      <c r="AIV230"/>
      <c r="AIW230"/>
      <c r="AIX230"/>
      <c r="AIY230"/>
      <c r="AIZ230"/>
      <c r="AJA230"/>
      <c r="AJB230"/>
      <c r="AJC230"/>
      <c r="AJD230"/>
      <c r="AJE230"/>
      <c r="AJF230"/>
      <c r="AJG230"/>
      <c r="AJH230"/>
      <c r="AJI230"/>
      <c r="AJJ230"/>
      <c r="AJK230"/>
      <c r="AJL230"/>
      <c r="AJM230"/>
      <c r="AJN230"/>
      <c r="AJO230"/>
      <c r="AJP230"/>
      <c r="AJQ230"/>
      <c r="AJR230"/>
      <c r="AJS230"/>
      <c r="AJT230"/>
      <c r="AJU230"/>
      <c r="AJV230"/>
      <c r="AJW230"/>
      <c r="AJX230"/>
      <c r="AJY230"/>
      <c r="AJZ230"/>
      <c r="AKA230"/>
      <c r="AKB230"/>
      <c r="AKC230"/>
      <c r="AKD230"/>
      <c r="AKE230"/>
      <c r="AKF230"/>
      <c r="AKG230"/>
      <c r="AKH230"/>
      <c r="AKI230"/>
      <c r="AKJ230"/>
      <c r="AKK230"/>
      <c r="AKL230"/>
      <c r="AKM230"/>
      <c r="AKN230"/>
      <c r="AKO230"/>
      <c r="AKP230"/>
      <c r="AKQ230"/>
      <c r="AKR230"/>
      <c r="AKS230"/>
      <c r="AKT230"/>
      <c r="AKU230"/>
      <c r="AKV230"/>
      <c r="AKW230"/>
      <c r="AKX230"/>
      <c r="AKY230"/>
      <c r="AKZ230"/>
      <c r="ALA230"/>
      <c r="ALB230"/>
      <c r="ALC230"/>
      <c r="ALD230"/>
      <c r="ALE230"/>
      <c r="ALF230"/>
      <c r="ALG230"/>
      <c r="ALH230"/>
      <c r="ALI230"/>
      <c r="ALJ230"/>
      <c r="ALK230"/>
      <c r="ALL230"/>
      <c r="ALM230"/>
      <c r="ALN230"/>
      <c r="ALO230"/>
    </row>
    <row r="231" spans="5:1003" x14ac:dyDescent="0.25">
      <c r="E231" s="1115" t="str">
        <f t="shared" si="57"/>
        <v/>
      </c>
      <c r="G231" s="1115" t="str">
        <f t="shared" si="57"/>
        <v/>
      </c>
      <c r="I231" s="1115" t="str">
        <f t="shared" si="58"/>
        <v/>
      </c>
      <c r="K231" s="1115" t="str">
        <f t="shared" si="59"/>
        <v/>
      </c>
      <c r="M231" s="1115" t="str">
        <f t="shared" si="60"/>
        <v/>
      </c>
      <c r="O231" s="1115" t="str">
        <f t="shared" si="61"/>
        <v/>
      </c>
      <c r="Q231" s="1115" t="str">
        <f t="shared" si="62"/>
        <v/>
      </c>
      <c r="S231" s="1115" t="str">
        <f t="shared" si="63"/>
        <v/>
      </c>
      <c r="U231" s="1115" t="str">
        <f t="shared" si="64"/>
        <v/>
      </c>
      <c r="W231" s="1115" t="str">
        <f t="shared" si="65"/>
        <v/>
      </c>
      <c r="Y231" s="1115" t="str">
        <f t="shared" si="66"/>
        <v/>
      </c>
      <c r="AA231" s="1115" t="str">
        <f t="shared" si="67"/>
        <v/>
      </c>
      <c r="AC231" s="1115" t="str">
        <f t="shared" si="68"/>
        <v/>
      </c>
      <c r="AE231" s="1115" t="str">
        <f t="shared" si="69"/>
        <v/>
      </c>
      <c r="AG231" s="1115" t="str">
        <f t="shared" si="70"/>
        <v/>
      </c>
      <c r="AI231" s="1115" t="str">
        <f t="shared" si="71"/>
        <v/>
      </c>
      <c r="AK231" s="1115" t="str">
        <f t="shared" si="72"/>
        <v/>
      </c>
      <c r="AM231" s="1115" t="str">
        <f t="shared" si="73"/>
        <v/>
      </c>
      <c r="AO231" s="1115" t="str">
        <f t="shared" si="74"/>
        <v/>
      </c>
      <c r="AQ231" s="1115" t="str">
        <f t="shared" si="75"/>
        <v/>
      </c>
      <c r="XT231"/>
      <c r="XU231"/>
      <c r="XV231"/>
      <c r="XW231"/>
      <c r="XX231"/>
      <c r="XY231"/>
      <c r="XZ231"/>
      <c r="YA231"/>
      <c r="YB231"/>
      <c r="YC231"/>
      <c r="YD231"/>
      <c r="YE231"/>
      <c r="YF231"/>
      <c r="YG231"/>
      <c r="YH231"/>
      <c r="YI231"/>
      <c r="YJ231"/>
      <c r="YK231"/>
      <c r="YL231"/>
      <c r="YM231"/>
      <c r="YN231"/>
      <c r="YO231"/>
      <c r="YP231"/>
      <c r="YQ231"/>
      <c r="YR231"/>
      <c r="YS231"/>
      <c r="YT231"/>
      <c r="YU231"/>
      <c r="YV231"/>
      <c r="YW231"/>
      <c r="YX231"/>
      <c r="YY231"/>
      <c r="YZ231"/>
      <c r="ZA231"/>
      <c r="ZB231"/>
      <c r="ZC231"/>
      <c r="ZD231"/>
      <c r="ZE231"/>
      <c r="ZF231"/>
      <c r="ZG231"/>
      <c r="AGZ231"/>
      <c r="AHA231"/>
      <c r="AHB231"/>
      <c r="AHC231"/>
      <c r="AHD231"/>
      <c r="AHE231"/>
      <c r="AHF231"/>
      <c r="AHG231"/>
      <c r="AHH231"/>
      <c r="AHI231"/>
      <c r="AHJ231"/>
      <c r="AHK231"/>
      <c r="AHL231"/>
      <c r="AHM231"/>
      <c r="AHN231"/>
      <c r="AHO231"/>
      <c r="AHP231"/>
      <c r="AHQ231"/>
      <c r="AHR231"/>
      <c r="AHS231"/>
      <c r="AHT231"/>
      <c r="AHU231"/>
      <c r="AHV231"/>
      <c r="AHW231"/>
      <c r="AHX231"/>
      <c r="AHY231"/>
      <c r="AHZ231"/>
      <c r="AIA231"/>
      <c r="AIB231"/>
      <c r="AIC231"/>
      <c r="AID231"/>
      <c r="AIE231"/>
      <c r="AIF231"/>
      <c r="AIG231"/>
      <c r="AIH231"/>
      <c r="AII231"/>
      <c r="AIJ231"/>
      <c r="AIK231"/>
      <c r="AIL231"/>
      <c r="AIM231"/>
      <c r="AIN231"/>
      <c r="AIO231"/>
      <c r="AIP231"/>
      <c r="AIQ231"/>
      <c r="AIR231"/>
      <c r="AIS231"/>
      <c r="AIT231"/>
      <c r="AIU231"/>
      <c r="AIV231"/>
      <c r="AIW231"/>
      <c r="AIX231"/>
      <c r="AIY231"/>
      <c r="AIZ231"/>
      <c r="AJA231"/>
      <c r="AJB231"/>
      <c r="AJC231"/>
      <c r="AJD231"/>
      <c r="AJE231"/>
      <c r="AJF231"/>
      <c r="AJG231"/>
      <c r="AJH231"/>
      <c r="AJI231"/>
      <c r="AJJ231"/>
      <c r="AJK231"/>
      <c r="AJL231"/>
      <c r="AJM231"/>
      <c r="AJN231"/>
      <c r="AJO231"/>
      <c r="AJP231"/>
      <c r="AJQ231"/>
      <c r="AJR231"/>
      <c r="AJS231"/>
      <c r="AJT231"/>
      <c r="AJU231"/>
      <c r="AJV231"/>
      <c r="AJW231"/>
      <c r="AJX231"/>
      <c r="AJY231"/>
      <c r="AJZ231"/>
      <c r="AKA231"/>
      <c r="AKB231"/>
      <c r="AKC231"/>
      <c r="AKD231"/>
      <c r="AKE231"/>
      <c r="AKF231"/>
      <c r="AKG231"/>
      <c r="AKH231"/>
      <c r="AKI231"/>
      <c r="AKJ231"/>
      <c r="AKK231"/>
      <c r="AKL231"/>
      <c r="AKM231"/>
      <c r="AKN231"/>
      <c r="AKO231"/>
      <c r="AKP231"/>
      <c r="AKQ231"/>
      <c r="AKR231"/>
      <c r="AKS231"/>
      <c r="AKT231"/>
      <c r="AKU231"/>
      <c r="AKV231"/>
      <c r="AKW231"/>
      <c r="AKX231"/>
      <c r="AKY231"/>
      <c r="AKZ231"/>
      <c r="ALA231"/>
      <c r="ALB231"/>
      <c r="ALC231"/>
      <c r="ALD231"/>
      <c r="ALE231"/>
      <c r="ALF231"/>
      <c r="ALG231"/>
      <c r="ALH231"/>
      <c r="ALI231"/>
      <c r="ALJ231"/>
      <c r="ALK231"/>
      <c r="ALL231"/>
      <c r="ALM231"/>
      <c r="ALN231"/>
      <c r="ALO231"/>
    </row>
    <row r="232" spans="5:1003" x14ac:dyDescent="0.25">
      <c r="E232" s="1115" t="str">
        <f t="shared" si="57"/>
        <v/>
      </c>
      <c r="G232" s="1115" t="str">
        <f t="shared" si="57"/>
        <v/>
      </c>
      <c r="I232" s="1115" t="str">
        <f t="shared" si="58"/>
        <v/>
      </c>
      <c r="K232" s="1115" t="str">
        <f t="shared" si="59"/>
        <v/>
      </c>
      <c r="M232" s="1115" t="str">
        <f t="shared" si="60"/>
        <v/>
      </c>
      <c r="O232" s="1115" t="str">
        <f t="shared" si="61"/>
        <v/>
      </c>
      <c r="Q232" s="1115" t="str">
        <f t="shared" si="62"/>
        <v/>
      </c>
      <c r="S232" s="1115" t="str">
        <f t="shared" si="63"/>
        <v/>
      </c>
      <c r="U232" s="1115" t="str">
        <f t="shared" si="64"/>
        <v/>
      </c>
      <c r="W232" s="1115" t="str">
        <f t="shared" si="65"/>
        <v/>
      </c>
      <c r="Y232" s="1115" t="str">
        <f t="shared" si="66"/>
        <v/>
      </c>
      <c r="AA232" s="1115" t="str">
        <f t="shared" si="67"/>
        <v/>
      </c>
      <c r="AC232" s="1115" t="str">
        <f t="shared" si="68"/>
        <v/>
      </c>
      <c r="AE232" s="1115" t="str">
        <f t="shared" si="69"/>
        <v/>
      </c>
      <c r="AG232" s="1115" t="str">
        <f t="shared" si="70"/>
        <v/>
      </c>
      <c r="AI232" s="1115" t="str">
        <f t="shared" si="71"/>
        <v/>
      </c>
      <c r="AK232" s="1115" t="str">
        <f t="shared" si="72"/>
        <v/>
      </c>
      <c r="AM232" s="1115" t="str">
        <f t="shared" si="73"/>
        <v/>
      </c>
      <c r="AO232" s="1115" t="str">
        <f t="shared" si="74"/>
        <v/>
      </c>
      <c r="AQ232" s="1115" t="str">
        <f t="shared" si="75"/>
        <v/>
      </c>
      <c r="XT232"/>
      <c r="XU232"/>
      <c r="XV232"/>
      <c r="XW232"/>
      <c r="XX232"/>
      <c r="XY232"/>
      <c r="XZ232"/>
      <c r="YA232"/>
      <c r="YB232"/>
      <c r="YC232"/>
      <c r="YD232"/>
      <c r="YE232"/>
      <c r="YF232"/>
      <c r="YG232"/>
      <c r="YH232"/>
      <c r="YI232"/>
      <c r="YJ232"/>
      <c r="YK232"/>
      <c r="YL232"/>
      <c r="YM232"/>
      <c r="YN232"/>
      <c r="YO232"/>
      <c r="YP232"/>
      <c r="YQ232"/>
      <c r="YR232"/>
      <c r="YS232"/>
      <c r="YT232"/>
      <c r="YU232"/>
      <c r="YV232"/>
      <c r="YW232"/>
      <c r="YX232"/>
      <c r="YY232"/>
      <c r="YZ232"/>
      <c r="ZA232"/>
      <c r="ZB232"/>
      <c r="ZC232"/>
      <c r="ZD232"/>
      <c r="ZE232"/>
      <c r="ZF232"/>
      <c r="ZG232"/>
      <c r="AGZ232"/>
      <c r="AHA232"/>
      <c r="AHB232"/>
      <c r="AHC232"/>
      <c r="AHD232"/>
      <c r="AHE232"/>
      <c r="AHF232"/>
      <c r="AHG232"/>
      <c r="AHH232"/>
      <c r="AHI232"/>
      <c r="AHJ232"/>
      <c r="AHK232"/>
      <c r="AHL232"/>
      <c r="AHM232"/>
      <c r="AHN232"/>
      <c r="AHO232"/>
      <c r="AHP232"/>
      <c r="AHQ232"/>
      <c r="AHR232"/>
      <c r="AHS232"/>
      <c r="AHT232"/>
      <c r="AHU232"/>
      <c r="AHV232"/>
      <c r="AHW232"/>
      <c r="AHX232"/>
      <c r="AHY232"/>
      <c r="AHZ232"/>
      <c r="AIA232"/>
      <c r="AIB232"/>
      <c r="AIC232"/>
      <c r="AID232"/>
      <c r="AIE232"/>
      <c r="AIF232"/>
      <c r="AIG232"/>
      <c r="AIH232"/>
      <c r="AII232"/>
      <c r="AIJ232"/>
      <c r="AIK232"/>
      <c r="AIL232"/>
      <c r="AIM232"/>
      <c r="AIN232"/>
      <c r="AIO232"/>
      <c r="AIP232"/>
      <c r="AIQ232"/>
      <c r="AIR232"/>
      <c r="AIS232"/>
      <c r="AIT232"/>
      <c r="AIU232"/>
      <c r="AIV232"/>
      <c r="AIW232"/>
      <c r="AIX232"/>
      <c r="AIY232"/>
      <c r="AIZ232"/>
      <c r="AJA232"/>
      <c r="AJB232"/>
      <c r="AJC232"/>
      <c r="AJD232"/>
      <c r="AJE232"/>
      <c r="AJF232"/>
      <c r="AJG232"/>
      <c r="AJH232"/>
      <c r="AJI232"/>
      <c r="AJJ232"/>
      <c r="AJK232"/>
      <c r="AJL232"/>
      <c r="AJM232"/>
      <c r="AJN232"/>
      <c r="AJO232"/>
      <c r="AJP232"/>
      <c r="AJQ232"/>
      <c r="AJR232"/>
      <c r="AJS232"/>
      <c r="AJT232"/>
      <c r="AJU232"/>
      <c r="AJV232"/>
      <c r="AJW232"/>
      <c r="AJX232"/>
      <c r="AJY232"/>
      <c r="AJZ232"/>
      <c r="AKA232"/>
      <c r="AKB232"/>
      <c r="AKC232"/>
      <c r="AKD232"/>
      <c r="AKE232"/>
      <c r="AKF232"/>
      <c r="AKG232"/>
      <c r="AKH232"/>
      <c r="AKI232"/>
      <c r="AKJ232"/>
      <c r="AKK232"/>
      <c r="AKL232"/>
      <c r="AKM232"/>
      <c r="AKN232"/>
      <c r="AKO232"/>
      <c r="AKP232"/>
      <c r="AKQ232"/>
      <c r="AKR232"/>
      <c r="AKS232"/>
      <c r="AKT232"/>
      <c r="AKU232"/>
      <c r="AKV232"/>
      <c r="AKW232"/>
      <c r="AKX232"/>
      <c r="AKY232"/>
      <c r="AKZ232"/>
      <c r="ALA232"/>
      <c r="ALB232"/>
      <c r="ALC232"/>
      <c r="ALD232"/>
      <c r="ALE232"/>
      <c r="ALF232"/>
      <c r="ALG232"/>
      <c r="ALH232"/>
      <c r="ALI232"/>
      <c r="ALJ232"/>
      <c r="ALK232"/>
      <c r="ALL232"/>
      <c r="ALM232"/>
      <c r="ALN232"/>
      <c r="ALO232"/>
    </row>
    <row r="233" spans="5:1003" x14ac:dyDescent="0.25">
      <c r="E233" s="1115" t="str">
        <f t="shared" si="57"/>
        <v/>
      </c>
      <c r="G233" s="1115" t="str">
        <f t="shared" si="57"/>
        <v/>
      </c>
      <c r="I233" s="1115" t="str">
        <f t="shared" si="58"/>
        <v/>
      </c>
      <c r="K233" s="1115" t="str">
        <f t="shared" si="59"/>
        <v/>
      </c>
      <c r="M233" s="1115" t="str">
        <f t="shared" si="60"/>
        <v/>
      </c>
      <c r="O233" s="1115" t="str">
        <f t="shared" si="61"/>
        <v/>
      </c>
      <c r="Q233" s="1115" t="str">
        <f t="shared" si="62"/>
        <v/>
      </c>
      <c r="S233" s="1115" t="str">
        <f t="shared" si="63"/>
        <v/>
      </c>
      <c r="U233" s="1115" t="str">
        <f t="shared" si="64"/>
        <v/>
      </c>
      <c r="W233" s="1115" t="str">
        <f t="shared" si="65"/>
        <v/>
      </c>
      <c r="Y233" s="1115" t="str">
        <f t="shared" si="66"/>
        <v/>
      </c>
      <c r="AA233" s="1115" t="str">
        <f t="shared" si="67"/>
        <v/>
      </c>
      <c r="AC233" s="1115" t="str">
        <f t="shared" si="68"/>
        <v/>
      </c>
      <c r="AE233" s="1115" t="str">
        <f t="shared" si="69"/>
        <v/>
      </c>
      <c r="AG233" s="1115" t="str">
        <f t="shared" si="70"/>
        <v/>
      </c>
      <c r="AI233" s="1115" t="str">
        <f t="shared" si="71"/>
        <v/>
      </c>
      <c r="AK233" s="1115" t="str">
        <f t="shared" si="72"/>
        <v/>
      </c>
      <c r="AM233" s="1115" t="str">
        <f t="shared" si="73"/>
        <v/>
      </c>
      <c r="AO233" s="1115" t="str">
        <f t="shared" si="74"/>
        <v/>
      </c>
      <c r="AQ233" s="1115" t="str">
        <f t="shared" si="75"/>
        <v/>
      </c>
      <c r="XT233"/>
      <c r="XU233"/>
      <c r="XV233"/>
      <c r="XW233"/>
      <c r="XX233"/>
      <c r="XY233"/>
      <c r="XZ233"/>
      <c r="YA233"/>
      <c r="YB233"/>
      <c r="YC233"/>
      <c r="YD233"/>
      <c r="YE233"/>
      <c r="YF233"/>
      <c r="YG233"/>
      <c r="YH233"/>
      <c r="YI233"/>
      <c r="YJ233"/>
      <c r="YK233"/>
      <c r="YL233"/>
      <c r="YM233"/>
      <c r="YN233"/>
      <c r="YO233"/>
      <c r="YP233"/>
      <c r="YQ233"/>
      <c r="YR233"/>
      <c r="YS233"/>
      <c r="YT233"/>
      <c r="YU233"/>
      <c r="YV233"/>
      <c r="YW233"/>
      <c r="YX233"/>
      <c r="YY233"/>
      <c r="YZ233"/>
      <c r="ZA233"/>
      <c r="ZB233"/>
      <c r="ZC233"/>
      <c r="ZD233"/>
      <c r="ZE233"/>
      <c r="ZF233"/>
      <c r="ZG233"/>
      <c r="AGZ233"/>
      <c r="AHA233"/>
      <c r="AHB233"/>
      <c r="AHC233"/>
      <c r="AHD233"/>
      <c r="AHE233"/>
      <c r="AHF233"/>
      <c r="AHG233"/>
      <c r="AHH233"/>
      <c r="AHI233"/>
      <c r="AHJ233"/>
      <c r="AHK233"/>
      <c r="AHL233"/>
      <c r="AHM233"/>
      <c r="AHN233"/>
      <c r="AHO233"/>
      <c r="AHP233"/>
      <c r="AHQ233"/>
      <c r="AHR233"/>
      <c r="AHS233"/>
      <c r="AHT233"/>
      <c r="AHU233"/>
      <c r="AHV233"/>
      <c r="AHW233"/>
      <c r="AHX233"/>
      <c r="AHY233"/>
      <c r="AHZ233"/>
      <c r="AIA233"/>
      <c r="AIB233"/>
      <c r="AIC233"/>
      <c r="AID233"/>
      <c r="AIE233"/>
      <c r="AIF233"/>
      <c r="AIG233"/>
      <c r="AIH233"/>
      <c r="AII233"/>
      <c r="AIJ233"/>
      <c r="AIK233"/>
      <c r="AIL233"/>
      <c r="AIM233"/>
      <c r="AIN233"/>
      <c r="AIO233"/>
      <c r="AIP233"/>
      <c r="AIQ233"/>
      <c r="AIR233"/>
      <c r="AIS233"/>
      <c r="AIT233"/>
      <c r="AIU233"/>
      <c r="AIV233"/>
      <c r="AIW233"/>
      <c r="AIX233"/>
      <c r="AIY233"/>
      <c r="AIZ233"/>
      <c r="AJA233"/>
      <c r="AJB233"/>
      <c r="AJC233"/>
      <c r="AJD233"/>
      <c r="AJE233"/>
      <c r="AJF233"/>
      <c r="AJG233"/>
      <c r="AJH233"/>
      <c r="AJI233"/>
      <c r="AJJ233"/>
      <c r="AJK233"/>
      <c r="AJL233"/>
      <c r="AJM233"/>
      <c r="AJN233"/>
      <c r="AJO233"/>
      <c r="AJP233"/>
      <c r="AJQ233"/>
      <c r="AJR233"/>
      <c r="AJS233"/>
      <c r="AJT233"/>
      <c r="AJU233"/>
      <c r="AJV233"/>
      <c r="AJW233"/>
      <c r="AJX233"/>
      <c r="AJY233"/>
      <c r="AJZ233"/>
      <c r="AKA233"/>
      <c r="AKB233"/>
      <c r="AKC233"/>
      <c r="AKD233"/>
      <c r="AKE233"/>
      <c r="AKF233"/>
      <c r="AKG233"/>
      <c r="AKH233"/>
      <c r="AKI233"/>
      <c r="AKJ233"/>
      <c r="AKK233"/>
      <c r="AKL233"/>
      <c r="AKM233"/>
      <c r="AKN233"/>
      <c r="AKO233"/>
      <c r="AKP233"/>
      <c r="AKQ233"/>
      <c r="AKR233"/>
      <c r="AKS233"/>
      <c r="AKT233"/>
      <c r="AKU233"/>
      <c r="AKV233"/>
      <c r="AKW233"/>
      <c r="AKX233"/>
      <c r="AKY233"/>
      <c r="AKZ233"/>
      <c r="ALA233"/>
      <c r="ALB233"/>
      <c r="ALC233"/>
      <c r="ALD233"/>
      <c r="ALE233"/>
      <c r="ALF233"/>
      <c r="ALG233"/>
      <c r="ALH233"/>
      <c r="ALI233"/>
      <c r="ALJ233"/>
      <c r="ALK233"/>
      <c r="ALL233"/>
      <c r="ALM233"/>
      <c r="ALN233"/>
      <c r="ALO233"/>
    </row>
    <row r="234" spans="5:1003" x14ac:dyDescent="0.25">
      <c r="E234" s="1115" t="str">
        <f t="shared" si="57"/>
        <v/>
      </c>
      <c r="G234" s="1115" t="str">
        <f t="shared" si="57"/>
        <v/>
      </c>
      <c r="I234" s="1115" t="str">
        <f t="shared" si="58"/>
        <v/>
      </c>
      <c r="K234" s="1115" t="str">
        <f t="shared" si="59"/>
        <v/>
      </c>
      <c r="M234" s="1115" t="str">
        <f t="shared" si="60"/>
        <v/>
      </c>
      <c r="O234" s="1115" t="str">
        <f t="shared" si="61"/>
        <v/>
      </c>
      <c r="Q234" s="1115" t="str">
        <f t="shared" si="62"/>
        <v/>
      </c>
      <c r="S234" s="1115" t="str">
        <f t="shared" si="63"/>
        <v/>
      </c>
      <c r="U234" s="1115" t="str">
        <f t="shared" si="64"/>
        <v/>
      </c>
      <c r="W234" s="1115" t="str">
        <f t="shared" si="65"/>
        <v/>
      </c>
      <c r="Y234" s="1115" t="str">
        <f t="shared" si="66"/>
        <v/>
      </c>
      <c r="AA234" s="1115" t="str">
        <f t="shared" si="67"/>
        <v/>
      </c>
      <c r="AC234" s="1115" t="str">
        <f t="shared" si="68"/>
        <v/>
      </c>
      <c r="AE234" s="1115" t="str">
        <f t="shared" si="69"/>
        <v/>
      </c>
      <c r="AG234" s="1115" t="str">
        <f t="shared" si="70"/>
        <v/>
      </c>
      <c r="AI234" s="1115" t="str">
        <f t="shared" si="71"/>
        <v/>
      </c>
      <c r="AK234" s="1115" t="str">
        <f t="shared" si="72"/>
        <v/>
      </c>
      <c r="AM234" s="1115" t="str">
        <f t="shared" si="73"/>
        <v/>
      </c>
      <c r="AO234" s="1115" t="str">
        <f t="shared" si="74"/>
        <v/>
      </c>
      <c r="AQ234" s="1115" t="str">
        <f t="shared" si="75"/>
        <v/>
      </c>
      <c r="XT234"/>
      <c r="XU234"/>
      <c r="XV234"/>
      <c r="XW234"/>
      <c r="XX234"/>
      <c r="XY234"/>
      <c r="XZ234"/>
      <c r="YA234"/>
      <c r="YB234"/>
      <c r="YC234"/>
      <c r="YD234"/>
      <c r="YE234"/>
      <c r="YF234"/>
      <c r="YG234"/>
      <c r="YH234"/>
      <c r="YI234"/>
      <c r="YJ234"/>
      <c r="YK234"/>
      <c r="YL234"/>
      <c r="YM234"/>
      <c r="YN234"/>
      <c r="YO234"/>
      <c r="YP234"/>
      <c r="YQ234"/>
      <c r="YR234"/>
      <c r="YS234"/>
      <c r="YT234"/>
      <c r="YU234"/>
      <c r="YV234"/>
      <c r="YW234"/>
      <c r="YX234"/>
      <c r="YY234"/>
      <c r="YZ234"/>
      <c r="ZA234"/>
      <c r="ZB234"/>
      <c r="ZC234"/>
      <c r="ZD234"/>
      <c r="ZE234"/>
      <c r="ZF234"/>
      <c r="ZG234"/>
      <c r="AGZ234"/>
      <c r="AHA234"/>
      <c r="AHB234"/>
      <c r="AHC234"/>
      <c r="AHD234"/>
      <c r="AHE234"/>
      <c r="AHF234"/>
      <c r="AHG234"/>
      <c r="AHH234"/>
      <c r="AHI234"/>
      <c r="AHJ234"/>
      <c r="AHK234"/>
      <c r="AHL234"/>
      <c r="AHM234"/>
      <c r="AHN234"/>
      <c r="AHO234"/>
      <c r="AHP234"/>
      <c r="AHQ234"/>
      <c r="AHR234"/>
      <c r="AHS234"/>
      <c r="AHT234"/>
      <c r="AHU234"/>
      <c r="AHV234"/>
      <c r="AHW234"/>
      <c r="AHX234"/>
      <c r="AHY234"/>
      <c r="AHZ234"/>
      <c r="AIA234"/>
      <c r="AIB234"/>
      <c r="AIC234"/>
      <c r="AID234"/>
      <c r="AIE234"/>
      <c r="AIF234"/>
      <c r="AIG234"/>
      <c r="AIH234"/>
      <c r="AII234"/>
      <c r="AIJ234"/>
      <c r="AIK234"/>
      <c r="AIL234"/>
      <c r="AIM234"/>
      <c r="AIN234"/>
      <c r="AIO234"/>
      <c r="AIP234"/>
      <c r="AIQ234"/>
      <c r="AIR234"/>
      <c r="AIS234"/>
      <c r="AIT234"/>
      <c r="AIU234"/>
      <c r="AIV234"/>
      <c r="AIW234"/>
      <c r="AIX234"/>
      <c r="AIY234"/>
      <c r="AIZ234"/>
      <c r="AJA234"/>
      <c r="AJB234"/>
      <c r="AJC234"/>
      <c r="AJD234"/>
      <c r="AJE234"/>
      <c r="AJF234"/>
      <c r="AJG234"/>
      <c r="AJH234"/>
      <c r="AJI234"/>
      <c r="AJJ234"/>
      <c r="AJK234"/>
      <c r="AJL234"/>
      <c r="AJM234"/>
      <c r="AJN234"/>
      <c r="AJO234"/>
      <c r="AJP234"/>
      <c r="AJQ234"/>
      <c r="AJR234"/>
      <c r="AJS234"/>
      <c r="AJT234"/>
      <c r="AJU234"/>
      <c r="AJV234"/>
      <c r="AJW234"/>
      <c r="AJX234"/>
      <c r="AJY234"/>
      <c r="AJZ234"/>
      <c r="AKA234"/>
      <c r="AKB234"/>
      <c r="AKC234"/>
      <c r="AKD234"/>
      <c r="AKE234"/>
      <c r="AKF234"/>
      <c r="AKG234"/>
      <c r="AKH234"/>
      <c r="AKI234"/>
      <c r="AKJ234"/>
      <c r="AKK234"/>
      <c r="AKL234"/>
      <c r="AKM234"/>
      <c r="AKN234"/>
      <c r="AKO234"/>
      <c r="AKP234"/>
      <c r="AKQ234"/>
      <c r="AKR234"/>
      <c r="AKS234"/>
      <c r="AKT234"/>
      <c r="AKU234"/>
      <c r="AKV234"/>
      <c r="AKW234"/>
      <c r="AKX234"/>
      <c r="AKY234"/>
      <c r="AKZ234"/>
      <c r="ALA234"/>
      <c r="ALB234"/>
      <c r="ALC234"/>
      <c r="ALD234"/>
      <c r="ALE234"/>
      <c r="ALF234"/>
      <c r="ALG234"/>
      <c r="ALH234"/>
      <c r="ALI234"/>
      <c r="ALJ234"/>
      <c r="ALK234"/>
      <c r="ALL234"/>
      <c r="ALM234"/>
      <c r="ALN234"/>
      <c r="ALO234"/>
    </row>
    <row r="235" spans="5:1003" x14ac:dyDescent="0.25">
      <c r="E235" s="1115" t="str">
        <f t="shared" si="57"/>
        <v/>
      </c>
      <c r="G235" s="1115" t="str">
        <f t="shared" si="57"/>
        <v/>
      </c>
      <c r="I235" s="1115" t="str">
        <f t="shared" si="58"/>
        <v/>
      </c>
      <c r="K235" s="1115" t="str">
        <f t="shared" si="59"/>
        <v/>
      </c>
      <c r="M235" s="1115" t="str">
        <f t="shared" si="60"/>
        <v/>
      </c>
      <c r="O235" s="1115" t="str">
        <f t="shared" si="61"/>
        <v/>
      </c>
      <c r="Q235" s="1115" t="str">
        <f t="shared" si="62"/>
        <v/>
      </c>
      <c r="S235" s="1115" t="str">
        <f t="shared" si="63"/>
        <v/>
      </c>
      <c r="U235" s="1115" t="str">
        <f t="shared" si="64"/>
        <v/>
      </c>
      <c r="W235" s="1115" t="str">
        <f t="shared" si="65"/>
        <v/>
      </c>
      <c r="Y235" s="1115" t="str">
        <f t="shared" si="66"/>
        <v/>
      </c>
      <c r="AA235" s="1115" t="str">
        <f t="shared" si="67"/>
        <v/>
      </c>
      <c r="AC235" s="1115" t="str">
        <f t="shared" si="68"/>
        <v/>
      </c>
      <c r="AE235" s="1115" t="str">
        <f t="shared" si="69"/>
        <v/>
      </c>
      <c r="AG235" s="1115" t="str">
        <f t="shared" si="70"/>
        <v/>
      </c>
      <c r="AI235" s="1115" t="str">
        <f t="shared" si="71"/>
        <v/>
      </c>
      <c r="AK235" s="1115" t="str">
        <f t="shared" si="72"/>
        <v/>
      </c>
      <c r="AM235" s="1115" t="str">
        <f t="shared" si="73"/>
        <v/>
      </c>
      <c r="AO235" s="1115" t="str">
        <f t="shared" si="74"/>
        <v/>
      </c>
      <c r="AQ235" s="1115" t="str">
        <f t="shared" si="75"/>
        <v/>
      </c>
      <c r="XT235"/>
      <c r="XU235"/>
      <c r="XV235"/>
      <c r="XW235"/>
      <c r="XX235"/>
      <c r="XY235"/>
      <c r="XZ235"/>
      <c r="YA235"/>
      <c r="YB235"/>
      <c r="YC235"/>
      <c r="YD235"/>
      <c r="YE235"/>
      <c r="YF235"/>
      <c r="YG235"/>
      <c r="YH235"/>
      <c r="YI235"/>
      <c r="YJ235"/>
      <c r="YK235"/>
      <c r="YL235"/>
      <c r="YM235"/>
      <c r="YN235"/>
      <c r="YO235"/>
      <c r="YP235"/>
      <c r="YQ235"/>
      <c r="YR235"/>
      <c r="YS235"/>
      <c r="YT235"/>
      <c r="YU235"/>
      <c r="YV235"/>
      <c r="YW235"/>
      <c r="YX235"/>
      <c r="YY235"/>
      <c r="YZ235"/>
      <c r="ZA235"/>
      <c r="ZB235"/>
      <c r="ZC235"/>
      <c r="ZD235"/>
      <c r="ZE235"/>
      <c r="ZF235"/>
      <c r="ZG235"/>
      <c r="AGZ235"/>
      <c r="AHA235"/>
      <c r="AHB235"/>
      <c r="AHC235"/>
      <c r="AHD235"/>
      <c r="AHE235"/>
      <c r="AHF235"/>
      <c r="AHG235"/>
      <c r="AHH235"/>
      <c r="AHI235"/>
      <c r="AHJ235"/>
      <c r="AHK235"/>
      <c r="AHL235"/>
      <c r="AHM235"/>
      <c r="AHN235"/>
      <c r="AHO235"/>
      <c r="AHP235"/>
      <c r="AHQ235"/>
      <c r="AHR235"/>
      <c r="AHS235"/>
      <c r="AHT235"/>
      <c r="AHU235"/>
      <c r="AHV235"/>
      <c r="AHW235"/>
      <c r="AHX235"/>
      <c r="AHY235"/>
      <c r="AHZ235"/>
      <c r="AIA235"/>
      <c r="AIB235"/>
      <c r="AIC235"/>
      <c r="AID235"/>
      <c r="AIE235"/>
      <c r="AIF235"/>
      <c r="AIG235"/>
      <c r="AIH235"/>
      <c r="AII235"/>
      <c r="AIJ235"/>
      <c r="AIK235"/>
      <c r="AIL235"/>
      <c r="AIM235"/>
      <c r="AIN235"/>
      <c r="AIO235"/>
      <c r="AIP235"/>
      <c r="AIQ235"/>
      <c r="AIR235"/>
      <c r="AIS235"/>
      <c r="AIT235"/>
      <c r="AIU235"/>
      <c r="AIV235"/>
      <c r="AIW235"/>
      <c r="AIX235"/>
      <c r="AIY235"/>
      <c r="AIZ235"/>
      <c r="AJA235"/>
      <c r="AJB235"/>
      <c r="AJC235"/>
      <c r="AJD235"/>
      <c r="AJE235"/>
      <c r="AJF235"/>
      <c r="AJG235"/>
      <c r="AJH235"/>
      <c r="AJI235"/>
      <c r="AJJ235"/>
      <c r="AJK235"/>
      <c r="AJL235"/>
      <c r="AJM235"/>
      <c r="AJN235"/>
      <c r="AJO235"/>
      <c r="AJP235"/>
      <c r="AJQ235"/>
      <c r="AJR235"/>
      <c r="AJS235"/>
      <c r="AJT235"/>
      <c r="AJU235"/>
      <c r="AJV235"/>
      <c r="AJW235"/>
      <c r="AJX235"/>
      <c r="AJY235"/>
      <c r="AJZ235"/>
      <c r="AKA235"/>
      <c r="AKB235"/>
      <c r="AKC235"/>
      <c r="AKD235"/>
      <c r="AKE235"/>
      <c r="AKF235"/>
      <c r="AKG235"/>
      <c r="AKH235"/>
      <c r="AKI235"/>
      <c r="AKJ235"/>
      <c r="AKK235"/>
      <c r="AKL235"/>
      <c r="AKM235"/>
      <c r="AKN235"/>
      <c r="AKO235"/>
      <c r="AKP235"/>
      <c r="AKQ235"/>
      <c r="AKR235"/>
      <c r="AKS235"/>
      <c r="AKT235"/>
      <c r="AKU235"/>
      <c r="AKV235"/>
      <c r="AKW235"/>
      <c r="AKX235"/>
      <c r="AKY235"/>
      <c r="AKZ235"/>
      <c r="ALA235"/>
      <c r="ALB235"/>
      <c r="ALC235"/>
      <c r="ALD235"/>
      <c r="ALE235"/>
      <c r="ALF235"/>
      <c r="ALG235"/>
      <c r="ALH235"/>
      <c r="ALI235"/>
      <c r="ALJ235"/>
      <c r="ALK235"/>
      <c r="ALL235"/>
      <c r="ALM235"/>
      <c r="ALN235"/>
      <c r="ALO235"/>
    </row>
    <row r="236" spans="5:1003" x14ac:dyDescent="0.25">
      <c r="E236" s="1115" t="str">
        <f t="shared" si="57"/>
        <v/>
      </c>
      <c r="G236" s="1115" t="str">
        <f t="shared" si="57"/>
        <v/>
      </c>
      <c r="I236" s="1115" t="str">
        <f t="shared" si="58"/>
        <v/>
      </c>
      <c r="K236" s="1115" t="str">
        <f t="shared" si="59"/>
        <v/>
      </c>
      <c r="M236" s="1115" t="str">
        <f t="shared" si="60"/>
        <v/>
      </c>
      <c r="O236" s="1115" t="str">
        <f t="shared" si="61"/>
        <v/>
      </c>
      <c r="Q236" s="1115" t="str">
        <f t="shared" si="62"/>
        <v/>
      </c>
      <c r="S236" s="1115" t="str">
        <f t="shared" si="63"/>
        <v/>
      </c>
      <c r="U236" s="1115" t="str">
        <f t="shared" si="64"/>
        <v/>
      </c>
      <c r="W236" s="1115" t="str">
        <f t="shared" si="65"/>
        <v/>
      </c>
      <c r="Y236" s="1115" t="str">
        <f t="shared" si="66"/>
        <v/>
      </c>
      <c r="AA236" s="1115" t="str">
        <f t="shared" si="67"/>
        <v/>
      </c>
      <c r="AC236" s="1115" t="str">
        <f t="shared" si="68"/>
        <v/>
      </c>
      <c r="AE236" s="1115" t="str">
        <f t="shared" si="69"/>
        <v/>
      </c>
      <c r="AG236" s="1115" t="str">
        <f t="shared" si="70"/>
        <v/>
      </c>
      <c r="AI236" s="1115" t="str">
        <f t="shared" si="71"/>
        <v/>
      </c>
      <c r="AK236" s="1115" t="str">
        <f t="shared" si="72"/>
        <v/>
      </c>
      <c r="AM236" s="1115" t="str">
        <f t="shared" si="73"/>
        <v/>
      </c>
      <c r="AO236" s="1115" t="str">
        <f t="shared" si="74"/>
        <v/>
      </c>
      <c r="AQ236" s="1115" t="str">
        <f t="shared" si="75"/>
        <v/>
      </c>
      <c r="XT236"/>
      <c r="XU236"/>
      <c r="XV236"/>
      <c r="XW236"/>
      <c r="XX236"/>
      <c r="XY236"/>
      <c r="XZ236"/>
      <c r="YA236"/>
      <c r="YB236"/>
      <c r="YC236"/>
      <c r="YD236"/>
      <c r="YE236"/>
      <c r="YF236"/>
      <c r="YG236"/>
      <c r="YH236"/>
      <c r="YI236"/>
      <c r="YJ236"/>
      <c r="YK236"/>
      <c r="YL236"/>
      <c r="YM236"/>
      <c r="YN236"/>
      <c r="YO236"/>
      <c r="YP236"/>
      <c r="YQ236"/>
      <c r="YR236"/>
      <c r="YS236"/>
      <c r="YT236"/>
      <c r="YU236"/>
      <c r="YV236"/>
      <c r="YW236"/>
      <c r="YX236"/>
      <c r="YY236"/>
      <c r="YZ236"/>
      <c r="ZA236"/>
      <c r="ZB236"/>
      <c r="ZC236"/>
      <c r="ZD236"/>
      <c r="ZE236"/>
      <c r="ZF236"/>
      <c r="ZG236"/>
      <c r="AGZ236"/>
      <c r="AHA236"/>
      <c r="AHB236"/>
      <c r="AHC236"/>
      <c r="AHD236"/>
      <c r="AHE236"/>
      <c r="AHF236"/>
      <c r="AHG236"/>
      <c r="AHH236"/>
      <c r="AHI236"/>
      <c r="AHJ236"/>
      <c r="AHK236"/>
      <c r="AHL236"/>
      <c r="AHM236"/>
      <c r="AHN236"/>
      <c r="AHO236"/>
      <c r="AHP236"/>
      <c r="AHQ236"/>
      <c r="AHR236"/>
      <c r="AHS236"/>
      <c r="AHT236"/>
      <c r="AHU236"/>
      <c r="AHV236"/>
      <c r="AHW236"/>
      <c r="AHX236"/>
      <c r="AHY236"/>
      <c r="AHZ236"/>
      <c r="AIA236"/>
      <c r="AIB236"/>
      <c r="AIC236"/>
      <c r="AID236"/>
      <c r="AIE236"/>
      <c r="AIF236"/>
      <c r="AIG236"/>
      <c r="AIH236"/>
      <c r="AII236"/>
      <c r="AIJ236"/>
      <c r="AIK236"/>
      <c r="AIL236"/>
      <c r="AIM236"/>
      <c r="AIN236"/>
      <c r="AIO236"/>
      <c r="AIP236"/>
      <c r="AIQ236"/>
      <c r="AIR236"/>
      <c r="AIS236"/>
      <c r="AIT236"/>
      <c r="AIU236"/>
      <c r="AIV236"/>
      <c r="AIW236"/>
      <c r="AIX236"/>
      <c r="AIY236"/>
      <c r="AIZ236"/>
      <c r="AJA236"/>
      <c r="AJB236"/>
      <c r="AJC236"/>
      <c r="AJD236"/>
      <c r="AJE236"/>
      <c r="AJF236"/>
      <c r="AJG236"/>
      <c r="AJH236"/>
      <c r="AJI236"/>
      <c r="AJJ236"/>
      <c r="AJK236"/>
      <c r="AJL236"/>
      <c r="AJM236"/>
      <c r="AJN236"/>
      <c r="AJO236"/>
      <c r="AJP236"/>
      <c r="AJQ236"/>
      <c r="AJR236"/>
      <c r="AJS236"/>
      <c r="AJT236"/>
      <c r="AJU236"/>
      <c r="AJV236"/>
      <c r="AJW236"/>
      <c r="AJX236"/>
      <c r="AJY236"/>
      <c r="AJZ236"/>
      <c r="AKA236"/>
      <c r="AKB236"/>
      <c r="AKC236"/>
      <c r="AKD236"/>
      <c r="AKE236"/>
      <c r="AKF236"/>
      <c r="AKG236"/>
      <c r="AKH236"/>
      <c r="AKI236"/>
      <c r="AKJ236"/>
      <c r="AKK236"/>
      <c r="AKL236"/>
      <c r="AKM236"/>
      <c r="AKN236"/>
      <c r="AKO236"/>
      <c r="AKP236"/>
      <c r="AKQ236"/>
      <c r="AKR236"/>
      <c r="AKS236"/>
      <c r="AKT236"/>
      <c r="AKU236"/>
      <c r="AKV236"/>
      <c r="AKW236"/>
      <c r="AKX236"/>
      <c r="AKY236"/>
      <c r="AKZ236"/>
      <c r="ALA236"/>
      <c r="ALB236"/>
      <c r="ALC236"/>
      <c r="ALD236"/>
      <c r="ALE236"/>
      <c r="ALF236"/>
      <c r="ALG236"/>
      <c r="ALH236"/>
      <c r="ALI236"/>
      <c r="ALJ236"/>
      <c r="ALK236"/>
      <c r="ALL236"/>
      <c r="ALM236"/>
      <c r="ALN236"/>
      <c r="ALO236"/>
    </row>
    <row r="237" spans="5:1003" x14ac:dyDescent="0.25">
      <c r="E237" s="1115" t="str">
        <f t="shared" si="57"/>
        <v/>
      </c>
      <c r="G237" s="1115" t="str">
        <f t="shared" si="57"/>
        <v/>
      </c>
      <c r="I237" s="1115" t="str">
        <f t="shared" si="58"/>
        <v/>
      </c>
      <c r="K237" s="1115" t="str">
        <f t="shared" si="59"/>
        <v/>
      </c>
      <c r="M237" s="1115" t="str">
        <f t="shared" si="60"/>
        <v/>
      </c>
      <c r="O237" s="1115" t="str">
        <f t="shared" si="61"/>
        <v/>
      </c>
      <c r="Q237" s="1115" t="str">
        <f t="shared" si="62"/>
        <v/>
      </c>
      <c r="S237" s="1115" t="str">
        <f t="shared" si="63"/>
        <v/>
      </c>
      <c r="U237" s="1115" t="str">
        <f t="shared" si="64"/>
        <v/>
      </c>
      <c r="W237" s="1115" t="str">
        <f t="shared" si="65"/>
        <v/>
      </c>
      <c r="Y237" s="1115" t="str">
        <f t="shared" si="66"/>
        <v/>
      </c>
      <c r="AA237" s="1115" t="str">
        <f t="shared" si="67"/>
        <v/>
      </c>
      <c r="AC237" s="1115" t="str">
        <f t="shared" si="68"/>
        <v/>
      </c>
      <c r="AE237" s="1115" t="str">
        <f t="shared" si="69"/>
        <v/>
      </c>
      <c r="AG237" s="1115" t="str">
        <f t="shared" si="70"/>
        <v/>
      </c>
      <c r="AI237" s="1115" t="str">
        <f t="shared" si="71"/>
        <v/>
      </c>
      <c r="AK237" s="1115" t="str">
        <f t="shared" si="72"/>
        <v/>
      </c>
      <c r="AM237" s="1115" t="str">
        <f t="shared" si="73"/>
        <v/>
      </c>
      <c r="AO237" s="1115" t="str">
        <f t="shared" si="74"/>
        <v/>
      </c>
      <c r="AQ237" s="1115" t="str">
        <f t="shared" si="75"/>
        <v/>
      </c>
      <c r="XT237"/>
      <c r="XU237"/>
      <c r="XV237"/>
      <c r="XW237"/>
      <c r="XX237"/>
      <c r="XY237"/>
      <c r="XZ237"/>
      <c r="YA237"/>
      <c r="YB237"/>
      <c r="YC237"/>
      <c r="YD237"/>
      <c r="YE237"/>
      <c r="YF237"/>
      <c r="YG237"/>
      <c r="YH237"/>
      <c r="YI237"/>
      <c r="YJ237"/>
      <c r="YK237"/>
      <c r="YL237"/>
      <c r="YM237"/>
      <c r="YN237"/>
      <c r="YO237"/>
      <c r="YP237"/>
      <c r="YQ237"/>
      <c r="YR237"/>
      <c r="YS237"/>
      <c r="YT237"/>
      <c r="YU237"/>
      <c r="YV237"/>
      <c r="YW237"/>
      <c r="YX237"/>
      <c r="YY237"/>
      <c r="YZ237"/>
      <c r="ZA237"/>
      <c r="ZB237"/>
      <c r="ZC237"/>
      <c r="ZD237"/>
      <c r="ZE237"/>
      <c r="ZF237"/>
      <c r="ZG237"/>
      <c r="AGZ237"/>
      <c r="AHA237"/>
      <c r="AHB237"/>
      <c r="AHC237"/>
      <c r="AHD237"/>
      <c r="AHE237"/>
      <c r="AHF237"/>
      <c r="AHG237"/>
      <c r="AHH237"/>
      <c r="AHI237"/>
      <c r="AHJ237"/>
      <c r="AHK237"/>
      <c r="AHL237"/>
      <c r="AHM237"/>
      <c r="AHN237"/>
      <c r="AHO237"/>
      <c r="AHP237"/>
      <c r="AHQ237"/>
      <c r="AHR237"/>
      <c r="AHS237"/>
      <c r="AHT237"/>
      <c r="AHU237"/>
      <c r="AHV237"/>
      <c r="AHW237"/>
      <c r="AHX237"/>
      <c r="AHY237"/>
      <c r="AHZ237"/>
      <c r="AIA237"/>
      <c r="AIB237"/>
      <c r="AIC237"/>
      <c r="AID237"/>
      <c r="AIE237"/>
      <c r="AIF237"/>
      <c r="AIG237"/>
      <c r="AIH237"/>
      <c r="AII237"/>
      <c r="AIJ237"/>
      <c r="AIK237"/>
      <c r="AIL237"/>
      <c r="AIM237"/>
      <c r="AIN237"/>
      <c r="AIO237"/>
      <c r="AIP237"/>
      <c r="AIQ237"/>
      <c r="AIR237"/>
      <c r="AIS237"/>
      <c r="AIT237"/>
      <c r="AIU237"/>
      <c r="AIV237"/>
      <c r="AIW237"/>
      <c r="AIX237"/>
      <c r="AIY237"/>
      <c r="AIZ237"/>
      <c r="AJA237"/>
      <c r="AJB237"/>
      <c r="AJC237"/>
      <c r="AJD237"/>
      <c r="AJE237"/>
      <c r="AJF237"/>
      <c r="AJG237"/>
      <c r="AJH237"/>
      <c r="AJI237"/>
      <c r="AJJ237"/>
      <c r="AJK237"/>
      <c r="AJL237"/>
      <c r="AJM237"/>
      <c r="AJN237"/>
      <c r="AJO237"/>
      <c r="AJP237"/>
      <c r="AJQ237"/>
      <c r="AJR237"/>
      <c r="AJS237"/>
      <c r="AJT237"/>
      <c r="AJU237"/>
      <c r="AJV237"/>
      <c r="AJW237"/>
      <c r="AJX237"/>
      <c r="AJY237"/>
      <c r="AJZ237"/>
      <c r="AKA237"/>
      <c r="AKB237"/>
      <c r="AKC237"/>
      <c r="AKD237"/>
      <c r="AKE237"/>
      <c r="AKF237"/>
      <c r="AKG237"/>
      <c r="AKH237"/>
      <c r="AKI237"/>
      <c r="AKJ237"/>
      <c r="AKK237"/>
      <c r="AKL237"/>
      <c r="AKM237"/>
      <c r="AKN237"/>
      <c r="AKO237"/>
      <c r="AKP237"/>
      <c r="AKQ237"/>
      <c r="AKR237"/>
      <c r="AKS237"/>
      <c r="AKT237"/>
      <c r="AKU237"/>
      <c r="AKV237"/>
      <c r="AKW237"/>
      <c r="AKX237"/>
      <c r="AKY237"/>
      <c r="AKZ237"/>
      <c r="ALA237"/>
      <c r="ALB237"/>
      <c r="ALC237"/>
      <c r="ALD237"/>
      <c r="ALE237"/>
      <c r="ALF237"/>
      <c r="ALG237"/>
      <c r="ALH237"/>
      <c r="ALI237"/>
      <c r="ALJ237"/>
      <c r="ALK237"/>
      <c r="ALL237"/>
      <c r="ALM237"/>
      <c r="ALN237"/>
      <c r="ALO237"/>
    </row>
    <row r="238" spans="5:1003" x14ac:dyDescent="0.25">
      <c r="E238" s="1115" t="str">
        <f t="shared" si="57"/>
        <v/>
      </c>
      <c r="G238" s="1115" t="str">
        <f t="shared" si="57"/>
        <v/>
      </c>
      <c r="I238" s="1115" t="str">
        <f t="shared" si="58"/>
        <v/>
      </c>
      <c r="K238" s="1115" t="str">
        <f t="shared" si="59"/>
        <v/>
      </c>
      <c r="M238" s="1115" t="str">
        <f t="shared" si="60"/>
        <v/>
      </c>
      <c r="O238" s="1115" t="str">
        <f t="shared" si="61"/>
        <v/>
      </c>
      <c r="Q238" s="1115" t="str">
        <f t="shared" si="62"/>
        <v/>
      </c>
      <c r="S238" s="1115" t="str">
        <f t="shared" si="63"/>
        <v/>
      </c>
      <c r="U238" s="1115" t="str">
        <f t="shared" si="64"/>
        <v/>
      </c>
      <c r="W238" s="1115" t="str">
        <f t="shared" si="65"/>
        <v/>
      </c>
      <c r="Y238" s="1115" t="str">
        <f t="shared" si="66"/>
        <v/>
      </c>
      <c r="AA238" s="1115" t="str">
        <f t="shared" si="67"/>
        <v/>
      </c>
      <c r="AC238" s="1115" t="str">
        <f t="shared" si="68"/>
        <v/>
      </c>
      <c r="AE238" s="1115" t="str">
        <f t="shared" si="69"/>
        <v/>
      </c>
      <c r="AG238" s="1115" t="str">
        <f t="shared" si="70"/>
        <v/>
      </c>
      <c r="AI238" s="1115" t="str">
        <f t="shared" si="71"/>
        <v/>
      </c>
      <c r="AK238" s="1115" t="str">
        <f t="shared" si="72"/>
        <v/>
      </c>
      <c r="AM238" s="1115" t="str">
        <f t="shared" si="73"/>
        <v/>
      </c>
      <c r="AO238" s="1115" t="str">
        <f t="shared" si="74"/>
        <v/>
      </c>
      <c r="AQ238" s="1115" t="str">
        <f t="shared" si="75"/>
        <v/>
      </c>
      <c r="XT238"/>
      <c r="XU238"/>
      <c r="XV238"/>
      <c r="XW238"/>
      <c r="XX238"/>
      <c r="XY238"/>
      <c r="XZ238"/>
      <c r="YA238"/>
      <c r="YB238"/>
      <c r="YC238"/>
      <c r="YD238"/>
      <c r="YE238"/>
      <c r="YF238"/>
      <c r="YG238"/>
      <c r="YH238"/>
      <c r="YI238"/>
      <c r="YJ238"/>
      <c r="YK238"/>
      <c r="YL238"/>
      <c r="YM238"/>
      <c r="YN238"/>
      <c r="YO238"/>
      <c r="YP238"/>
      <c r="YQ238"/>
      <c r="YR238"/>
      <c r="YS238"/>
      <c r="YT238"/>
      <c r="YU238"/>
      <c r="YV238"/>
      <c r="YW238"/>
      <c r="YX238"/>
      <c r="YY238"/>
      <c r="YZ238"/>
      <c r="ZA238"/>
      <c r="ZB238"/>
      <c r="ZC238"/>
      <c r="ZD238"/>
      <c r="ZE238"/>
      <c r="ZF238"/>
      <c r="ZG238"/>
      <c r="AGZ238"/>
      <c r="AHA238"/>
      <c r="AHB238"/>
      <c r="AHC238"/>
      <c r="AHD238"/>
      <c r="AHE238"/>
      <c r="AHF238"/>
      <c r="AHG238"/>
      <c r="AHH238"/>
      <c r="AHI238"/>
      <c r="AHJ238"/>
      <c r="AHK238"/>
      <c r="AHL238"/>
      <c r="AHM238"/>
      <c r="AHN238"/>
      <c r="AHO238"/>
      <c r="AHP238"/>
      <c r="AHQ238"/>
      <c r="AHR238"/>
      <c r="AHS238"/>
      <c r="AHT238"/>
      <c r="AHU238"/>
      <c r="AHV238"/>
      <c r="AHW238"/>
      <c r="AHX238"/>
      <c r="AHY238"/>
      <c r="AHZ238"/>
      <c r="AIA238"/>
      <c r="AIB238"/>
      <c r="AIC238"/>
      <c r="AID238"/>
      <c r="AIE238"/>
      <c r="AIF238"/>
      <c r="AIG238"/>
      <c r="AIH238"/>
      <c r="AII238"/>
      <c r="AIJ238"/>
      <c r="AIK238"/>
      <c r="AIL238"/>
      <c r="AIM238"/>
      <c r="AIN238"/>
      <c r="AIO238"/>
      <c r="AIP238"/>
      <c r="AIQ238"/>
      <c r="AIR238"/>
      <c r="AIS238"/>
      <c r="AIT238"/>
      <c r="AIU238"/>
      <c r="AIV238"/>
      <c r="AIW238"/>
      <c r="AIX238"/>
      <c r="AIY238"/>
      <c r="AIZ238"/>
      <c r="AJA238"/>
      <c r="AJB238"/>
      <c r="AJC238"/>
      <c r="AJD238"/>
      <c r="AJE238"/>
      <c r="AJF238"/>
      <c r="AJG238"/>
      <c r="AJH238"/>
      <c r="AJI238"/>
      <c r="AJJ238"/>
      <c r="AJK238"/>
      <c r="AJL238"/>
      <c r="AJM238"/>
      <c r="AJN238"/>
      <c r="AJO238"/>
      <c r="AJP238"/>
      <c r="AJQ238"/>
      <c r="AJR238"/>
      <c r="AJS238"/>
      <c r="AJT238"/>
      <c r="AJU238"/>
      <c r="AJV238"/>
      <c r="AJW238"/>
      <c r="AJX238"/>
      <c r="AJY238"/>
      <c r="AJZ238"/>
      <c r="AKA238"/>
      <c r="AKB238"/>
      <c r="AKC238"/>
      <c r="AKD238"/>
      <c r="AKE238"/>
      <c r="AKF238"/>
      <c r="AKG238"/>
      <c r="AKH238"/>
      <c r="AKI238"/>
      <c r="AKJ238"/>
      <c r="AKK238"/>
      <c r="AKL238"/>
      <c r="AKM238"/>
      <c r="AKN238"/>
      <c r="AKO238"/>
      <c r="AKP238"/>
      <c r="AKQ238"/>
      <c r="AKR238"/>
      <c r="AKS238"/>
      <c r="AKT238"/>
      <c r="AKU238"/>
      <c r="AKV238"/>
      <c r="AKW238"/>
      <c r="AKX238"/>
      <c r="AKY238"/>
      <c r="AKZ238"/>
      <c r="ALA238"/>
      <c r="ALB238"/>
      <c r="ALC238"/>
      <c r="ALD238"/>
      <c r="ALE238"/>
      <c r="ALF238"/>
      <c r="ALG238"/>
      <c r="ALH238"/>
      <c r="ALI238"/>
      <c r="ALJ238"/>
      <c r="ALK238"/>
      <c r="ALL238"/>
      <c r="ALM238"/>
      <c r="ALN238"/>
      <c r="ALO238"/>
    </row>
    <row r="239" spans="5:1003" x14ac:dyDescent="0.25">
      <c r="E239" s="1115" t="str">
        <f t="shared" si="57"/>
        <v/>
      </c>
      <c r="G239" s="1115" t="str">
        <f t="shared" si="57"/>
        <v/>
      </c>
      <c r="I239" s="1115" t="str">
        <f t="shared" si="58"/>
        <v/>
      </c>
      <c r="K239" s="1115" t="str">
        <f t="shared" si="59"/>
        <v/>
      </c>
      <c r="M239" s="1115" t="str">
        <f t="shared" si="60"/>
        <v/>
      </c>
      <c r="O239" s="1115" t="str">
        <f t="shared" si="61"/>
        <v/>
      </c>
      <c r="Q239" s="1115" t="str">
        <f t="shared" si="62"/>
        <v/>
      </c>
      <c r="S239" s="1115" t="str">
        <f t="shared" si="63"/>
        <v/>
      </c>
      <c r="U239" s="1115" t="str">
        <f t="shared" si="64"/>
        <v/>
      </c>
      <c r="W239" s="1115" t="str">
        <f t="shared" si="65"/>
        <v/>
      </c>
      <c r="Y239" s="1115" t="str">
        <f t="shared" si="66"/>
        <v/>
      </c>
      <c r="AA239" s="1115" t="str">
        <f t="shared" si="67"/>
        <v/>
      </c>
      <c r="AC239" s="1115" t="str">
        <f t="shared" si="68"/>
        <v/>
      </c>
      <c r="AE239" s="1115" t="str">
        <f t="shared" si="69"/>
        <v/>
      </c>
      <c r="AG239" s="1115" t="str">
        <f t="shared" si="70"/>
        <v/>
      </c>
      <c r="AI239" s="1115" t="str">
        <f t="shared" si="71"/>
        <v/>
      </c>
      <c r="AK239" s="1115" t="str">
        <f t="shared" si="72"/>
        <v/>
      </c>
      <c r="AM239" s="1115" t="str">
        <f t="shared" si="73"/>
        <v/>
      </c>
      <c r="AO239" s="1115" t="str">
        <f t="shared" si="74"/>
        <v/>
      </c>
      <c r="AQ239" s="1115" t="str">
        <f t="shared" si="75"/>
        <v/>
      </c>
      <c r="XT239"/>
      <c r="XU239"/>
      <c r="XV239"/>
      <c r="XW239"/>
      <c r="XX239"/>
      <c r="XY239"/>
      <c r="XZ239"/>
      <c r="YA239"/>
      <c r="YB239"/>
      <c r="YC239"/>
      <c r="YD239"/>
      <c r="YE239"/>
      <c r="YF239"/>
      <c r="YG239"/>
      <c r="YH239"/>
      <c r="YI239"/>
      <c r="YJ239"/>
      <c r="YK239"/>
      <c r="YL239"/>
      <c r="YM239"/>
      <c r="YN239"/>
      <c r="YO239"/>
      <c r="YP239"/>
      <c r="YQ239"/>
      <c r="YR239"/>
      <c r="YS239"/>
      <c r="YT239"/>
      <c r="YU239"/>
      <c r="YV239"/>
      <c r="YW239"/>
      <c r="YX239"/>
      <c r="YY239"/>
      <c r="YZ239"/>
      <c r="ZA239"/>
      <c r="ZB239"/>
      <c r="ZC239"/>
      <c r="ZD239"/>
      <c r="ZE239"/>
      <c r="ZF239"/>
      <c r="ZG239"/>
      <c r="AGZ239"/>
      <c r="AHA239"/>
      <c r="AHB239"/>
      <c r="AHC239"/>
      <c r="AHD239"/>
      <c r="AHE239"/>
      <c r="AHF239"/>
      <c r="AHG239"/>
      <c r="AHH239"/>
      <c r="AHI239"/>
      <c r="AHJ239"/>
      <c r="AHK239"/>
      <c r="AHL239"/>
      <c r="AHM239"/>
      <c r="AHN239"/>
      <c r="AHO239"/>
      <c r="AHP239"/>
      <c r="AHQ239"/>
      <c r="AHR239"/>
      <c r="AHS239"/>
      <c r="AHT239"/>
      <c r="AHU239"/>
      <c r="AHV239"/>
      <c r="AHW239"/>
      <c r="AHX239"/>
      <c r="AHY239"/>
      <c r="AHZ239"/>
      <c r="AIA239"/>
      <c r="AIB239"/>
      <c r="AIC239"/>
      <c r="AID239"/>
      <c r="AIE239"/>
      <c r="AIF239"/>
      <c r="AIG239"/>
      <c r="AIH239"/>
      <c r="AII239"/>
      <c r="AIJ239"/>
      <c r="AIK239"/>
      <c r="AIL239"/>
      <c r="AIM239"/>
      <c r="AIN239"/>
      <c r="AIO239"/>
      <c r="AIP239"/>
      <c r="AIQ239"/>
      <c r="AIR239"/>
      <c r="AIS239"/>
      <c r="AIT239"/>
      <c r="AIU239"/>
      <c r="AIV239"/>
      <c r="AIW239"/>
      <c r="AIX239"/>
      <c r="AIY239"/>
      <c r="AIZ239"/>
      <c r="AJA239"/>
      <c r="AJB239"/>
      <c r="AJC239"/>
      <c r="AJD239"/>
      <c r="AJE239"/>
      <c r="AJF239"/>
      <c r="AJG239"/>
      <c r="AJH239"/>
      <c r="AJI239"/>
      <c r="AJJ239"/>
      <c r="AJK239"/>
      <c r="AJL239"/>
      <c r="AJM239"/>
      <c r="AJN239"/>
      <c r="AJO239"/>
      <c r="AJP239"/>
      <c r="AJQ239"/>
      <c r="AJR239"/>
      <c r="AJS239"/>
      <c r="AJT239"/>
      <c r="AJU239"/>
      <c r="AJV239"/>
      <c r="AJW239"/>
      <c r="AJX239"/>
      <c r="AJY239"/>
      <c r="AJZ239"/>
      <c r="AKA239"/>
      <c r="AKB239"/>
      <c r="AKC239"/>
      <c r="AKD239"/>
      <c r="AKE239"/>
      <c r="AKF239"/>
      <c r="AKG239"/>
      <c r="AKH239"/>
      <c r="AKI239"/>
      <c r="AKJ239"/>
      <c r="AKK239"/>
      <c r="AKL239"/>
      <c r="AKM239"/>
      <c r="AKN239"/>
      <c r="AKO239"/>
      <c r="AKP239"/>
      <c r="AKQ239"/>
      <c r="AKR239"/>
      <c r="AKS239"/>
      <c r="AKT239"/>
      <c r="AKU239"/>
      <c r="AKV239"/>
      <c r="AKW239"/>
      <c r="AKX239"/>
      <c r="AKY239"/>
      <c r="AKZ239"/>
      <c r="ALA239"/>
      <c r="ALB239"/>
      <c r="ALC239"/>
      <c r="ALD239"/>
      <c r="ALE239"/>
      <c r="ALF239"/>
      <c r="ALG239"/>
      <c r="ALH239"/>
      <c r="ALI239"/>
      <c r="ALJ239"/>
      <c r="ALK239"/>
      <c r="ALL239"/>
      <c r="ALM239"/>
      <c r="ALN239"/>
      <c r="ALO239"/>
    </row>
    <row r="240" spans="5:1003" x14ac:dyDescent="0.25">
      <c r="E240" s="1115" t="str">
        <f t="shared" si="57"/>
        <v/>
      </c>
      <c r="G240" s="1115" t="str">
        <f t="shared" si="57"/>
        <v/>
      </c>
      <c r="I240" s="1115" t="str">
        <f t="shared" si="58"/>
        <v/>
      </c>
      <c r="K240" s="1115" t="str">
        <f t="shared" si="59"/>
        <v/>
      </c>
      <c r="M240" s="1115" t="str">
        <f t="shared" si="60"/>
        <v/>
      </c>
      <c r="O240" s="1115" t="str">
        <f t="shared" si="61"/>
        <v/>
      </c>
      <c r="Q240" s="1115" t="str">
        <f t="shared" si="62"/>
        <v/>
      </c>
      <c r="S240" s="1115" t="str">
        <f t="shared" si="63"/>
        <v/>
      </c>
      <c r="U240" s="1115" t="str">
        <f t="shared" si="64"/>
        <v/>
      </c>
      <c r="W240" s="1115" t="str">
        <f t="shared" si="65"/>
        <v/>
      </c>
      <c r="Y240" s="1115" t="str">
        <f t="shared" si="66"/>
        <v/>
      </c>
      <c r="AA240" s="1115" t="str">
        <f t="shared" si="67"/>
        <v/>
      </c>
      <c r="AC240" s="1115" t="str">
        <f t="shared" si="68"/>
        <v/>
      </c>
      <c r="AE240" s="1115" t="str">
        <f t="shared" si="69"/>
        <v/>
      </c>
      <c r="AG240" s="1115" t="str">
        <f t="shared" si="70"/>
        <v/>
      </c>
      <c r="AI240" s="1115" t="str">
        <f t="shared" si="71"/>
        <v/>
      </c>
      <c r="AK240" s="1115" t="str">
        <f t="shared" si="72"/>
        <v/>
      </c>
      <c r="AM240" s="1115" t="str">
        <f t="shared" si="73"/>
        <v/>
      </c>
      <c r="AO240" s="1115" t="str">
        <f t="shared" si="74"/>
        <v/>
      </c>
      <c r="AQ240" s="1115" t="str">
        <f t="shared" si="75"/>
        <v/>
      </c>
      <c r="XT240"/>
      <c r="XU240"/>
      <c r="XV240"/>
      <c r="XW240"/>
      <c r="XX240"/>
      <c r="XY240"/>
      <c r="XZ240"/>
      <c r="YA240"/>
      <c r="YB240"/>
      <c r="YC240"/>
      <c r="YD240"/>
      <c r="YE240"/>
      <c r="YF240"/>
      <c r="YG240"/>
      <c r="YH240"/>
      <c r="YI240"/>
      <c r="YJ240"/>
      <c r="YK240"/>
      <c r="YL240"/>
      <c r="YM240"/>
      <c r="YN240"/>
      <c r="YO240"/>
      <c r="YP240"/>
      <c r="YQ240"/>
      <c r="YR240"/>
      <c r="YS240"/>
      <c r="YT240"/>
      <c r="YU240"/>
      <c r="YV240"/>
      <c r="YW240"/>
      <c r="YX240"/>
      <c r="YY240"/>
      <c r="YZ240"/>
      <c r="ZA240"/>
      <c r="ZB240"/>
      <c r="ZC240"/>
      <c r="ZD240"/>
      <c r="ZE240"/>
      <c r="ZF240"/>
      <c r="ZG240"/>
      <c r="AGZ240"/>
      <c r="AHA240"/>
      <c r="AHB240"/>
      <c r="AHC240"/>
      <c r="AHD240"/>
      <c r="AHE240"/>
      <c r="AHF240"/>
      <c r="AHG240"/>
      <c r="AHH240"/>
      <c r="AHI240"/>
      <c r="AHJ240"/>
      <c r="AHK240"/>
      <c r="AHL240"/>
      <c r="AHM240"/>
      <c r="AHN240"/>
      <c r="AHO240"/>
      <c r="AHP240"/>
      <c r="AHQ240"/>
      <c r="AHR240"/>
      <c r="AHS240"/>
      <c r="AHT240"/>
      <c r="AHU240"/>
      <c r="AHV240"/>
      <c r="AHW240"/>
      <c r="AHX240"/>
      <c r="AHY240"/>
      <c r="AHZ240"/>
      <c r="AIA240"/>
      <c r="AIB240"/>
      <c r="AIC240"/>
      <c r="AID240"/>
      <c r="AIE240"/>
      <c r="AIF240"/>
      <c r="AIG240"/>
      <c r="AIH240"/>
      <c r="AII240"/>
      <c r="AIJ240"/>
      <c r="AIK240"/>
      <c r="AIL240"/>
      <c r="AIM240"/>
      <c r="AIN240"/>
      <c r="AIO240"/>
      <c r="AIP240"/>
      <c r="AIQ240"/>
      <c r="AIR240"/>
      <c r="AIS240"/>
      <c r="AIT240"/>
      <c r="AIU240"/>
      <c r="AIV240"/>
      <c r="AIW240"/>
      <c r="AIX240"/>
      <c r="AIY240"/>
      <c r="AIZ240"/>
      <c r="AJA240"/>
      <c r="AJB240"/>
      <c r="AJC240"/>
      <c r="AJD240"/>
      <c r="AJE240"/>
      <c r="AJF240"/>
      <c r="AJG240"/>
      <c r="AJH240"/>
      <c r="AJI240"/>
      <c r="AJJ240"/>
      <c r="AJK240"/>
      <c r="AJL240"/>
      <c r="AJM240"/>
      <c r="AJN240"/>
      <c r="AJO240"/>
      <c r="AJP240"/>
      <c r="AJQ240"/>
      <c r="AJR240"/>
      <c r="AJS240"/>
      <c r="AJT240"/>
      <c r="AJU240"/>
      <c r="AJV240"/>
      <c r="AJW240"/>
      <c r="AJX240"/>
      <c r="AJY240"/>
      <c r="AJZ240"/>
      <c r="AKA240"/>
      <c r="AKB240"/>
      <c r="AKC240"/>
      <c r="AKD240"/>
      <c r="AKE240"/>
      <c r="AKF240"/>
      <c r="AKG240"/>
      <c r="AKH240"/>
      <c r="AKI240"/>
      <c r="AKJ240"/>
      <c r="AKK240"/>
      <c r="AKL240"/>
      <c r="AKM240"/>
      <c r="AKN240"/>
      <c r="AKO240"/>
      <c r="AKP240"/>
      <c r="AKQ240"/>
      <c r="AKR240"/>
      <c r="AKS240"/>
      <c r="AKT240"/>
      <c r="AKU240"/>
      <c r="AKV240"/>
      <c r="AKW240"/>
      <c r="AKX240"/>
      <c r="AKY240"/>
      <c r="AKZ240"/>
      <c r="ALA240"/>
      <c r="ALB240"/>
      <c r="ALC240"/>
      <c r="ALD240"/>
      <c r="ALE240"/>
      <c r="ALF240"/>
      <c r="ALG240"/>
      <c r="ALH240"/>
      <c r="ALI240"/>
      <c r="ALJ240"/>
      <c r="ALK240"/>
      <c r="ALL240"/>
      <c r="ALM240"/>
      <c r="ALN240"/>
      <c r="ALO240"/>
    </row>
    <row r="241" spans="5:1003" x14ac:dyDescent="0.25">
      <c r="E241" s="1115" t="str">
        <f t="shared" si="57"/>
        <v/>
      </c>
      <c r="G241" s="1115" t="str">
        <f t="shared" si="57"/>
        <v/>
      </c>
      <c r="I241" s="1115" t="str">
        <f t="shared" si="58"/>
        <v/>
      </c>
      <c r="K241" s="1115" t="str">
        <f t="shared" si="59"/>
        <v/>
      </c>
      <c r="M241" s="1115" t="str">
        <f t="shared" si="60"/>
        <v/>
      </c>
      <c r="O241" s="1115" t="str">
        <f t="shared" si="61"/>
        <v/>
      </c>
      <c r="Q241" s="1115" t="str">
        <f t="shared" si="62"/>
        <v/>
      </c>
      <c r="S241" s="1115" t="str">
        <f t="shared" si="63"/>
        <v/>
      </c>
      <c r="U241" s="1115" t="str">
        <f t="shared" si="64"/>
        <v/>
      </c>
      <c r="W241" s="1115" t="str">
        <f t="shared" si="65"/>
        <v/>
      </c>
      <c r="Y241" s="1115" t="str">
        <f t="shared" si="66"/>
        <v/>
      </c>
      <c r="AA241" s="1115" t="str">
        <f t="shared" si="67"/>
        <v/>
      </c>
      <c r="AC241" s="1115" t="str">
        <f t="shared" si="68"/>
        <v/>
      </c>
      <c r="AE241" s="1115" t="str">
        <f t="shared" si="69"/>
        <v/>
      </c>
      <c r="AG241" s="1115" t="str">
        <f t="shared" si="70"/>
        <v/>
      </c>
      <c r="AI241" s="1115" t="str">
        <f t="shared" si="71"/>
        <v/>
      </c>
      <c r="AK241" s="1115" t="str">
        <f t="shared" si="72"/>
        <v/>
      </c>
      <c r="AM241" s="1115" t="str">
        <f t="shared" si="73"/>
        <v/>
      </c>
      <c r="AO241" s="1115" t="str">
        <f t="shared" si="74"/>
        <v/>
      </c>
      <c r="AQ241" s="1115" t="str">
        <f t="shared" si="75"/>
        <v/>
      </c>
      <c r="XT241"/>
      <c r="XU241"/>
      <c r="XV241"/>
      <c r="XW241"/>
      <c r="XX241"/>
      <c r="XY241"/>
      <c r="XZ241"/>
      <c r="YA241"/>
      <c r="YB241"/>
      <c r="YC241"/>
      <c r="YD241"/>
      <c r="YE241"/>
      <c r="YF241"/>
      <c r="YG241"/>
      <c r="YH241"/>
      <c r="YI241"/>
      <c r="YJ241"/>
      <c r="YK241"/>
      <c r="YL241"/>
      <c r="YM241"/>
      <c r="YN241"/>
      <c r="YO241"/>
      <c r="YP241"/>
      <c r="YQ241"/>
      <c r="YR241"/>
      <c r="YS241"/>
      <c r="YT241"/>
      <c r="YU241"/>
      <c r="YV241"/>
      <c r="YW241"/>
      <c r="YX241"/>
      <c r="YY241"/>
      <c r="YZ241"/>
      <c r="ZA241"/>
      <c r="ZB241"/>
      <c r="ZC241"/>
      <c r="ZD241"/>
      <c r="ZE241"/>
      <c r="ZF241"/>
      <c r="ZG241"/>
      <c r="AGZ241"/>
      <c r="AHA241"/>
      <c r="AHB241"/>
      <c r="AHC241"/>
      <c r="AHD241"/>
      <c r="AHE241"/>
      <c r="AHF241"/>
      <c r="AHG241"/>
      <c r="AHH241"/>
      <c r="AHI241"/>
      <c r="AHJ241"/>
      <c r="AHK241"/>
      <c r="AHL241"/>
      <c r="AHM241"/>
      <c r="AHN241"/>
      <c r="AHO241"/>
      <c r="AHP241"/>
      <c r="AHQ241"/>
      <c r="AHR241"/>
      <c r="AHS241"/>
      <c r="AHT241"/>
      <c r="AHU241"/>
      <c r="AHV241"/>
      <c r="AHW241"/>
      <c r="AHX241"/>
      <c r="AHY241"/>
      <c r="AHZ241"/>
      <c r="AIA241"/>
      <c r="AIB241"/>
      <c r="AIC241"/>
      <c r="AID241"/>
      <c r="AIE241"/>
      <c r="AIF241"/>
      <c r="AIG241"/>
      <c r="AIH241"/>
      <c r="AII241"/>
      <c r="AIJ241"/>
      <c r="AIK241"/>
      <c r="AIL241"/>
      <c r="AIM241"/>
      <c r="AIN241"/>
      <c r="AIO241"/>
      <c r="AIP241"/>
      <c r="AIQ241"/>
      <c r="AIR241"/>
      <c r="AIS241"/>
      <c r="AIT241"/>
      <c r="AIU241"/>
      <c r="AIV241"/>
      <c r="AIW241"/>
      <c r="AIX241"/>
      <c r="AIY241"/>
      <c r="AIZ241"/>
      <c r="AJA241"/>
      <c r="AJB241"/>
      <c r="AJC241"/>
      <c r="AJD241"/>
      <c r="AJE241"/>
      <c r="AJF241"/>
      <c r="AJG241"/>
      <c r="AJH241"/>
      <c r="AJI241"/>
      <c r="AJJ241"/>
      <c r="AJK241"/>
      <c r="AJL241"/>
      <c r="AJM241"/>
      <c r="AJN241"/>
      <c r="AJO241"/>
      <c r="AJP241"/>
      <c r="AJQ241"/>
      <c r="AJR241"/>
      <c r="AJS241"/>
      <c r="AJT241"/>
      <c r="AJU241"/>
      <c r="AJV241"/>
      <c r="AJW241"/>
      <c r="AJX241"/>
      <c r="AJY241"/>
      <c r="AJZ241"/>
      <c r="AKA241"/>
      <c r="AKB241"/>
      <c r="AKC241"/>
      <c r="AKD241"/>
      <c r="AKE241"/>
      <c r="AKF241"/>
      <c r="AKG241"/>
      <c r="AKH241"/>
      <c r="AKI241"/>
      <c r="AKJ241"/>
      <c r="AKK241"/>
      <c r="AKL241"/>
      <c r="AKM241"/>
      <c r="AKN241"/>
      <c r="AKO241"/>
      <c r="AKP241"/>
      <c r="AKQ241"/>
      <c r="AKR241"/>
      <c r="AKS241"/>
      <c r="AKT241"/>
      <c r="AKU241"/>
      <c r="AKV241"/>
      <c r="AKW241"/>
      <c r="AKX241"/>
      <c r="AKY241"/>
      <c r="AKZ241"/>
      <c r="ALA241"/>
      <c r="ALB241"/>
      <c r="ALC241"/>
      <c r="ALD241"/>
      <c r="ALE241"/>
      <c r="ALF241"/>
      <c r="ALG241"/>
      <c r="ALH241"/>
      <c r="ALI241"/>
      <c r="ALJ241"/>
      <c r="ALK241"/>
      <c r="ALL241"/>
      <c r="ALM241"/>
      <c r="ALN241"/>
      <c r="ALO241"/>
    </row>
    <row r="242" spans="5:1003" x14ac:dyDescent="0.25">
      <c r="E242" s="1115" t="str">
        <f t="shared" si="57"/>
        <v/>
      </c>
      <c r="G242" s="1115" t="str">
        <f t="shared" si="57"/>
        <v/>
      </c>
      <c r="I242" s="1115" t="str">
        <f t="shared" si="58"/>
        <v/>
      </c>
      <c r="K242" s="1115" t="str">
        <f t="shared" si="59"/>
        <v/>
      </c>
      <c r="M242" s="1115" t="str">
        <f t="shared" si="60"/>
        <v/>
      </c>
      <c r="O242" s="1115" t="str">
        <f t="shared" si="61"/>
        <v/>
      </c>
      <c r="Q242" s="1115" t="str">
        <f t="shared" si="62"/>
        <v/>
      </c>
      <c r="S242" s="1115" t="str">
        <f t="shared" si="63"/>
        <v/>
      </c>
      <c r="U242" s="1115" t="str">
        <f t="shared" si="64"/>
        <v/>
      </c>
      <c r="W242" s="1115" t="str">
        <f t="shared" si="65"/>
        <v/>
      </c>
      <c r="Y242" s="1115" t="str">
        <f t="shared" si="66"/>
        <v/>
      </c>
      <c r="AA242" s="1115" t="str">
        <f t="shared" si="67"/>
        <v/>
      </c>
      <c r="AC242" s="1115" t="str">
        <f t="shared" si="68"/>
        <v/>
      </c>
      <c r="AE242" s="1115" t="str">
        <f t="shared" si="69"/>
        <v/>
      </c>
      <c r="AG242" s="1115" t="str">
        <f t="shared" si="70"/>
        <v/>
      </c>
      <c r="AI242" s="1115" t="str">
        <f t="shared" si="71"/>
        <v/>
      </c>
      <c r="AK242" s="1115" t="str">
        <f t="shared" si="72"/>
        <v/>
      </c>
      <c r="AM242" s="1115" t="str">
        <f t="shared" si="73"/>
        <v/>
      </c>
      <c r="AO242" s="1115" t="str">
        <f t="shared" si="74"/>
        <v/>
      </c>
      <c r="AQ242" s="1115" t="str">
        <f t="shared" si="75"/>
        <v/>
      </c>
      <c r="XT242"/>
      <c r="XU242"/>
      <c r="XV242"/>
      <c r="XW242"/>
      <c r="XX242"/>
      <c r="XY242"/>
      <c r="XZ242"/>
      <c r="YA242"/>
      <c r="YB242"/>
      <c r="YC242"/>
      <c r="YD242"/>
      <c r="YE242"/>
      <c r="YF242"/>
      <c r="YG242"/>
      <c r="YH242"/>
      <c r="YI242"/>
      <c r="YJ242"/>
      <c r="YK242"/>
      <c r="YL242"/>
      <c r="YM242"/>
      <c r="YN242"/>
      <c r="YO242"/>
      <c r="YP242"/>
      <c r="YQ242"/>
      <c r="YR242"/>
      <c r="YS242"/>
      <c r="YT242"/>
      <c r="YU242"/>
      <c r="YV242"/>
      <c r="YW242"/>
      <c r="YX242"/>
      <c r="YY242"/>
      <c r="YZ242"/>
      <c r="ZA242"/>
      <c r="ZB242"/>
      <c r="ZC242"/>
      <c r="ZD242"/>
      <c r="ZE242"/>
      <c r="ZF242"/>
      <c r="ZG242"/>
      <c r="AGZ242"/>
      <c r="AHA242"/>
      <c r="AHB242"/>
      <c r="AHC242"/>
      <c r="AHD242"/>
      <c r="AHE242"/>
      <c r="AHF242"/>
      <c r="AHG242"/>
      <c r="AHH242"/>
      <c r="AHI242"/>
      <c r="AHJ242"/>
      <c r="AHK242"/>
      <c r="AHL242"/>
      <c r="AHM242"/>
      <c r="AHN242"/>
      <c r="AHO242"/>
      <c r="AHP242"/>
      <c r="AHQ242"/>
      <c r="AHR242"/>
      <c r="AHS242"/>
      <c r="AHT242"/>
      <c r="AHU242"/>
      <c r="AHV242"/>
      <c r="AHW242"/>
      <c r="AHX242"/>
      <c r="AHY242"/>
      <c r="AHZ242"/>
      <c r="AIA242"/>
      <c r="AIB242"/>
      <c r="AIC242"/>
      <c r="AID242"/>
      <c r="AIE242"/>
      <c r="AIF242"/>
      <c r="AIG242"/>
      <c r="AIH242"/>
      <c r="AII242"/>
      <c r="AIJ242"/>
      <c r="AIK242"/>
      <c r="AIL242"/>
      <c r="AIM242"/>
      <c r="AIN242"/>
      <c r="AIO242"/>
      <c r="AIP242"/>
      <c r="AIQ242"/>
      <c r="AIR242"/>
      <c r="AIS242"/>
      <c r="AIT242"/>
      <c r="AIU242"/>
      <c r="AIV242"/>
      <c r="AIW242"/>
      <c r="AIX242"/>
      <c r="AIY242"/>
      <c r="AIZ242"/>
      <c r="AJA242"/>
      <c r="AJB242"/>
      <c r="AJC242"/>
      <c r="AJD242"/>
      <c r="AJE242"/>
      <c r="AJF242"/>
      <c r="AJG242"/>
      <c r="AJH242"/>
      <c r="AJI242"/>
      <c r="AJJ242"/>
      <c r="AJK242"/>
      <c r="AJL242"/>
      <c r="AJM242"/>
      <c r="AJN242"/>
      <c r="AJO242"/>
      <c r="AJP242"/>
      <c r="AJQ242"/>
      <c r="AJR242"/>
      <c r="AJS242"/>
      <c r="AJT242"/>
      <c r="AJU242"/>
      <c r="AJV242"/>
      <c r="AJW242"/>
      <c r="AJX242"/>
      <c r="AJY242"/>
      <c r="AJZ242"/>
      <c r="AKA242"/>
      <c r="AKB242"/>
      <c r="AKC242"/>
      <c r="AKD242"/>
      <c r="AKE242"/>
      <c r="AKF242"/>
      <c r="AKG242"/>
      <c r="AKH242"/>
      <c r="AKI242"/>
      <c r="AKJ242"/>
      <c r="AKK242"/>
      <c r="AKL242"/>
      <c r="AKM242"/>
      <c r="AKN242"/>
      <c r="AKO242"/>
      <c r="AKP242"/>
      <c r="AKQ242"/>
      <c r="AKR242"/>
      <c r="AKS242"/>
      <c r="AKT242"/>
      <c r="AKU242"/>
      <c r="AKV242"/>
      <c r="AKW242"/>
      <c r="AKX242"/>
      <c r="AKY242"/>
      <c r="AKZ242"/>
      <c r="ALA242"/>
      <c r="ALB242"/>
      <c r="ALC242"/>
      <c r="ALD242"/>
      <c r="ALE242"/>
      <c r="ALF242"/>
      <c r="ALG242"/>
      <c r="ALH242"/>
      <c r="ALI242"/>
      <c r="ALJ242"/>
      <c r="ALK242"/>
      <c r="ALL242"/>
      <c r="ALM242"/>
      <c r="ALN242"/>
      <c r="ALO242"/>
    </row>
    <row r="243" spans="5:1003" x14ac:dyDescent="0.25">
      <c r="E243" s="1115" t="str">
        <f t="shared" si="57"/>
        <v/>
      </c>
      <c r="G243" s="1115" t="str">
        <f t="shared" si="57"/>
        <v/>
      </c>
      <c r="I243" s="1115" t="str">
        <f t="shared" si="58"/>
        <v/>
      </c>
      <c r="K243" s="1115" t="str">
        <f t="shared" si="59"/>
        <v/>
      </c>
      <c r="M243" s="1115" t="str">
        <f t="shared" si="60"/>
        <v/>
      </c>
      <c r="O243" s="1115" t="str">
        <f t="shared" si="61"/>
        <v/>
      </c>
      <c r="Q243" s="1115" t="str">
        <f t="shared" si="62"/>
        <v/>
      </c>
      <c r="S243" s="1115" t="str">
        <f t="shared" si="63"/>
        <v/>
      </c>
      <c r="U243" s="1115" t="str">
        <f t="shared" si="64"/>
        <v/>
      </c>
      <c r="W243" s="1115" t="str">
        <f t="shared" si="65"/>
        <v/>
      </c>
      <c r="Y243" s="1115" t="str">
        <f t="shared" si="66"/>
        <v/>
      </c>
      <c r="AA243" s="1115" t="str">
        <f t="shared" si="67"/>
        <v/>
      </c>
      <c r="AC243" s="1115" t="str">
        <f t="shared" si="68"/>
        <v/>
      </c>
      <c r="AE243" s="1115" t="str">
        <f t="shared" si="69"/>
        <v/>
      </c>
      <c r="AG243" s="1115" t="str">
        <f t="shared" si="70"/>
        <v/>
      </c>
      <c r="AI243" s="1115" t="str">
        <f t="shared" si="71"/>
        <v/>
      </c>
      <c r="AK243" s="1115" t="str">
        <f t="shared" si="72"/>
        <v/>
      </c>
      <c r="AM243" s="1115" t="str">
        <f t="shared" si="73"/>
        <v/>
      </c>
      <c r="AO243" s="1115" t="str">
        <f t="shared" si="74"/>
        <v/>
      </c>
      <c r="AQ243" s="1115" t="str">
        <f t="shared" si="75"/>
        <v/>
      </c>
      <c r="XT243"/>
      <c r="XU243"/>
      <c r="XV243"/>
      <c r="XW243"/>
      <c r="XX243"/>
      <c r="XY243"/>
      <c r="XZ243"/>
      <c r="YA243"/>
      <c r="YB243"/>
      <c r="YC243"/>
      <c r="YD243"/>
      <c r="YE243"/>
      <c r="YF243"/>
      <c r="YG243"/>
      <c r="YH243"/>
      <c r="YI243"/>
      <c r="YJ243"/>
      <c r="YK243"/>
      <c r="YL243"/>
      <c r="YM243"/>
      <c r="YN243"/>
      <c r="YO243"/>
      <c r="YP243"/>
      <c r="YQ243"/>
      <c r="YR243"/>
      <c r="YS243"/>
      <c r="YT243"/>
      <c r="YU243"/>
      <c r="YV243"/>
      <c r="YW243"/>
      <c r="YX243"/>
      <c r="YY243"/>
      <c r="YZ243"/>
      <c r="ZA243"/>
      <c r="ZB243"/>
      <c r="ZC243"/>
      <c r="ZD243"/>
      <c r="ZE243"/>
      <c r="ZF243"/>
      <c r="ZG243"/>
      <c r="AGZ243"/>
      <c r="AHA243"/>
      <c r="AHB243"/>
      <c r="AHC243"/>
      <c r="AHD243"/>
      <c r="AHE243"/>
      <c r="AHF243"/>
      <c r="AHG243"/>
      <c r="AHH243"/>
      <c r="AHI243"/>
      <c r="AHJ243"/>
      <c r="AHK243"/>
      <c r="AHL243"/>
      <c r="AHM243"/>
      <c r="AHN243"/>
      <c r="AHO243"/>
      <c r="AHP243"/>
      <c r="AHQ243"/>
      <c r="AHR243"/>
      <c r="AHS243"/>
      <c r="AHT243"/>
      <c r="AHU243"/>
      <c r="AHV243"/>
      <c r="AHW243"/>
      <c r="AHX243"/>
      <c r="AHY243"/>
      <c r="AHZ243"/>
      <c r="AIA243"/>
      <c r="AIB243"/>
      <c r="AIC243"/>
      <c r="AID243"/>
      <c r="AIE243"/>
      <c r="AIF243"/>
      <c r="AIG243"/>
      <c r="AIH243"/>
      <c r="AII243"/>
      <c r="AIJ243"/>
      <c r="AIK243"/>
      <c r="AIL243"/>
      <c r="AIM243"/>
      <c r="AIN243"/>
      <c r="AIO243"/>
      <c r="AIP243"/>
      <c r="AIQ243"/>
      <c r="AIR243"/>
      <c r="AIS243"/>
      <c r="AIT243"/>
      <c r="AIU243"/>
      <c r="AIV243"/>
      <c r="AIW243"/>
      <c r="AIX243"/>
      <c r="AIY243"/>
      <c r="AIZ243"/>
      <c r="AJA243"/>
      <c r="AJB243"/>
      <c r="AJC243"/>
      <c r="AJD243"/>
      <c r="AJE243"/>
      <c r="AJF243"/>
      <c r="AJG243"/>
      <c r="AJH243"/>
      <c r="AJI243"/>
      <c r="AJJ243"/>
      <c r="AJK243"/>
      <c r="AJL243"/>
      <c r="AJM243"/>
      <c r="AJN243"/>
      <c r="AJO243"/>
      <c r="AJP243"/>
      <c r="AJQ243"/>
      <c r="AJR243"/>
      <c r="AJS243"/>
      <c r="AJT243"/>
      <c r="AJU243"/>
      <c r="AJV243"/>
      <c r="AJW243"/>
      <c r="AJX243"/>
      <c r="AJY243"/>
      <c r="AJZ243"/>
      <c r="AKA243"/>
      <c r="AKB243"/>
      <c r="AKC243"/>
      <c r="AKD243"/>
      <c r="AKE243"/>
      <c r="AKF243"/>
      <c r="AKG243"/>
      <c r="AKH243"/>
      <c r="AKI243"/>
      <c r="AKJ243"/>
      <c r="AKK243"/>
      <c r="AKL243"/>
      <c r="AKM243"/>
      <c r="AKN243"/>
      <c r="AKO243"/>
      <c r="AKP243"/>
      <c r="AKQ243"/>
      <c r="AKR243"/>
      <c r="AKS243"/>
      <c r="AKT243"/>
      <c r="AKU243"/>
      <c r="AKV243"/>
      <c r="AKW243"/>
      <c r="AKX243"/>
      <c r="AKY243"/>
      <c r="AKZ243"/>
      <c r="ALA243"/>
      <c r="ALB243"/>
      <c r="ALC243"/>
      <c r="ALD243"/>
      <c r="ALE243"/>
      <c r="ALF243"/>
      <c r="ALG243"/>
      <c r="ALH243"/>
      <c r="ALI243"/>
      <c r="ALJ243"/>
      <c r="ALK243"/>
      <c r="ALL243"/>
      <c r="ALM243"/>
      <c r="ALN243"/>
      <c r="ALO243"/>
    </row>
    <row r="244" spans="5:1003" x14ac:dyDescent="0.25">
      <c r="E244" s="1115" t="str">
        <f t="shared" si="57"/>
        <v/>
      </c>
      <c r="G244" s="1115" t="str">
        <f t="shared" si="57"/>
        <v/>
      </c>
      <c r="I244" s="1115" t="str">
        <f t="shared" si="58"/>
        <v/>
      </c>
      <c r="K244" s="1115" t="str">
        <f t="shared" si="59"/>
        <v/>
      </c>
      <c r="M244" s="1115" t="str">
        <f t="shared" si="60"/>
        <v/>
      </c>
      <c r="O244" s="1115" t="str">
        <f t="shared" si="61"/>
        <v/>
      </c>
      <c r="Q244" s="1115" t="str">
        <f t="shared" si="62"/>
        <v/>
      </c>
      <c r="S244" s="1115" t="str">
        <f t="shared" si="63"/>
        <v/>
      </c>
      <c r="U244" s="1115" t="str">
        <f t="shared" si="64"/>
        <v/>
      </c>
      <c r="W244" s="1115" t="str">
        <f t="shared" si="65"/>
        <v/>
      </c>
      <c r="Y244" s="1115" t="str">
        <f t="shared" si="66"/>
        <v/>
      </c>
      <c r="AA244" s="1115" t="str">
        <f t="shared" si="67"/>
        <v/>
      </c>
      <c r="AC244" s="1115" t="str">
        <f t="shared" si="68"/>
        <v/>
      </c>
      <c r="AE244" s="1115" t="str">
        <f t="shared" si="69"/>
        <v/>
      </c>
      <c r="AG244" s="1115" t="str">
        <f t="shared" si="70"/>
        <v/>
      </c>
      <c r="AI244" s="1115" t="str">
        <f t="shared" si="71"/>
        <v/>
      </c>
      <c r="AK244" s="1115" t="str">
        <f t="shared" si="72"/>
        <v/>
      </c>
      <c r="AM244" s="1115" t="str">
        <f t="shared" si="73"/>
        <v/>
      </c>
      <c r="AO244" s="1115" t="str">
        <f t="shared" si="74"/>
        <v/>
      </c>
      <c r="AQ244" s="1115" t="str">
        <f t="shared" si="75"/>
        <v/>
      </c>
      <c r="XT244"/>
      <c r="XU244"/>
      <c r="XV244"/>
      <c r="XW244"/>
      <c r="XX244"/>
      <c r="XY244"/>
      <c r="XZ244"/>
      <c r="YA244"/>
      <c r="YB244"/>
      <c r="YC244"/>
      <c r="YD244"/>
      <c r="YE244"/>
      <c r="YF244"/>
      <c r="YG244"/>
      <c r="YH244"/>
      <c r="YI244"/>
      <c r="YJ244"/>
      <c r="YK244"/>
      <c r="YL244"/>
      <c r="YM244"/>
      <c r="YN244"/>
      <c r="YO244"/>
      <c r="YP244"/>
      <c r="YQ244"/>
      <c r="YR244"/>
      <c r="YS244"/>
      <c r="YT244"/>
      <c r="YU244"/>
      <c r="YV244"/>
      <c r="YW244"/>
      <c r="YX244"/>
      <c r="YY244"/>
      <c r="YZ244"/>
      <c r="ZA244"/>
      <c r="ZB244"/>
      <c r="ZC244"/>
      <c r="ZD244"/>
      <c r="ZE244"/>
      <c r="ZF244"/>
      <c r="ZG244"/>
      <c r="AGZ244"/>
      <c r="AHA244"/>
      <c r="AHB244"/>
      <c r="AHC244"/>
      <c r="AHD244"/>
      <c r="AHE244"/>
      <c r="AHF244"/>
      <c r="AHG244"/>
      <c r="AHH244"/>
      <c r="AHI244"/>
      <c r="AHJ244"/>
      <c r="AHK244"/>
      <c r="AHL244"/>
      <c r="AHM244"/>
      <c r="AHN244"/>
      <c r="AHO244"/>
      <c r="AHP244"/>
      <c r="AHQ244"/>
      <c r="AHR244"/>
      <c r="AHS244"/>
      <c r="AHT244"/>
      <c r="AHU244"/>
      <c r="AHV244"/>
      <c r="AHW244"/>
      <c r="AHX244"/>
      <c r="AHY244"/>
      <c r="AHZ244"/>
      <c r="AIA244"/>
      <c r="AIB244"/>
      <c r="AIC244"/>
      <c r="AID244"/>
      <c r="AIE244"/>
      <c r="AIF244"/>
      <c r="AIG244"/>
      <c r="AIH244"/>
      <c r="AII244"/>
      <c r="AIJ244"/>
      <c r="AIK244"/>
      <c r="AIL244"/>
      <c r="AIM244"/>
      <c r="AIN244"/>
      <c r="AIO244"/>
      <c r="AIP244"/>
      <c r="AIQ244"/>
      <c r="AIR244"/>
      <c r="AIS244"/>
      <c r="AIT244"/>
      <c r="AIU244"/>
      <c r="AIV244"/>
      <c r="AIW244"/>
      <c r="AIX244"/>
      <c r="AIY244"/>
      <c r="AIZ244"/>
      <c r="AJA244"/>
      <c r="AJB244"/>
      <c r="AJC244"/>
      <c r="AJD244"/>
      <c r="AJE244"/>
      <c r="AJF244"/>
      <c r="AJG244"/>
      <c r="AJH244"/>
      <c r="AJI244"/>
      <c r="AJJ244"/>
      <c r="AJK244"/>
      <c r="AJL244"/>
      <c r="AJM244"/>
      <c r="AJN244"/>
      <c r="AJO244"/>
      <c r="AJP244"/>
      <c r="AJQ244"/>
      <c r="AJR244"/>
      <c r="AJS244"/>
      <c r="AJT244"/>
      <c r="AJU244"/>
      <c r="AJV244"/>
      <c r="AJW244"/>
      <c r="AJX244"/>
      <c r="AJY244"/>
      <c r="AJZ244"/>
      <c r="AKA244"/>
      <c r="AKB244"/>
      <c r="AKC244"/>
      <c r="AKD244"/>
      <c r="AKE244"/>
      <c r="AKF244"/>
      <c r="AKG244"/>
      <c r="AKH244"/>
      <c r="AKI244"/>
      <c r="AKJ244"/>
      <c r="AKK244"/>
      <c r="AKL244"/>
      <c r="AKM244"/>
      <c r="AKN244"/>
      <c r="AKO244"/>
      <c r="AKP244"/>
      <c r="AKQ244"/>
      <c r="AKR244"/>
      <c r="AKS244"/>
      <c r="AKT244"/>
      <c r="AKU244"/>
      <c r="AKV244"/>
      <c r="AKW244"/>
      <c r="AKX244"/>
      <c r="AKY244"/>
      <c r="AKZ244"/>
      <c r="ALA244"/>
      <c r="ALB244"/>
      <c r="ALC244"/>
      <c r="ALD244"/>
      <c r="ALE244"/>
      <c r="ALF244"/>
      <c r="ALG244"/>
      <c r="ALH244"/>
      <c r="ALI244"/>
      <c r="ALJ244"/>
      <c r="ALK244"/>
      <c r="ALL244"/>
      <c r="ALM244"/>
      <c r="ALN244"/>
      <c r="ALO244"/>
    </row>
    <row r="245" spans="5:1003" x14ac:dyDescent="0.25">
      <c r="E245" s="1115" t="str">
        <f t="shared" si="57"/>
        <v/>
      </c>
      <c r="G245" s="1115" t="str">
        <f t="shared" si="57"/>
        <v/>
      </c>
      <c r="I245" s="1115" t="str">
        <f t="shared" si="58"/>
        <v/>
      </c>
      <c r="K245" s="1115" t="str">
        <f t="shared" si="59"/>
        <v/>
      </c>
      <c r="M245" s="1115" t="str">
        <f t="shared" si="60"/>
        <v/>
      </c>
      <c r="O245" s="1115" t="str">
        <f t="shared" si="61"/>
        <v/>
      </c>
      <c r="Q245" s="1115" t="str">
        <f t="shared" si="62"/>
        <v/>
      </c>
      <c r="S245" s="1115" t="str">
        <f t="shared" si="63"/>
        <v/>
      </c>
      <c r="U245" s="1115" t="str">
        <f t="shared" si="64"/>
        <v/>
      </c>
      <c r="W245" s="1115" t="str">
        <f t="shared" si="65"/>
        <v/>
      </c>
      <c r="Y245" s="1115" t="str">
        <f t="shared" si="66"/>
        <v/>
      </c>
      <c r="AA245" s="1115" t="str">
        <f t="shared" si="67"/>
        <v/>
      </c>
      <c r="AC245" s="1115" t="str">
        <f t="shared" si="68"/>
        <v/>
      </c>
      <c r="AE245" s="1115" t="str">
        <f t="shared" si="69"/>
        <v/>
      </c>
      <c r="AG245" s="1115" t="str">
        <f t="shared" si="70"/>
        <v/>
      </c>
      <c r="AI245" s="1115" t="str">
        <f t="shared" si="71"/>
        <v/>
      </c>
      <c r="AK245" s="1115" t="str">
        <f t="shared" si="72"/>
        <v/>
      </c>
      <c r="AM245" s="1115" t="str">
        <f t="shared" si="73"/>
        <v/>
      </c>
      <c r="AO245" s="1115" t="str">
        <f t="shared" si="74"/>
        <v/>
      </c>
      <c r="AQ245" s="1115" t="str">
        <f t="shared" si="75"/>
        <v/>
      </c>
      <c r="XT245"/>
      <c r="XU245"/>
      <c r="XV245"/>
      <c r="XW245"/>
      <c r="XX245"/>
      <c r="XY245"/>
      <c r="XZ245"/>
      <c r="YA245"/>
      <c r="YB245"/>
      <c r="YC245"/>
      <c r="YD245"/>
      <c r="YE245"/>
      <c r="YF245"/>
      <c r="YG245"/>
      <c r="YH245"/>
      <c r="YI245"/>
      <c r="YJ245"/>
      <c r="YK245"/>
      <c r="YL245"/>
      <c r="YM245"/>
      <c r="YN245"/>
      <c r="YO245"/>
      <c r="YP245"/>
      <c r="YQ245"/>
      <c r="YR245"/>
      <c r="YS245"/>
      <c r="YT245"/>
      <c r="YU245"/>
      <c r="YV245"/>
      <c r="YW245"/>
      <c r="YX245"/>
      <c r="YY245"/>
      <c r="YZ245"/>
      <c r="ZA245"/>
      <c r="ZB245"/>
      <c r="ZC245"/>
      <c r="ZD245"/>
      <c r="ZE245"/>
      <c r="ZF245"/>
      <c r="ZG245"/>
      <c r="AGZ245"/>
      <c r="AHA245"/>
      <c r="AHB245"/>
      <c r="AHC245"/>
      <c r="AHD245"/>
      <c r="AHE245"/>
      <c r="AHF245"/>
      <c r="AHG245"/>
      <c r="AHH245"/>
      <c r="AHI245"/>
      <c r="AHJ245"/>
      <c r="AHK245"/>
      <c r="AHL245"/>
      <c r="AHM245"/>
      <c r="AHN245"/>
      <c r="AHO245"/>
      <c r="AHP245"/>
      <c r="AHQ245"/>
      <c r="AHR245"/>
      <c r="AHS245"/>
      <c r="AHT245"/>
      <c r="AHU245"/>
      <c r="AHV245"/>
      <c r="AHW245"/>
      <c r="AHX245"/>
      <c r="AHY245"/>
      <c r="AHZ245"/>
      <c r="AIA245"/>
      <c r="AIB245"/>
      <c r="AIC245"/>
      <c r="AID245"/>
      <c r="AIE245"/>
      <c r="AIF245"/>
      <c r="AIG245"/>
      <c r="AIH245"/>
      <c r="AII245"/>
      <c r="AIJ245"/>
      <c r="AIK245"/>
      <c r="AIL245"/>
      <c r="AIM245"/>
      <c r="AIN245"/>
      <c r="AIO245"/>
      <c r="AIP245"/>
      <c r="AIQ245"/>
      <c r="AIR245"/>
      <c r="AIS245"/>
      <c r="AIT245"/>
      <c r="AIU245"/>
      <c r="AIV245"/>
      <c r="AIW245"/>
      <c r="AIX245"/>
      <c r="AIY245"/>
      <c r="AIZ245"/>
      <c r="AJA245"/>
      <c r="AJB245"/>
      <c r="AJC245"/>
      <c r="AJD245"/>
      <c r="AJE245"/>
      <c r="AJF245"/>
      <c r="AJG245"/>
      <c r="AJH245"/>
      <c r="AJI245"/>
      <c r="AJJ245"/>
      <c r="AJK245"/>
      <c r="AJL245"/>
      <c r="AJM245"/>
      <c r="AJN245"/>
      <c r="AJO245"/>
      <c r="AJP245"/>
      <c r="AJQ245"/>
      <c r="AJR245"/>
      <c r="AJS245"/>
      <c r="AJT245"/>
      <c r="AJU245"/>
      <c r="AJV245"/>
      <c r="AJW245"/>
      <c r="AJX245"/>
      <c r="AJY245"/>
      <c r="AJZ245"/>
      <c r="AKA245"/>
      <c r="AKB245"/>
      <c r="AKC245"/>
      <c r="AKD245"/>
      <c r="AKE245"/>
      <c r="AKF245"/>
      <c r="AKG245"/>
      <c r="AKH245"/>
      <c r="AKI245"/>
      <c r="AKJ245"/>
      <c r="AKK245"/>
      <c r="AKL245"/>
      <c r="AKM245"/>
      <c r="AKN245"/>
      <c r="AKO245"/>
      <c r="AKP245"/>
      <c r="AKQ245"/>
      <c r="AKR245"/>
      <c r="AKS245"/>
      <c r="AKT245"/>
      <c r="AKU245"/>
      <c r="AKV245"/>
      <c r="AKW245"/>
      <c r="AKX245"/>
      <c r="AKY245"/>
      <c r="AKZ245"/>
      <c r="ALA245"/>
      <c r="ALB245"/>
      <c r="ALC245"/>
      <c r="ALD245"/>
      <c r="ALE245"/>
      <c r="ALF245"/>
      <c r="ALG245"/>
      <c r="ALH245"/>
      <c r="ALI245"/>
      <c r="ALJ245"/>
      <c r="ALK245"/>
      <c r="ALL245"/>
      <c r="ALM245"/>
      <c r="ALN245"/>
      <c r="ALO245"/>
    </row>
    <row r="246" spans="5:1003" x14ac:dyDescent="0.25">
      <c r="E246" s="1115" t="str">
        <f t="shared" si="57"/>
        <v/>
      </c>
      <c r="G246" s="1115" t="str">
        <f t="shared" si="57"/>
        <v/>
      </c>
      <c r="I246" s="1115" t="str">
        <f t="shared" si="58"/>
        <v/>
      </c>
      <c r="K246" s="1115" t="str">
        <f t="shared" si="59"/>
        <v/>
      </c>
      <c r="M246" s="1115" t="str">
        <f t="shared" si="60"/>
        <v/>
      </c>
      <c r="O246" s="1115" t="str">
        <f t="shared" si="61"/>
        <v/>
      </c>
      <c r="Q246" s="1115" t="str">
        <f t="shared" si="62"/>
        <v/>
      </c>
      <c r="S246" s="1115" t="str">
        <f t="shared" si="63"/>
        <v/>
      </c>
      <c r="U246" s="1115" t="str">
        <f t="shared" si="64"/>
        <v/>
      </c>
      <c r="W246" s="1115" t="str">
        <f t="shared" si="65"/>
        <v/>
      </c>
      <c r="Y246" s="1115" t="str">
        <f t="shared" si="66"/>
        <v/>
      </c>
      <c r="AA246" s="1115" t="str">
        <f t="shared" si="67"/>
        <v/>
      </c>
      <c r="AC246" s="1115" t="str">
        <f t="shared" si="68"/>
        <v/>
      </c>
      <c r="AE246" s="1115" t="str">
        <f t="shared" si="69"/>
        <v/>
      </c>
      <c r="AG246" s="1115" t="str">
        <f t="shared" si="70"/>
        <v/>
      </c>
      <c r="AI246" s="1115" t="str">
        <f t="shared" si="71"/>
        <v/>
      </c>
      <c r="AK246" s="1115" t="str">
        <f t="shared" si="72"/>
        <v/>
      </c>
      <c r="AM246" s="1115" t="str">
        <f t="shared" si="73"/>
        <v/>
      </c>
      <c r="AO246" s="1115" t="str">
        <f t="shared" si="74"/>
        <v/>
      </c>
      <c r="AQ246" s="1115" t="str">
        <f t="shared" si="75"/>
        <v/>
      </c>
      <c r="XT246"/>
      <c r="XU246"/>
      <c r="XV246"/>
      <c r="XW246"/>
      <c r="XX246"/>
      <c r="XY246"/>
      <c r="XZ246"/>
      <c r="YA246"/>
      <c r="YB246"/>
      <c r="YC246"/>
      <c r="YD246"/>
      <c r="YE246"/>
      <c r="YF246"/>
      <c r="YG246"/>
      <c r="YH246"/>
      <c r="YI246"/>
      <c r="YJ246"/>
      <c r="YK246"/>
      <c r="YL246"/>
      <c r="YM246"/>
      <c r="YN246"/>
      <c r="YO246"/>
      <c r="YP246"/>
      <c r="YQ246"/>
      <c r="YR246"/>
      <c r="YS246"/>
      <c r="YT246"/>
      <c r="YU246"/>
      <c r="YV246"/>
      <c r="YW246"/>
      <c r="YX246"/>
      <c r="YY246"/>
      <c r="YZ246"/>
      <c r="ZA246"/>
      <c r="ZB246"/>
      <c r="ZC246"/>
      <c r="ZD246"/>
      <c r="ZE246"/>
      <c r="ZF246"/>
      <c r="ZG246"/>
      <c r="AGZ246"/>
      <c r="AHA246"/>
      <c r="AHB246"/>
      <c r="AHC246"/>
      <c r="AHD246"/>
      <c r="AHE246"/>
      <c r="AHF246"/>
      <c r="AHG246"/>
      <c r="AHH246"/>
      <c r="AHI246"/>
      <c r="AHJ246"/>
      <c r="AHK246"/>
      <c r="AHL246"/>
      <c r="AHM246"/>
      <c r="AHN246"/>
      <c r="AHO246"/>
      <c r="AHP246"/>
      <c r="AHQ246"/>
      <c r="AHR246"/>
      <c r="AHS246"/>
      <c r="AHT246"/>
      <c r="AHU246"/>
      <c r="AHV246"/>
      <c r="AHW246"/>
      <c r="AHX246"/>
      <c r="AHY246"/>
      <c r="AHZ246"/>
      <c r="AIA246"/>
      <c r="AIB246"/>
      <c r="AIC246"/>
      <c r="AID246"/>
      <c r="AIE246"/>
      <c r="AIF246"/>
      <c r="AIG246"/>
      <c r="AIH246"/>
      <c r="AII246"/>
      <c r="AIJ246"/>
      <c r="AIK246"/>
      <c r="AIL246"/>
      <c r="AIM246"/>
      <c r="AIN246"/>
      <c r="AIO246"/>
      <c r="AIP246"/>
      <c r="AIQ246"/>
      <c r="AIR246"/>
      <c r="AIS246"/>
      <c r="AIT246"/>
      <c r="AIU246"/>
      <c r="AIV246"/>
      <c r="AIW246"/>
      <c r="AIX246"/>
      <c r="AIY246"/>
      <c r="AIZ246"/>
      <c r="AJA246"/>
      <c r="AJB246"/>
      <c r="AJC246"/>
      <c r="AJD246"/>
      <c r="AJE246"/>
      <c r="AJF246"/>
      <c r="AJG246"/>
      <c r="AJH246"/>
      <c r="AJI246"/>
      <c r="AJJ246"/>
      <c r="AJK246"/>
      <c r="AJL246"/>
      <c r="AJM246"/>
      <c r="AJN246"/>
      <c r="AJO246"/>
      <c r="AJP246"/>
      <c r="AJQ246"/>
      <c r="AJR246"/>
      <c r="AJS246"/>
      <c r="AJT246"/>
      <c r="AJU246"/>
      <c r="AJV246"/>
      <c r="AJW246"/>
      <c r="AJX246"/>
      <c r="AJY246"/>
      <c r="AJZ246"/>
      <c r="AKA246"/>
      <c r="AKB246"/>
      <c r="AKC246"/>
      <c r="AKD246"/>
      <c r="AKE246"/>
      <c r="AKF246"/>
      <c r="AKG246"/>
      <c r="AKH246"/>
      <c r="AKI246"/>
      <c r="AKJ246"/>
      <c r="AKK246"/>
      <c r="AKL246"/>
      <c r="AKM246"/>
      <c r="AKN246"/>
      <c r="AKO246"/>
      <c r="AKP246"/>
      <c r="AKQ246"/>
      <c r="AKR246"/>
      <c r="AKS246"/>
      <c r="AKT246"/>
      <c r="AKU246"/>
      <c r="AKV246"/>
      <c r="AKW246"/>
      <c r="AKX246"/>
      <c r="AKY246"/>
      <c r="AKZ246"/>
      <c r="ALA246"/>
      <c r="ALB246"/>
      <c r="ALC246"/>
      <c r="ALD246"/>
      <c r="ALE246"/>
      <c r="ALF246"/>
      <c r="ALG246"/>
      <c r="ALH246"/>
      <c r="ALI246"/>
      <c r="ALJ246"/>
      <c r="ALK246"/>
      <c r="ALL246"/>
      <c r="ALM246"/>
      <c r="ALN246"/>
      <c r="ALO246"/>
    </row>
    <row r="247" spans="5:1003" x14ac:dyDescent="0.25">
      <c r="E247" s="1115" t="str">
        <f t="shared" si="57"/>
        <v/>
      </c>
      <c r="G247" s="1115" t="str">
        <f t="shared" si="57"/>
        <v/>
      </c>
      <c r="I247" s="1115" t="str">
        <f t="shared" si="58"/>
        <v/>
      </c>
      <c r="K247" s="1115" t="str">
        <f t="shared" si="59"/>
        <v/>
      </c>
      <c r="M247" s="1115" t="str">
        <f t="shared" si="60"/>
        <v/>
      </c>
      <c r="O247" s="1115" t="str">
        <f t="shared" si="61"/>
        <v/>
      </c>
      <c r="Q247" s="1115" t="str">
        <f t="shared" si="62"/>
        <v/>
      </c>
      <c r="S247" s="1115" t="str">
        <f t="shared" si="63"/>
        <v/>
      </c>
      <c r="U247" s="1115" t="str">
        <f t="shared" si="64"/>
        <v/>
      </c>
      <c r="W247" s="1115" t="str">
        <f t="shared" si="65"/>
        <v/>
      </c>
      <c r="Y247" s="1115" t="str">
        <f t="shared" si="66"/>
        <v/>
      </c>
      <c r="AA247" s="1115" t="str">
        <f t="shared" si="67"/>
        <v/>
      </c>
      <c r="AC247" s="1115" t="str">
        <f t="shared" si="68"/>
        <v/>
      </c>
      <c r="AE247" s="1115" t="str">
        <f t="shared" si="69"/>
        <v/>
      </c>
      <c r="AG247" s="1115" t="str">
        <f t="shared" si="70"/>
        <v/>
      </c>
      <c r="AI247" s="1115" t="str">
        <f t="shared" si="71"/>
        <v/>
      </c>
      <c r="AK247" s="1115" t="str">
        <f t="shared" si="72"/>
        <v/>
      </c>
      <c r="AM247" s="1115" t="str">
        <f t="shared" si="73"/>
        <v/>
      </c>
      <c r="AO247" s="1115" t="str">
        <f t="shared" si="74"/>
        <v/>
      </c>
      <c r="AQ247" s="1115" t="str">
        <f t="shared" si="75"/>
        <v/>
      </c>
      <c r="XT247"/>
      <c r="XU247"/>
      <c r="XV247"/>
      <c r="XW247"/>
      <c r="XX247"/>
      <c r="XY247"/>
      <c r="XZ247"/>
      <c r="YA247"/>
      <c r="YB247"/>
      <c r="YC247"/>
      <c r="YD247"/>
      <c r="YE247"/>
      <c r="YF247"/>
      <c r="YG247"/>
      <c r="YH247"/>
      <c r="YI247"/>
      <c r="YJ247"/>
      <c r="YK247"/>
      <c r="YL247"/>
      <c r="YM247"/>
      <c r="YN247"/>
      <c r="YO247"/>
      <c r="YP247"/>
      <c r="YQ247"/>
      <c r="YR247"/>
      <c r="YS247"/>
      <c r="YT247"/>
      <c r="YU247"/>
      <c r="YV247"/>
      <c r="YW247"/>
      <c r="YX247"/>
      <c r="YY247"/>
      <c r="YZ247"/>
      <c r="ZA247"/>
      <c r="ZB247"/>
      <c r="ZC247"/>
      <c r="ZD247"/>
      <c r="ZE247"/>
      <c r="ZF247"/>
      <c r="ZG247"/>
      <c r="AGZ247"/>
      <c r="AHA247"/>
      <c r="AHB247"/>
      <c r="AHC247"/>
      <c r="AHD247"/>
      <c r="AHE247"/>
      <c r="AHF247"/>
      <c r="AHG247"/>
      <c r="AHH247"/>
      <c r="AHI247"/>
      <c r="AHJ247"/>
      <c r="AHK247"/>
      <c r="AHL247"/>
      <c r="AHM247"/>
      <c r="AHN247"/>
      <c r="AHO247"/>
      <c r="AHP247"/>
      <c r="AHQ247"/>
      <c r="AHR247"/>
      <c r="AHS247"/>
      <c r="AHT247"/>
      <c r="AHU247"/>
      <c r="AHV247"/>
      <c r="AHW247"/>
      <c r="AHX247"/>
      <c r="AHY247"/>
      <c r="AHZ247"/>
      <c r="AIA247"/>
      <c r="AIB247"/>
      <c r="AIC247"/>
      <c r="AID247"/>
      <c r="AIE247"/>
      <c r="AIF247"/>
      <c r="AIG247"/>
      <c r="AIH247"/>
      <c r="AII247"/>
      <c r="AIJ247"/>
      <c r="AIK247"/>
      <c r="AIL247"/>
      <c r="AIM247"/>
      <c r="AIN247"/>
      <c r="AIO247"/>
      <c r="AIP247"/>
      <c r="AIQ247"/>
      <c r="AIR247"/>
      <c r="AIS247"/>
      <c r="AIT247"/>
      <c r="AIU247"/>
      <c r="AIV247"/>
      <c r="AIW247"/>
      <c r="AIX247"/>
      <c r="AIY247"/>
      <c r="AIZ247"/>
      <c r="AJA247"/>
      <c r="AJB247"/>
      <c r="AJC247"/>
      <c r="AJD247"/>
      <c r="AJE247"/>
      <c r="AJF247"/>
      <c r="AJG247"/>
      <c r="AJH247"/>
      <c r="AJI247"/>
      <c r="AJJ247"/>
      <c r="AJK247"/>
      <c r="AJL247"/>
      <c r="AJM247"/>
      <c r="AJN247"/>
      <c r="AJO247"/>
      <c r="AJP247"/>
      <c r="AJQ247"/>
      <c r="AJR247"/>
      <c r="AJS247"/>
      <c r="AJT247"/>
      <c r="AJU247"/>
      <c r="AJV247"/>
      <c r="AJW247"/>
      <c r="AJX247"/>
      <c r="AJY247"/>
      <c r="AJZ247"/>
      <c r="AKA247"/>
      <c r="AKB247"/>
      <c r="AKC247"/>
      <c r="AKD247"/>
      <c r="AKE247"/>
      <c r="AKF247"/>
      <c r="AKG247"/>
      <c r="AKH247"/>
      <c r="AKI247"/>
      <c r="AKJ247"/>
      <c r="AKK247"/>
      <c r="AKL247"/>
      <c r="AKM247"/>
      <c r="AKN247"/>
      <c r="AKO247"/>
      <c r="AKP247"/>
      <c r="AKQ247"/>
      <c r="AKR247"/>
      <c r="AKS247"/>
      <c r="AKT247"/>
      <c r="AKU247"/>
      <c r="AKV247"/>
      <c r="AKW247"/>
      <c r="AKX247"/>
      <c r="AKY247"/>
      <c r="AKZ247"/>
      <c r="ALA247"/>
      <c r="ALB247"/>
      <c r="ALC247"/>
      <c r="ALD247"/>
      <c r="ALE247"/>
      <c r="ALF247"/>
      <c r="ALG247"/>
      <c r="ALH247"/>
      <c r="ALI247"/>
      <c r="ALJ247"/>
      <c r="ALK247"/>
      <c r="ALL247"/>
      <c r="ALM247"/>
      <c r="ALN247"/>
      <c r="ALO247"/>
    </row>
    <row r="248" spans="5:1003" x14ac:dyDescent="0.25">
      <c r="E248" s="1115" t="str">
        <f t="shared" si="57"/>
        <v/>
      </c>
      <c r="G248" s="1115" t="str">
        <f t="shared" si="57"/>
        <v/>
      </c>
      <c r="I248" s="1115" t="str">
        <f t="shared" si="58"/>
        <v/>
      </c>
      <c r="K248" s="1115" t="str">
        <f t="shared" si="59"/>
        <v/>
      </c>
      <c r="M248" s="1115" t="str">
        <f t="shared" si="60"/>
        <v/>
      </c>
      <c r="O248" s="1115" t="str">
        <f t="shared" si="61"/>
        <v/>
      </c>
      <c r="Q248" s="1115" t="str">
        <f t="shared" si="62"/>
        <v/>
      </c>
      <c r="S248" s="1115" t="str">
        <f t="shared" si="63"/>
        <v/>
      </c>
      <c r="U248" s="1115" t="str">
        <f t="shared" si="64"/>
        <v/>
      </c>
      <c r="W248" s="1115" t="str">
        <f t="shared" si="65"/>
        <v/>
      </c>
      <c r="Y248" s="1115" t="str">
        <f t="shared" si="66"/>
        <v/>
      </c>
      <c r="AA248" s="1115" t="str">
        <f t="shared" si="67"/>
        <v/>
      </c>
      <c r="AC248" s="1115" t="str">
        <f t="shared" si="68"/>
        <v/>
      </c>
      <c r="AE248" s="1115" t="str">
        <f t="shared" si="69"/>
        <v/>
      </c>
      <c r="AG248" s="1115" t="str">
        <f t="shared" si="70"/>
        <v/>
      </c>
      <c r="AI248" s="1115" t="str">
        <f t="shared" si="71"/>
        <v/>
      </c>
      <c r="AK248" s="1115" t="str">
        <f t="shared" si="72"/>
        <v/>
      </c>
      <c r="AM248" s="1115" t="str">
        <f t="shared" si="73"/>
        <v/>
      </c>
      <c r="AO248" s="1115" t="str">
        <f t="shared" si="74"/>
        <v/>
      </c>
      <c r="AQ248" s="1115" t="str">
        <f t="shared" si="75"/>
        <v/>
      </c>
      <c r="XT248"/>
      <c r="XU248"/>
      <c r="XV248"/>
      <c r="XW248"/>
      <c r="XX248"/>
      <c r="XY248"/>
      <c r="XZ248"/>
      <c r="YA248"/>
      <c r="YB248"/>
      <c r="YC248"/>
      <c r="YD248"/>
      <c r="YE248"/>
      <c r="YF248"/>
      <c r="YG248"/>
      <c r="YH248"/>
      <c r="YI248"/>
      <c r="YJ248"/>
      <c r="YK248"/>
      <c r="YL248"/>
      <c r="YM248"/>
      <c r="YN248"/>
      <c r="YO248"/>
      <c r="YP248"/>
      <c r="YQ248"/>
      <c r="YR248"/>
      <c r="YS248"/>
      <c r="YT248"/>
      <c r="YU248"/>
      <c r="YV248"/>
      <c r="YW248"/>
      <c r="YX248"/>
      <c r="YY248"/>
      <c r="YZ248"/>
      <c r="ZA248"/>
      <c r="ZB248"/>
      <c r="ZC248"/>
      <c r="ZD248"/>
      <c r="ZE248"/>
      <c r="ZF248"/>
      <c r="ZG248"/>
      <c r="AGZ248"/>
      <c r="AHA248"/>
      <c r="AHB248"/>
      <c r="AHC248"/>
      <c r="AHD248"/>
      <c r="AHE248"/>
      <c r="AHF248"/>
      <c r="AHG248"/>
      <c r="AHH248"/>
      <c r="AHI248"/>
      <c r="AHJ248"/>
      <c r="AHK248"/>
      <c r="AHL248"/>
      <c r="AHM248"/>
      <c r="AHN248"/>
      <c r="AHO248"/>
      <c r="AHP248"/>
      <c r="AHQ248"/>
      <c r="AHR248"/>
      <c r="AHS248"/>
      <c r="AHT248"/>
      <c r="AHU248"/>
      <c r="AHV248"/>
      <c r="AHW248"/>
      <c r="AHX248"/>
      <c r="AHY248"/>
      <c r="AHZ248"/>
      <c r="AIA248"/>
      <c r="AIB248"/>
      <c r="AIC248"/>
      <c r="AID248"/>
      <c r="AIE248"/>
      <c r="AIF248"/>
      <c r="AIG248"/>
      <c r="AIH248"/>
      <c r="AII248"/>
      <c r="AIJ248"/>
      <c r="AIK248"/>
      <c r="AIL248"/>
      <c r="AIM248"/>
      <c r="AIN248"/>
      <c r="AIO248"/>
      <c r="AIP248"/>
      <c r="AIQ248"/>
      <c r="AIR248"/>
      <c r="AIS248"/>
      <c r="AIT248"/>
      <c r="AIU248"/>
      <c r="AIV248"/>
      <c r="AIW248"/>
      <c r="AIX248"/>
      <c r="AIY248"/>
      <c r="AIZ248"/>
      <c r="AJA248"/>
      <c r="AJB248"/>
      <c r="AJC248"/>
      <c r="AJD248"/>
      <c r="AJE248"/>
      <c r="AJF248"/>
      <c r="AJG248"/>
      <c r="AJH248"/>
      <c r="AJI248"/>
      <c r="AJJ248"/>
      <c r="AJK248"/>
      <c r="AJL248"/>
      <c r="AJM248"/>
      <c r="AJN248"/>
      <c r="AJO248"/>
      <c r="AJP248"/>
      <c r="AJQ248"/>
      <c r="AJR248"/>
      <c r="AJS248"/>
      <c r="AJT248"/>
      <c r="AJU248"/>
      <c r="AJV248"/>
      <c r="AJW248"/>
      <c r="AJX248"/>
      <c r="AJY248"/>
      <c r="AJZ248"/>
      <c r="AKA248"/>
      <c r="AKB248"/>
      <c r="AKC248"/>
      <c r="AKD248"/>
      <c r="AKE248"/>
      <c r="AKF248"/>
      <c r="AKG248"/>
      <c r="AKH248"/>
      <c r="AKI248"/>
      <c r="AKJ248"/>
      <c r="AKK248"/>
      <c r="AKL248"/>
      <c r="AKM248"/>
      <c r="AKN248"/>
      <c r="AKO248"/>
      <c r="AKP248"/>
      <c r="AKQ248"/>
      <c r="AKR248"/>
      <c r="AKS248"/>
      <c r="AKT248"/>
      <c r="AKU248"/>
      <c r="AKV248"/>
      <c r="AKW248"/>
      <c r="AKX248"/>
      <c r="AKY248"/>
      <c r="AKZ248"/>
      <c r="ALA248"/>
      <c r="ALB248"/>
      <c r="ALC248"/>
      <c r="ALD248"/>
      <c r="ALE248"/>
      <c r="ALF248"/>
      <c r="ALG248"/>
      <c r="ALH248"/>
      <c r="ALI248"/>
      <c r="ALJ248"/>
      <c r="ALK248"/>
      <c r="ALL248"/>
      <c r="ALM248"/>
      <c r="ALN248"/>
      <c r="ALO248"/>
    </row>
    <row r="249" spans="5:1003" x14ac:dyDescent="0.25">
      <c r="E249" s="1115" t="str">
        <f t="shared" si="57"/>
        <v/>
      </c>
      <c r="G249" s="1115" t="str">
        <f t="shared" si="57"/>
        <v/>
      </c>
      <c r="I249" s="1115" t="str">
        <f t="shared" si="58"/>
        <v/>
      </c>
      <c r="K249" s="1115" t="str">
        <f t="shared" si="59"/>
        <v/>
      </c>
      <c r="M249" s="1115" t="str">
        <f t="shared" si="60"/>
        <v/>
      </c>
      <c r="O249" s="1115" t="str">
        <f t="shared" si="61"/>
        <v/>
      </c>
      <c r="Q249" s="1115" t="str">
        <f t="shared" si="62"/>
        <v/>
      </c>
      <c r="S249" s="1115" t="str">
        <f t="shared" si="63"/>
        <v/>
      </c>
      <c r="U249" s="1115" t="str">
        <f t="shared" si="64"/>
        <v/>
      </c>
      <c r="W249" s="1115" t="str">
        <f t="shared" si="65"/>
        <v/>
      </c>
      <c r="Y249" s="1115" t="str">
        <f t="shared" si="66"/>
        <v/>
      </c>
      <c r="AA249" s="1115" t="str">
        <f t="shared" si="67"/>
        <v/>
      </c>
      <c r="AC249" s="1115" t="str">
        <f t="shared" si="68"/>
        <v/>
      </c>
      <c r="AE249" s="1115" t="str">
        <f t="shared" si="69"/>
        <v/>
      </c>
      <c r="AG249" s="1115" t="str">
        <f t="shared" si="70"/>
        <v/>
      </c>
      <c r="AI249" s="1115" t="str">
        <f t="shared" si="71"/>
        <v/>
      </c>
      <c r="AK249" s="1115" t="str">
        <f t="shared" si="72"/>
        <v/>
      </c>
      <c r="AM249" s="1115" t="str">
        <f t="shared" si="73"/>
        <v/>
      </c>
      <c r="AO249" s="1115" t="str">
        <f t="shared" si="74"/>
        <v/>
      </c>
      <c r="AQ249" s="1115" t="str">
        <f t="shared" si="75"/>
        <v/>
      </c>
      <c r="XT249"/>
      <c r="XU249"/>
      <c r="XV249"/>
      <c r="XW249"/>
      <c r="XX249"/>
      <c r="XY249"/>
      <c r="XZ249"/>
      <c r="YA249"/>
      <c r="YB249"/>
      <c r="YC249"/>
      <c r="YD249"/>
      <c r="YE249"/>
      <c r="YF249"/>
      <c r="YG249"/>
      <c r="YH249"/>
      <c r="YI249"/>
      <c r="YJ249"/>
      <c r="YK249"/>
      <c r="YL249"/>
      <c r="YM249"/>
      <c r="YN249"/>
      <c r="YO249"/>
      <c r="YP249"/>
      <c r="YQ249"/>
      <c r="YR249"/>
      <c r="YS249"/>
      <c r="YT249"/>
      <c r="YU249"/>
      <c r="YV249"/>
      <c r="YW249"/>
      <c r="YX249"/>
      <c r="YY249"/>
      <c r="YZ249"/>
      <c r="ZA249"/>
      <c r="ZB249"/>
      <c r="ZC249"/>
      <c r="ZD249"/>
      <c r="ZE249"/>
      <c r="ZF249"/>
      <c r="ZG249"/>
      <c r="AGZ249"/>
      <c r="AHA249"/>
      <c r="AHB249"/>
      <c r="AHC249"/>
      <c r="AHD249"/>
      <c r="AHE249"/>
      <c r="AHF249"/>
      <c r="AHG249"/>
      <c r="AHH249"/>
      <c r="AHI249"/>
      <c r="AHJ249"/>
      <c r="AHK249"/>
      <c r="AHL249"/>
      <c r="AHM249"/>
      <c r="AHN249"/>
      <c r="AHO249"/>
      <c r="AHP249"/>
      <c r="AHQ249"/>
      <c r="AHR249"/>
      <c r="AHS249"/>
      <c r="AHT249"/>
      <c r="AHU249"/>
      <c r="AHV249"/>
      <c r="AHW249"/>
      <c r="AHX249"/>
      <c r="AHY249"/>
      <c r="AHZ249"/>
      <c r="AIA249"/>
      <c r="AIB249"/>
      <c r="AIC249"/>
      <c r="AID249"/>
      <c r="AIE249"/>
      <c r="AIF249"/>
      <c r="AIG249"/>
      <c r="AIH249"/>
      <c r="AII249"/>
      <c r="AIJ249"/>
      <c r="AIK249"/>
      <c r="AIL249"/>
      <c r="AIM249"/>
      <c r="AIN249"/>
      <c r="AIO249"/>
      <c r="AIP249"/>
      <c r="AIQ249"/>
      <c r="AIR249"/>
      <c r="AIS249"/>
      <c r="AIT249"/>
      <c r="AIU249"/>
      <c r="AIV249"/>
      <c r="AIW249"/>
      <c r="AIX249"/>
      <c r="AIY249"/>
      <c r="AIZ249"/>
      <c r="AJA249"/>
      <c r="AJB249"/>
      <c r="AJC249"/>
      <c r="AJD249"/>
      <c r="AJE249"/>
      <c r="AJF249"/>
      <c r="AJG249"/>
      <c r="AJH249"/>
      <c r="AJI249"/>
      <c r="AJJ249"/>
      <c r="AJK249"/>
      <c r="AJL249"/>
      <c r="AJM249"/>
      <c r="AJN249"/>
      <c r="AJO249"/>
      <c r="AJP249"/>
      <c r="AJQ249"/>
      <c r="AJR249"/>
      <c r="AJS249"/>
      <c r="AJT249"/>
      <c r="AJU249"/>
      <c r="AJV249"/>
      <c r="AJW249"/>
      <c r="AJX249"/>
      <c r="AJY249"/>
      <c r="AJZ249"/>
      <c r="AKA249"/>
      <c r="AKB249"/>
      <c r="AKC249"/>
      <c r="AKD249"/>
      <c r="AKE249"/>
      <c r="AKF249"/>
      <c r="AKG249"/>
      <c r="AKH249"/>
      <c r="AKI249"/>
      <c r="AKJ249"/>
      <c r="AKK249"/>
      <c r="AKL249"/>
      <c r="AKM249"/>
      <c r="AKN249"/>
      <c r="AKO249"/>
      <c r="AKP249"/>
      <c r="AKQ249"/>
      <c r="AKR249"/>
      <c r="AKS249"/>
      <c r="AKT249"/>
      <c r="AKU249"/>
      <c r="AKV249"/>
      <c r="AKW249"/>
      <c r="AKX249"/>
      <c r="AKY249"/>
      <c r="AKZ249"/>
      <c r="ALA249"/>
      <c r="ALB249"/>
      <c r="ALC249"/>
      <c r="ALD249"/>
      <c r="ALE249"/>
      <c r="ALF249"/>
      <c r="ALG249"/>
      <c r="ALH249"/>
      <c r="ALI249"/>
      <c r="ALJ249"/>
      <c r="ALK249"/>
      <c r="ALL249"/>
      <c r="ALM249"/>
      <c r="ALN249"/>
      <c r="ALO249"/>
    </row>
    <row r="250" spans="5:1003" x14ac:dyDescent="0.25">
      <c r="E250" s="1115" t="str">
        <f t="shared" si="57"/>
        <v/>
      </c>
      <c r="G250" s="1115" t="str">
        <f t="shared" si="57"/>
        <v/>
      </c>
      <c r="I250" s="1115" t="str">
        <f t="shared" si="58"/>
        <v/>
      </c>
      <c r="K250" s="1115" t="str">
        <f t="shared" si="59"/>
        <v/>
      </c>
      <c r="M250" s="1115" t="str">
        <f t="shared" si="60"/>
        <v/>
      </c>
      <c r="O250" s="1115" t="str">
        <f t="shared" si="61"/>
        <v/>
      </c>
      <c r="Q250" s="1115" t="str">
        <f t="shared" si="62"/>
        <v/>
      </c>
      <c r="S250" s="1115" t="str">
        <f t="shared" si="63"/>
        <v/>
      </c>
      <c r="U250" s="1115" t="str">
        <f t="shared" si="64"/>
        <v/>
      </c>
      <c r="W250" s="1115" t="str">
        <f t="shared" si="65"/>
        <v/>
      </c>
      <c r="Y250" s="1115" t="str">
        <f t="shared" si="66"/>
        <v/>
      </c>
      <c r="AA250" s="1115" t="str">
        <f t="shared" si="67"/>
        <v/>
      </c>
      <c r="AC250" s="1115" t="str">
        <f t="shared" si="68"/>
        <v/>
      </c>
      <c r="AE250" s="1115" t="str">
        <f t="shared" si="69"/>
        <v/>
      </c>
      <c r="AG250" s="1115" t="str">
        <f t="shared" si="70"/>
        <v/>
      </c>
      <c r="AI250" s="1115" t="str">
        <f t="shared" si="71"/>
        <v/>
      </c>
      <c r="AK250" s="1115" t="str">
        <f t="shared" si="72"/>
        <v/>
      </c>
      <c r="AM250" s="1115" t="str">
        <f t="shared" si="73"/>
        <v/>
      </c>
      <c r="AO250" s="1115" t="str">
        <f t="shared" si="74"/>
        <v/>
      </c>
      <c r="AQ250" s="1115" t="str">
        <f t="shared" si="75"/>
        <v/>
      </c>
      <c r="XT250"/>
      <c r="XU250"/>
      <c r="XV250"/>
      <c r="XW250"/>
      <c r="XX250"/>
      <c r="XY250"/>
      <c r="XZ250"/>
      <c r="YA250"/>
      <c r="YB250"/>
      <c r="YC250"/>
      <c r="YD250"/>
      <c r="YE250"/>
      <c r="YF250"/>
      <c r="YG250"/>
      <c r="YH250"/>
      <c r="YI250"/>
      <c r="YJ250"/>
      <c r="YK250"/>
      <c r="YL250"/>
      <c r="YM250"/>
      <c r="YN250"/>
      <c r="YO250"/>
      <c r="YP250"/>
      <c r="YQ250"/>
      <c r="YR250"/>
      <c r="YS250"/>
      <c r="YT250"/>
      <c r="YU250"/>
      <c r="YV250"/>
      <c r="YW250"/>
      <c r="YX250"/>
      <c r="YY250"/>
      <c r="YZ250"/>
      <c r="ZA250"/>
      <c r="ZB250"/>
      <c r="ZC250"/>
      <c r="ZD250"/>
      <c r="ZE250"/>
      <c r="ZF250"/>
      <c r="ZG250"/>
      <c r="AGZ250"/>
      <c r="AHA250"/>
      <c r="AHB250"/>
      <c r="AHC250"/>
      <c r="AHD250"/>
      <c r="AHE250"/>
      <c r="AHF250"/>
      <c r="AHG250"/>
      <c r="AHH250"/>
      <c r="AHI250"/>
      <c r="AHJ250"/>
      <c r="AHK250"/>
      <c r="AHL250"/>
      <c r="AHM250"/>
      <c r="AHN250"/>
      <c r="AHO250"/>
      <c r="AHP250"/>
      <c r="AHQ250"/>
      <c r="AHR250"/>
      <c r="AHS250"/>
      <c r="AHT250"/>
      <c r="AHU250"/>
      <c r="AHV250"/>
      <c r="AHW250"/>
      <c r="AHX250"/>
      <c r="AHY250"/>
      <c r="AHZ250"/>
      <c r="AIA250"/>
      <c r="AIB250"/>
      <c r="AIC250"/>
      <c r="AID250"/>
      <c r="AIE250"/>
      <c r="AIF250"/>
      <c r="AIG250"/>
      <c r="AIH250"/>
      <c r="AII250"/>
      <c r="AIJ250"/>
      <c r="AIK250"/>
      <c r="AIL250"/>
      <c r="AIM250"/>
      <c r="AIN250"/>
      <c r="AIO250"/>
      <c r="AIP250"/>
      <c r="AIQ250"/>
      <c r="AIR250"/>
      <c r="AIS250"/>
      <c r="AIT250"/>
      <c r="AIU250"/>
      <c r="AIV250"/>
      <c r="AIW250"/>
      <c r="AIX250"/>
      <c r="AIY250"/>
      <c r="AIZ250"/>
      <c r="AJA250"/>
      <c r="AJB250"/>
      <c r="AJC250"/>
      <c r="AJD250"/>
      <c r="AJE250"/>
      <c r="AJF250"/>
      <c r="AJG250"/>
      <c r="AJH250"/>
      <c r="AJI250"/>
      <c r="AJJ250"/>
      <c r="AJK250"/>
      <c r="AJL250"/>
      <c r="AJM250"/>
      <c r="AJN250"/>
      <c r="AJO250"/>
      <c r="AJP250"/>
      <c r="AJQ250"/>
      <c r="AJR250"/>
      <c r="AJS250"/>
      <c r="AJT250"/>
      <c r="AJU250"/>
      <c r="AJV250"/>
      <c r="AJW250"/>
      <c r="AJX250"/>
      <c r="AJY250"/>
      <c r="AJZ250"/>
      <c r="AKA250"/>
      <c r="AKB250"/>
      <c r="AKC250"/>
      <c r="AKD250"/>
      <c r="AKE250"/>
      <c r="AKF250"/>
      <c r="AKG250"/>
      <c r="AKH250"/>
      <c r="AKI250"/>
      <c r="AKJ250"/>
      <c r="AKK250"/>
      <c r="AKL250"/>
      <c r="AKM250"/>
      <c r="AKN250"/>
      <c r="AKO250"/>
      <c r="AKP250"/>
      <c r="AKQ250"/>
      <c r="AKR250"/>
      <c r="AKS250"/>
      <c r="AKT250"/>
      <c r="AKU250"/>
      <c r="AKV250"/>
      <c r="AKW250"/>
      <c r="AKX250"/>
      <c r="AKY250"/>
      <c r="AKZ250"/>
      <c r="ALA250"/>
      <c r="ALB250"/>
      <c r="ALC250"/>
      <c r="ALD250"/>
      <c r="ALE250"/>
      <c r="ALF250"/>
      <c r="ALG250"/>
      <c r="ALH250"/>
      <c r="ALI250"/>
      <c r="ALJ250"/>
      <c r="ALK250"/>
      <c r="ALL250"/>
      <c r="ALM250"/>
      <c r="ALN250"/>
      <c r="ALO250"/>
    </row>
    <row r="251" spans="5:1003" x14ac:dyDescent="0.25">
      <c r="E251" s="1115" t="str">
        <f t="shared" si="57"/>
        <v/>
      </c>
      <c r="G251" s="1115" t="str">
        <f t="shared" si="57"/>
        <v/>
      </c>
      <c r="I251" s="1115" t="str">
        <f t="shared" si="58"/>
        <v/>
      </c>
      <c r="K251" s="1115" t="str">
        <f t="shared" si="59"/>
        <v/>
      </c>
      <c r="M251" s="1115" t="str">
        <f t="shared" si="60"/>
        <v/>
      </c>
      <c r="O251" s="1115" t="str">
        <f t="shared" si="61"/>
        <v/>
      </c>
      <c r="Q251" s="1115" t="str">
        <f t="shared" si="62"/>
        <v/>
      </c>
      <c r="S251" s="1115" t="str">
        <f t="shared" si="63"/>
        <v/>
      </c>
      <c r="U251" s="1115" t="str">
        <f t="shared" si="64"/>
        <v/>
      </c>
      <c r="W251" s="1115" t="str">
        <f t="shared" si="65"/>
        <v/>
      </c>
      <c r="Y251" s="1115" t="str">
        <f t="shared" si="66"/>
        <v/>
      </c>
      <c r="AA251" s="1115" t="str">
        <f t="shared" si="67"/>
        <v/>
      </c>
      <c r="AC251" s="1115" t="str">
        <f t="shared" si="68"/>
        <v/>
      </c>
      <c r="AE251" s="1115" t="str">
        <f t="shared" si="69"/>
        <v/>
      </c>
      <c r="AG251" s="1115" t="str">
        <f t="shared" si="70"/>
        <v/>
      </c>
      <c r="AI251" s="1115" t="str">
        <f t="shared" si="71"/>
        <v/>
      </c>
      <c r="AK251" s="1115" t="str">
        <f t="shared" si="72"/>
        <v/>
      </c>
      <c r="AM251" s="1115" t="str">
        <f t="shared" si="73"/>
        <v/>
      </c>
      <c r="AO251" s="1115" t="str">
        <f t="shared" si="74"/>
        <v/>
      </c>
      <c r="AQ251" s="1115" t="str">
        <f t="shared" si="75"/>
        <v/>
      </c>
      <c r="XT251"/>
      <c r="XU251"/>
      <c r="XV251"/>
      <c r="XW251"/>
      <c r="XX251"/>
      <c r="XY251"/>
      <c r="XZ251"/>
      <c r="YA251"/>
      <c r="YB251"/>
      <c r="YC251"/>
      <c r="YD251"/>
      <c r="YE251"/>
      <c r="YF251"/>
      <c r="YG251"/>
      <c r="YH251"/>
      <c r="YI251"/>
      <c r="YJ251"/>
      <c r="YK251"/>
      <c r="YL251"/>
      <c r="YM251"/>
      <c r="YN251"/>
      <c r="YO251"/>
      <c r="YP251"/>
      <c r="YQ251"/>
      <c r="YR251"/>
      <c r="YS251"/>
      <c r="YT251"/>
      <c r="YU251"/>
      <c r="YV251"/>
      <c r="YW251"/>
      <c r="YX251"/>
      <c r="YY251"/>
      <c r="YZ251"/>
      <c r="ZA251"/>
      <c r="ZB251"/>
      <c r="ZC251"/>
      <c r="ZD251"/>
      <c r="ZE251"/>
      <c r="ZF251"/>
      <c r="ZG251"/>
      <c r="AGZ251"/>
      <c r="AHA251"/>
      <c r="AHB251"/>
      <c r="AHC251"/>
      <c r="AHD251"/>
      <c r="AHE251"/>
      <c r="AHF251"/>
      <c r="AHG251"/>
      <c r="AHH251"/>
      <c r="AHI251"/>
      <c r="AHJ251"/>
      <c r="AHK251"/>
      <c r="AHL251"/>
      <c r="AHM251"/>
      <c r="AHN251"/>
      <c r="AHO251"/>
      <c r="AHP251"/>
      <c r="AHQ251"/>
      <c r="AHR251"/>
      <c r="AHS251"/>
      <c r="AHT251"/>
      <c r="AHU251"/>
      <c r="AHV251"/>
      <c r="AHW251"/>
      <c r="AHX251"/>
      <c r="AHY251"/>
      <c r="AHZ251"/>
      <c r="AIA251"/>
      <c r="AIB251"/>
      <c r="AIC251"/>
      <c r="AID251"/>
      <c r="AIE251"/>
      <c r="AIF251"/>
      <c r="AIG251"/>
      <c r="AIH251"/>
      <c r="AII251"/>
      <c r="AIJ251"/>
      <c r="AIK251"/>
      <c r="AIL251"/>
      <c r="AIM251"/>
      <c r="AIN251"/>
      <c r="AIO251"/>
      <c r="AIP251"/>
      <c r="AIQ251"/>
      <c r="AIR251"/>
      <c r="AIS251"/>
      <c r="AIT251"/>
      <c r="AIU251"/>
      <c r="AIV251"/>
      <c r="AIW251"/>
      <c r="AIX251"/>
      <c r="AIY251"/>
      <c r="AIZ251"/>
      <c r="AJA251"/>
      <c r="AJB251"/>
      <c r="AJC251"/>
      <c r="AJD251"/>
      <c r="AJE251"/>
      <c r="AJF251"/>
      <c r="AJG251"/>
      <c r="AJH251"/>
      <c r="AJI251"/>
      <c r="AJJ251"/>
      <c r="AJK251"/>
      <c r="AJL251"/>
      <c r="AJM251"/>
      <c r="AJN251"/>
      <c r="AJO251"/>
      <c r="AJP251"/>
      <c r="AJQ251"/>
      <c r="AJR251"/>
      <c r="AJS251"/>
      <c r="AJT251"/>
      <c r="AJU251"/>
      <c r="AJV251"/>
      <c r="AJW251"/>
      <c r="AJX251"/>
      <c r="AJY251"/>
      <c r="AJZ251"/>
      <c r="AKA251"/>
      <c r="AKB251"/>
      <c r="AKC251"/>
      <c r="AKD251"/>
      <c r="AKE251"/>
      <c r="AKF251"/>
      <c r="AKG251"/>
      <c r="AKH251"/>
      <c r="AKI251"/>
      <c r="AKJ251"/>
      <c r="AKK251"/>
      <c r="AKL251"/>
      <c r="AKM251"/>
      <c r="AKN251"/>
      <c r="AKO251"/>
      <c r="AKP251"/>
      <c r="AKQ251"/>
      <c r="AKR251"/>
      <c r="AKS251"/>
      <c r="AKT251"/>
      <c r="AKU251"/>
      <c r="AKV251"/>
      <c r="AKW251"/>
      <c r="AKX251"/>
      <c r="AKY251"/>
      <c r="AKZ251"/>
      <c r="ALA251"/>
      <c r="ALB251"/>
      <c r="ALC251"/>
      <c r="ALD251"/>
      <c r="ALE251"/>
      <c r="ALF251"/>
      <c r="ALG251"/>
      <c r="ALH251"/>
      <c r="ALI251"/>
      <c r="ALJ251"/>
      <c r="ALK251"/>
      <c r="ALL251"/>
      <c r="ALM251"/>
      <c r="ALN251"/>
      <c r="ALO251"/>
    </row>
    <row r="252" spans="5:1003" x14ac:dyDescent="0.25">
      <c r="E252" s="1115" t="str">
        <f t="shared" si="57"/>
        <v/>
      </c>
      <c r="G252" s="1115" t="str">
        <f t="shared" si="57"/>
        <v/>
      </c>
      <c r="I252" s="1115" t="str">
        <f t="shared" si="58"/>
        <v/>
      </c>
      <c r="K252" s="1115" t="str">
        <f t="shared" si="59"/>
        <v/>
      </c>
      <c r="M252" s="1115" t="str">
        <f t="shared" si="60"/>
        <v/>
      </c>
      <c r="O252" s="1115" t="str">
        <f t="shared" si="61"/>
        <v/>
      </c>
      <c r="Q252" s="1115" t="str">
        <f t="shared" si="62"/>
        <v/>
      </c>
      <c r="S252" s="1115" t="str">
        <f t="shared" si="63"/>
        <v/>
      </c>
      <c r="U252" s="1115" t="str">
        <f t="shared" si="64"/>
        <v/>
      </c>
      <c r="W252" s="1115" t="str">
        <f t="shared" si="65"/>
        <v/>
      </c>
      <c r="Y252" s="1115" t="str">
        <f t="shared" si="66"/>
        <v/>
      </c>
      <c r="AA252" s="1115" t="str">
        <f t="shared" si="67"/>
        <v/>
      </c>
      <c r="AC252" s="1115" t="str">
        <f t="shared" si="68"/>
        <v/>
      </c>
      <c r="AE252" s="1115" t="str">
        <f t="shared" si="69"/>
        <v/>
      </c>
      <c r="AG252" s="1115" t="str">
        <f t="shared" si="70"/>
        <v/>
      </c>
      <c r="AI252" s="1115" t="str">
        <f t="shared" si="71"/>
        <v/>
      </c>
      <c r="AK252" s="1115" t="str">
        <f t="shared" si="72"/>
        <v/>
      </c>
      <c r="AM252" s="1115" t="str">
        <f t="shared" si="73"/>
        <v/>
      </c>
      <c r="AO252" s="1115" t="str">
        <f t="shared" si="74"/>
        <v/>
      </c>
      <c r="AQ252" s="1115" t="str">
        <f t="shared" si="75"/>
        <v/>
      </c>
      <c r="XT252"/>
      <c r="XU252"/>
      <c r="XV252"/>
      <c r="XW252"/>
      <c r="XX252"/>
      <c r="XY252"/>
      <c r="XZ252"/>
      <c r="YA252"/>
      <c r="YB252"/>
      <c r="YC252"/>
      <c r="YD252"/>
      <c r="YE252"/>
      <c r="YF252"/>
      <c r="YG252"/>
      <c r="YH252"/>
      <c r="YI252"/>
      <c r="YJ252"/>
      <c r="YK252"/>
      <c r="YL252"/>
      <c r="YM252"/>
      <c r="YN252"/>
      <c r="YO252"/>
      <c r="YP252"/>
      <c r="YQ252"/>
      <c r="YR252"/>
      <c r="YS252"/>
      <c r="YT252"/>
      <c r="YU252"/>
      <c r="YV252"/>
      <c r="YW252"/>
      <c r="YX252"/>
      <c r="YY252"/>
      <c r="YZ252"/>
      <c r="ZA252"/>
      <c r="ZB252"/>
      <c r="ZC252"/>
      <c r="ZD252"/>
      <c r="ZE252"/>
      <c r="ZF252"/>
      <c r="ZG252"/>
      <c r="AGZ252"/>
      <c r="AHA252"/>
      <c r="AHB252"/>
      <c r="AHC252"/>
      <c r="AHD252"/>
      <c r="AHE252"/>
      <c r="AHF252"/>
      <c r="AHG252"/>
      <c r="AHH252"/>
      <c r="AHI252"/>
      <c r="AHJ252"/>
      <c r="AHK252"/>
      <c r="AHL252"/>
      <c r="AHM252"/>
      <c r="AHN252"/>
      <c r="AHO252"/>
      <c r="AHP252"/>
      <c r="AHQ252"/>
      <c r="AHR252"/>
      <c r="AHS252"/>
      <c r="AHT252"/>
      <c r="AHU252"/>
      <c r="AHV252"/>
      <c r="AHW252"/>
      <c r="AHX252"/>
      <c r="AHY252"/>
      <c r="AHZ252"/>
      <c r="AIA252"/>
      <c r="AIB252"/>
      <c r="AIC252"/>
      <c r="AID252"/>
      <c r="AIE252"/>
      <c r="AIF252"/>
      <c r="AIG252"/>
      <c r="AIH252"/>
      <c r="AII252"/>
      <c r="AIJ252"/>
      <c r="AIK252"/>
      <c r="AIL252"/>
      <c r="AIM252"/>
      <c r="AIN252"/>
      <c r="AIO252"/>
      <c r="AIP252"/>
      <c r="AIQ252"/>
      <c r="AIR252"/>
      <c r="AIS252"/>
      <c r="AIT252"/>
      <c r="AIU252"/>
      <c r="AIV252"/>
      <c r="AIW252"/>
      <c r="AIX252"/>
      <c r="AIY252"/>
      <c r="AIZ252"/>
      <c r="AJA252"/>
      <c r="AJB252"/>
      <c r="AJC252"/>
      <c r="AJD252"/>
      <c r="AJE252"/>
      <c r="AJF252"/>
      <c r="AJG252"/>
      <c r="AJH252"/>
      <c r="AJI252"/>
      <c r="AJJ252"/>
      <c r="AJK252"/>
      <c r="AJL252"/>
      <c r="AJM252"/>
      <c r="AJN252"/>
      <c r="AJO252"/>
      <c r="AJP252"/>
      <c r="AJQ252"/>
      <c r="AJR252"/>
      <c r="AJS252"/>
      <c r="AJT252"/>
      <c r="AJU252"/>
      <c r="AJV252"/>
      <c r="AJW252"/>
      <c r="AJX252"/>
      <c r="AJY252"/>
      <c r="AJZ252"/>
      <c r="AKA252"/>
      <c r="AKB252"/>
      <c r="AKC252"/>
      <c r="AKD252"/>
      <c r="AKE252"/>
      <c r="AKF252"/>
      <c r="AKG252"/>
      <c r="AKH252"/>
      <c r="AKI252"/>
      <c r="AKJ252"/>
      <c r="AKK252"/>
      <c r="AKL252"/>
      <c r="AKM252"/>
      <c r="AKN252"/>
      <c r="AKO252"/>
      <c r="AKP252"/>
      <c r="AKQ252"/>
      <c r="AKR252"/>
      <c r="AKS252"/>
      <c r="AKT252"/>
      <c r="AKU252"/>
      <c r="AKV252"/>
      <c r="AKW252"/>
      <c r="AKX252"/>
      <c r="AKY252"/>
      <c r="AKZ252"/>
      <c r="ALA252"/>
      <c r="ALB252"/>
      <c r="ALC252"/>
      <c r="ALD252"/>
      <c r="ALE252"/>
      <c r="ALF252"/>
      <c r="ALG252"/>
      <c r="ALH252"/>
      <c r="ALI252"/>
      <c r="ALJ252"/>
      <c r="ALK252"/>
      <c r="ALL252"/>
      <c r="ALM252"/>
      <c r="ALN252"/>
      <c r="ALO252"/>
    </row>
    <row r="253" spans="5:1003" x14ac:dyDescent="0.25">
      <c r="E253" s="1115" t="str">
        <f t="shared" si="57"/>
        <v/>
      </c>
      <c r="G253" s="1115" t="str">
        <f t="shared" si="57"/>
        <v/>
      </c>
      <c r="I253" s="1115" t="str">
        <f t="shared" si="58"/>
        <v/>
      </c>
      <c r="K253" s="1115" t="str">
        <f t="shared" si="59"/>
        <v/>
      </c>
      <c r="M253" s="1115" t="str">
        <f t="shared" si="60"/>
        <v/>
      </c>
      <c r="O253" s="1115" t="str">
        <f t="shared" si="61"/>
        <v/>
      </c>
      <c r="Q253" s="1115" t="str">
        <f t="shared" si="62"/>
        <v/>
      </c>
      <c r="S253" s="1115" t="str">
        <f t="shared" si="63"/>
        <v/>
      </c>
      <c r="U253" s="1115" t="str">
        <f t="shared" si="64"/>
        <v/>
      </c>
      <c r="W253" s="1115" t="str">
        <f t="shared" si="65"/>
        <v/>
      </c>
      <c r="Y253" s="1115" t="str">
        <f t="shared" si="66"/>
        <v/>
      </c>
      <c r="AA253" s="1115" t="str">
        <f t="shared" si="67"/>
        <v/>
      </c>
      <c r="AC253" s="1115" t="str">
        <f t="shared" si="68"/>
        <v/>
      </c>
      <c r="AE253" s="1115" t="str">
        <f t="shared" si="69"/>
        <v/>
      </c>
      <c r="AG253" s="1115" t="str">
        <f t="shared" si="70"/>
        <v/>
      </c>
      <c r="AI253" s="1115" t="str">
        <f t="shared" si="71"/>
        <v/>
      </c>
      <c r="AK253" s="1115" t="str">
        <f t="shared" si="72"/>
        <v/>
      </c>
      <c r="AM253" s="1115" t="str">
        <f t="shared" si="73"/>
        <v/>
      </c>
      <c r="AO253" s="1115" t="str">
        <f t="shared" si="74"/>
        <v/>
      </c>
      <c r="AQ253" s="1115" t="str">
        <f t="shared" si="75"/>
        <v/>
      </c>
      <c r="XT253"/>
      <c r="XU253"/>
      <c r="XV253"/>
      <c r="XW253"/>
      <c r="XX253"/>
      <c r="XY253"/>
      <c r="XZ253"/>
      <c r="YA253"/>
      <c r="YB253"/>
      <c r="YC253"/>
      <c r="YD253"/>
      <c r="YE253"/>
      <c r="YF253"/>
      <c r="YG253"/>
      <c r="YH253"/>
      <c r="YI253"/>
      <c r="YJ253"/>
      <c r="YK253"/>
      <c r="YL253"/>
      <c r="YM253"/>
      <c r="YN253"/>
      <c r="YO253"/>
      <c r="YP253"/>
      <c r="YQ253"/>
      <c r="YR253"/>
      <c r="YS253"/>
      <c r="YT253"/>
      <c r="YU253"/>
      <c r="YV253"/>
      <c r="YW253"/>
      <c r="YX253"/>
      <c r="YY253"/>
      <c r="YZ253"/>
      <c r="ZA253"/>
      <c r="ZB253"/>
      <c r="ZC253"/>
      <c r="ZD253"/>
      <c r="ZE253"/>
      <c r="ZF253"/>
      <c r="ZG253"/>
      <c r="AGZ253"/>
      <c r="AHA253"/>
      <c r="AHB253"/>
      <c r="AHC253"/>
      <c r="AHD253"/>
      <c r="AHE253"/>
      <c r="AHF253"/>
      <c r="AHG253"/>
      <c r="AHH253"/>
      <c r="AHI253"/>
      <c r="AHJ253"/>
      <c r="AHK253"/>
      <c r="AHL253"/>
      <c r="AHM253"/>
      <c r="AHN253"/>
      <c r="AHO253"/>
      <c r="AHP253"/>
      <c r="AHQ253"/>
      <c r="AHR253"/>
      <c r="AHS253"/>
      <c r="AHT253"/>
      <c r="AHU253"/>
      <c r="AHV253"/>
      <c r="AHW253"/>
      <c r="AHX253"/>
      <c r="AHY253"/>
      <c r="AHZ253"/>
      <c r="AIA253"/>
      <c r="AIB253"/>
      <c r="AIC253"/>
      <c r="AID253"/>
      <c r="AIE253"/>
      <c r="AIF253"/>
      <c r="AIG253"/>
      <c r="AIH253"/>
      <c r="AII253"/>
      <c r="AIJ253"/>
      <c r="AIK253"/>
      <c r="AIL253"/>
      <c r="AIM253"/>
      <c r="AIN253"/>
      <c r="AIO253"/>
      <c r="AIP253"/>
      <c r="AIQ253"/>
      <c r="AIR253"/>
      <c r="AIS253"/>
      <c r="AIT253"/>
      <c r="AIU253"/>
      <c r="AIV253"/>
      <c r="AIW253"/>
      <c r="AIX253"/>
      <c r="AIY253"/>
      <c r="AIZ253"/>
      <c r="AJA253"/>
      <c r="AJB253"/>
      <c r="AJC253"/>
      <c r="AJD253"/>
      <c r="AJE253"/>
      <c r="AJF253"/>
      <c r="AJG253"/>
      <c r="AJH253"/>
      <c r="AJI253"/>
      <c r="AJJ253"/>
      <c r="AJK253"/>
      <c r="AJL253"/>
      <c r="AJM253"/>
      <c r="AJN253"/>
      <c r="AJO253"/>
      <c r="AJP253"/>
      <c r="AJQ253"/>
      <c r="AJR253"/>
      <c r="AJS253"/>
      <c r="AJT253"/>
      <c r="AJU253"/>
      <c r="AJV253"/>
      <c r="AJW253"/>
      <c r="AJX253"/>
      <c r="AJY253"/>
      <c r="AJZ253"/>
      <c r="AKA253"/>
      <c r="AKB253"/>
      <c r="AKC253"/>
      <c r="AKD253"/>
      <c r="AKE253"/>
      <c r="AKF253"/>
      <c r="AKG253"/>
      <c r="AKH253"/>
      <c r="AKI253"/>
      <c r="AKJ253"/>
      <c r="AKK253"/>
      <c r="AKL253"/>
      <c r="AKM253"/>
      <c r="AKN253"/>
      <c r="AKO253"/>
      <c r="AKP253"/>
      <c r="AKQ253"/>
      <c r="AKR253"/>
      <c r="AKS253"/>
      <c r="AKT253"/>
      <c r="AKU253"/>
      <c r="AKV253"/>
      <c r="AKW253"/>
      <c r="AKX253"/>
      <c r="AKY253"/>
      <c r="AKZ253"/>
      <c r="ALA253"/>
      <c r="ALB253"/>
      <c r="ALC253"/>
      <c r="ALD253"/>
      <c r="ALE253"/>
      <c r="ALF253"/>
      <c r="ALG253"/>
      <c r="ALH253"/>
      <c r="ALI253"/>
      <c r="ALJ253"/>
      <c r="ALK253"/>
      <c r="ALL253"/>
      <c r="ALM253"/>
      <c r="ALN253"/>
      <c r="ALO253"/>
    </row>
    <row r="254" spans="5:1003" x14ac:dyDescent="0.25">
      <c r="E254" s="1115" t="str">
        <f t="shared" si="57"/>
        <v/>
      </c>
      <c r="G254" s="1115" t="str">
        <f t="shared" si="57"/>
        <v/>
      </c>
      <c r="I254" s="1115" t="str">
        <f t="shared" si="58"/>
        <v/>
      </c>
      <c r="K254" s="1115" t="str">
        <f t="shared" si="59"/>
        <v/>
      </c>
      <c r="M254" s="1115" t="str">
        <f t="shared" si="60"/>
        <v/>
      </c>
      <c r="O254" s="1115" t="str">
        <f t="shared" si="61"/>
        <v/>
      </c>
      <c r="Q254" s="1115" t="str">
        <f t="shared" si="62"/>
        <v/>
      </c>
      <c r="S254" s="1115" t="str">
        <f t="shared" si="63"/>
        <v/>
      </c>
      <c r="U254" s="1115" t="str">
        <f t="shared" si="64"/>
        <v/>
      </c>
      <c r="W254" s="1115" t="str">
        <f t="shared" si="65"/>
        <v/>
      </c>
      <c r="Y254" s="1115" t="str">
        <f t="shared" si="66"/>
        <v/>
      </c>
      <c r="AA254" s="1115" t="str">
        <f t="shared" si="67"/>
        <v/>
      </c>
      <c r="AC254" s="1115" t="str">
        <f t="shared" si="68"/>
        <v/>
      </c>
      <c r="AE254" s="1115" t="str">
        <f t="shared" si="69"/>
        <v/>
      </c>
      <c r="AG254" s="1115" t="str">
        <f t="shared" si="70"/>
        <v/>
      </c>
      <c r="AI254" s="1115" t="str">
        <f t="shared" si="71"/>
        <v/>
      </c>
      <c r="AK254" s="1115" t="str">
        <f t="shared" si="72"/>
        <v/>
      </c>
      <c r="AM254" s="1115" t="str">
        <f t="shared" si="73"/>
        <v/>
      </c>
      <c r="AO254" s="1115" t="str">
        <f t="shared" si="74"/>
        <v/>
      </c>
      <c r="AQ254" s="1115" t="str">
        <f t="shared" si="75"/>
        <v/>
      </c>
      <c r="XT254"/>
      <c r="XU254"/>
      <c r="XV254"/>
      <c r="XW254"/>
      <c r="XX254"/>
      <c r="XY254"/>
      <c r="XZ254"/>
      <c r="YA254"/>
      <c r="YB254"/>
      <c r="YC254"/>
      <c r="YD254"/>
      <c r="YE254"/>
      <c r="YF254"/>
      <c r="YG254"/>
      <c r="YH254"/>
      <c r="YI254"/>
      <c r="YJ254"/>
      <c r="YK254"/>
      <c r="YL254"/>
      <c r="YM254"/>
      <c r="YN254"/>
      <c r="YO254"/>
      <c r="YP254"/>
      <c r="YQ254"/>
      <c r="YR254"/>
      <c r="YS254"/>
      <c r="YT254"/>
      <c r="YU254"/>
      <c r="YV254"/>
      <c r="YW254"/>
      <c r="YX254"/>
      <c r="YY254"/>
      <c r="YZ254"/>
      <c r="ZA254"/>
      <c r="ZB254"/>
      <c r="ZC254"/>
      <c r="ZD254"/>
      <c r="ZE254"/>
      <c r="ZF254"/>
      <c r="ZG254"/>
      <c r="AGZ254"/>
      <c r="AHA254"/>
      <c r="AHB254"/>
      <c r="AHC254"/>
      <c r="AHD254"/>
      <c r="AHE254"/>
      <c r="AHF254"/>
      <c r="AHG254"/>
      <c r="AHH254"/>
      <c r="AHI254"/>
      <c r="AHJ254"/>
      <c r="AHK254"/>
      <c r="AHL254"/>
      <c r="AHM254"/>
      <c r="AHN254"/>
      <c r="AHO254"/>
      <c r="AHP254"/>
      <c r="AHQ254"/>
      <c r="AHR254"/>
      <c r="AHS254"/>
      <c r="AHT254"/>
      <c r="AHU254"/>
      <c r="AHV254"/>
      <c r="AHW254"/>
      <c r="AHX254"/>
      <c r="AHY254"/>
      <c r="AHZ254"/>
      <c r="AIA254"/>
      <c r="AIB254"/>
      <c r="AIC254"/>
      <c r="AID254"/>
      <c r="AIE254"/>
      <c r="AIF254"/>
      <c r="AIG254"/>
      <c r="AIH254"/>
      <c r="AII254"/>
      <c r="AIJ254"/>
      <c r="AIK254"/>
      <c r="AIL254"/>
      <c r="AIM254"/>
      <c r="AIN254"/>
      <c r="AIO254"/>
      <c r="AIP254"/>
      <c r="AIQ254"/>
      <c r="AIR254"/>
      <c r="AIS254"/>
      <c r="AIT254"/>
      <c r="AIU254"/>
      <c r="AIV254"/>
      <c r="AIW254"/>
      <c r="AIX254"/>
      <c r="AIY254"/>
      <c r="AIZ254"/>
      <c r="AJA254"/>
      <c r="AJB254"/>
      <c r="AJC254"/>
      <c r="AJD254"/>
      <c r="AJE254"/>
      <c r="AJF254"/>
      <c r="AJG254"/>
      <c r="AJH254"/>
      <c r="AJI254"/>
      <c r="AJJ254"/>
      <c r="AJK254"/>
      <c r="AJL254"/>
      <c r="AJM254"/>
      <c r="AJN254"/>
      <c r="AJO254"/>
      <c r="AJP254"/>
      <c r="AJQ254"/>
      <c r="AJR254"/>
      <c r="AJS254"/>
      <c r="AJT254"/>
      <c r="AJU254"/>
      <c r="AJV254"/>
      <c r="AJW254"/>
      <c r="AJX254"/>
      <c r="AJY254"/>
      <c r="AJZ254"/>
      <c r="AKA254"/>
      <c r="AKB254"/>
      <c r="AKC254"/>
      <c r="AKD254"/>
      <c r="AKE254"/>
      <c r="AKF254"/>
      <c r="AKG254"/>
      <c r="AKH254"/>
      <c r="AKI254"/>
      <c r="AKJ254"/>
      <c r="AKK254"/>
      <c r="AKL254"/>
      <c r="AKM254"/>
      <c r="AKN254"/>
      <c r="AKO254"/>
      <c r="AKP254"/>
      <c r="AKQ254"/>
      <c r="AKR254"/>
      <c r="AKS254"/>
      <c r="AKT254"/>
      <c r="AKU254"/>
      <c r="AKV254"/>
      <c r="AKW254"/>
      <c r="AKX254"/>
      <c r="AKY254"/>
      <c r="AKZ254"/>
      <c r="ALA254"/>
      <c r="ALB254"/>
      <c r="ALC254"/>
      <c r="ALD254"/>
      <c r="ALE254"/>
      <c r="ALF254"/>
      <c r="ALG254"/>
      <c r="ALH254"/>
      <c r="ALI254"/>
      <c r="ALJ254"/>
      <c r="ALK254"/>
      <c r="ALL254"/>
      <c r="ALM254"/>
      <c r="ALN254"/>
      <c r="ALO254"/>
    </row>
    <row r="255" spans="5:1003" x14ac:dyDescent="0.25">
      <c r="E255" s="1115" t="str">
        <f t="shared" si="57"/>
        <v/>
      </c>
      <c r="G255" s="1115" t="str">
        <f t="shared" si="57"/>
        <v/>
      </c>
      <c r="I255" s="1115" t="str">
        <f t="shared" si="58"/>
        <v/>
      </c>
      <c r="K255" s="1115" t="str">
        <f t="shared" si="59"/>
        <v/>
      </c>
      <c r="M255" s="1115" t="str">
        <f t="shared" si="60"/>
        <v/>
      </c>
      <c r="O255" s="1115" t="str">
        <f t="shared" si="61"/>
        <v/>
      </c>
      <c r="Q255" s="1115" t="str">
        <f t="shared" si="62"/>
        <v/>
      </c>
      <c r="S255" s="1115" t="str">
        <f t="shared" si="63"/>
        <v/>
      </c>
      <c r="U255" s="1115" t="str">
        <f t="shared" si="64"/>
        <v/>
      </c>
      <c r="W255" s="1115" t="str">
        <f t="shared" si="65"/>
        <v/>
      </c>
      <c r="Y255" s="1115" t="str">
        <f t="shared" si="66"/>
        <v/>
      </c>
      <c r="AA255" s="1115" t="str">
        <f t="shared" si="67"/>
        <v/>
      </c>
      <c r="AC255" s="1115" t="str">
        <f t="shared" si="68"/>
        <v/>
      </c>
      <c r="AE255" s="1115" t="str">
        <f t="shared" si="69"/>
        <v/>
      </c>
      <c r="AG255" s="1115" t="str">
        <f t="shared" si="70"/>
        <v/>
      </c>
      <c r="AI255" s="1115" t="str">
        <f t="shared" si="71"/>
        <v/>
      </c>
      <c r="AK255" s="1115" t="str">
        <f t="shared" si="72"/>
        <v/>
      </c>
      <c r="AM255" s="1115" t="str">
        <f t="shared" si="73"/>
        <v/>
      </c>
      <c r="AO255" s="1115" t="str">
        <f t="shared" si="74"/>
        <v/>
      </c>
      <c r="AQ255" s="1115" t="str">
        <f t="shared" si="75"/>
        <v/>
      </c>
      <c r="XT255"/>
      <c r="XU255"/>
      <c r="XV255"/>
      <c r="XW255"/>
      <c r="XX255"/>
      <c r="XY255"/>
      <c r="XZ255"/>
      <c r="YA255"/>
      <c r="YB255"/>
      <c r="YC255"/>
      <c r="YD255"/>
      <c r="YE255"/>
      <c r="YF255"/>
      <c r="YG255"/>
      <c r="YH255"/>
      <c r="YI255"/>
      <c r="YJ255"/>
      <c r="YK255"/>
      <c r="YL255"/>
      <c r="YM255"/>
      <c r="YN255"/>
      <c r="YO255"/>
      <c r="YP255"/>
      <c r="YQ255"/>
      <c r="YR255"/>
      <c r="YS255"/>
      <c r="YT255"/>
      <c r="YU255"/>
      <c r="YV255"/>
      <c r="YW255"/>
      <c r="YX255"/>
      <c r="YY255"/>
      <c r="YZ255"/>
      <c r="ZA255"/>
      <c r="ZB255"/>
      <c r="ZC255"/>
      <c r="ZD255"/>
      <c r="ZE255"/>
      <c r="ZF255"/>
      <c r="ZG255"/>
      <c r="AGZ255"/>
      <c r="AHA255"/>
      <c r="AHB255"/>
      <c r="AHC255"/>
      <c r="AHD255"/>
      <c r="AHE255"/>
      <c r="AHF255"/>
      <c r="AHG255"/>
      <c r="AHH255"/>
      <c r="AHI255"/>
      <c r="AHJ255"/>
      <c r="AHK255"/>
      <c r="AHL255"/>
      <c r="AHM255"/>
      <c r="AHN255"/>
      <c r="AHO255"/>
      <c r="AHP255"/>
      <c r="AHQ255"/>
      <c r="AHR255"/>
      <c r="AHS255"/>
      <c r="AHT255"/>
      <c r="AHU255"/>
      <c r="AHV255"/>
      <c r="AHW255"/>
      <c r="AHX255"/>
      <c r="AHY255"/>
      <c r="AHZ255"/>
      <c r="AIA255"/>
      <c r="AIB255"/>
      <c r="AIC255"/>
      <c r="AID255"/>
      <c r="AIE255"/>
      <c r="AIF255"/>
      <c r="AIG255"/>
      <c r="AIH255"/>
      <c r="AII255"/>
      <c r="AIJ255"/>
      <c r="AIK255"/>
      <c r="AIL255"/>
      <c r="AIM255"/>
      <c r="AIN255"/>
      <c r="AIO255"/>
      <c r="AIP255"/>
      <c r="AIQ255"/>
      <c r="AIR255"/>
      <c r="AIS255"/>
      <c r="AIT255"/>
      <c r="AIU255"/>
      <c r="AIV255"/>
      <c r="AIW255"/>
      <c r="AIX255"/>
      <c r="AIY255"/>
      <c r="AIZ255"/>
      <c r="AJA255"/>
      <c r="AJB255"/>
      <c r="AJC255"/>
      <c r="AJD255"/>
      <c r="AJE255"/>
      <c r="AJF255"/>
      <c r="AJG255"/>
      <c r="AJH255"/>
      <c r="AJI255"/>
      <c r="AJJ255"/>
      <c r="AJK255"/>
      <c r="AJL255"/>
      <c r="AJM255"/>
      <c r="AJN255"/>
      <c r="AJO255"/>
      <c r="AJP255"/>
      <c r="AJQ255"/>
      <c r="AJR255"/>
      <c r="AJS255"/>
      <c r="AJT255"/>
      <c r="AJU255"/>
      <c r="AJV255"/>
      <c r="AJW255"/>
      <c r="AJX255"/>
      <c r="AJY255"/>
      <c r="AJZ255"/>
      <c r="AKA255"/>
      <c r="AKB255"/>
      <c r="AKC255"/>
      <c r="AKD255"/>
      <c r="AKE255"/>
      <c r="AKF255"/>
      <c r="AKG255"/>
      <c r="AKH255"/>
      <c r="AKI255"/>
      <c r="AKJ255"/>
      <c r="AKK255"/>
      <c r="AKL255"/>
      <c r="AKM255"/>
      <c r="AKN255"/>
      <c r="AKO255"/>
      <c r="AKP255"/>
      <c r="AKQ255"/>
      <c r="AKR255"/>
      <c r="AKS255"/>
      <c r="AKT255"/>
      <c r="AKU255"/>
      <c r="AKV255"/>
      <c r="AKW255"/>
      <c r="AKX255"/>
      <c r="AKY255"/>
      <c r="AKZ255"/>
      <c r="ALA255"/>
      <c r="ALB255"/>
      <c r="ALC255"/>
      <c r="ALD255"/>
      <c r="ALE255"/>
      <c r="ALF255"/>
      <c r="ALG255"/>
      <c r="ALH255"/>
      <c r="ALI255"/>
      <c r="ALJ255"/>
      <c r="ALK255"/>
      <c r="ALL255"/>
      <c r="ALM255"/>
      <c r="ALN255"/>
      <c r="ALO255"/>
    </row>
    <row r="256" spans="5:1003" x14ac:dyDescent="0.25">
      <c r="E256" s="1115" t="str">
        <f t="shared" si="57"/>
        <v/>
      </c>
      <c r="G256" s="1115" t="str">
        <f t="shared" si="57"/>
        <v/>
      </c>
      <c r="I256" s="1115" t="str">
        <f t="shared" si="58"/>
        <v/>
      </c>
      <c r="K256" s="1115" t="str">
        <f t="shared" si="59"/>
        <v/>
      </c>
      <c r="M256" s="1115" t="str">
        <f t="shared" si="60"/>
        <v/>
      </c>
      <c r="O256" s="1115" t="str">
        <f t="shared" si="61"/>
        <v/>
      </c>
      <c r="Q256" s="1115" t="str">
        <f t="shared" si="62"/>
        <v/>
      </c>
      <c r="S256" s="1115" t="str">
        <f t="shared" si="63"/>
        <v/>
      </c>
      <c r="U256" s="1115" t="str">
        <f t="shared" si="64"/>
        <v/>
      </c>
      <c r="W256" s="1115" t="str">
        <f t="shared" si="65"/>
        <v/>
      </c>
      <c r="Y256" s="1115" t="str">
        <f t="shared" si="66"/>
        <v/>
      </c>
      <c r="AA256" s="1115" t="str">
        <f t="shared" si="67"/>
        <v/>
      </c>
      <c r="AC256" s="1115" t="str">
        <f t="shared" si="68"/>
        <v/>
      </c>
      <c r="AE256" s="1115" t="str">
        <f t="shared" si="69"/>
        <v/>
      </c>
      <c r="AG256" s="1115" t="str">
        <f t="shared" si="70"/>
        <v/>
      </c>
      <c r="AI256" s="1115" t="str">
        <f t="shared" si="71"/>
        <v/>
      </c>
      <c r="AK256" s="1115" t="str">
        <f t="shared" si="72"/>
        <v/>
      </c>
      <c r="AM256" s="1115" t="str">
        <f t="shared" si="73"/>
        <v/>
      </c>
      <c r="AO256" s="1115" t="str">
        <f t="shared" si="74"/>
        <v/>
      </c>
      <c r="AQ256" s="1115" t="str">
        <f t="shared" si="75"/>
        <v/>
      </c>
      <c r="XT256"/>
      <c r="XU256"/>
      <c r="XV256"/>
      <c r="XW256"/>
      <c r="XX256"/>
      <c r="XY256"/>
      <c r="XZ256"/>
      <c r="YA256"/>
      <c r="YB256"/>
      <c r="YC256"/>
      <c r="YD256"/>
      <c r="YE256"/>
      <c r="YF256"/>
      <c r="YG256"/>
      <c r="YH256"/>
      <c r="YI256"/>
      <c r="YJ256"/>
      <c r="YK256"/>
      <c r="YL256"/>
      <c r="YM256"/>
      <c r="YN256"/>
      <c r="YO256"/>
      <c r="YP256"/>
      <c r="YQ256"/>
      <c r="YR256"/>
      <c r="YS256"/>
      <c r="YT256"/>
      <c r="YU256"/>
      <c r="YV256"/>
      <c r="YW256"/>
      <c r="YX256"/>
      <c r="YY256"/>
      <c r="YZ256"/>
      <c r="ZA256"/>
      <c r="ZB256"/>
      <c r="ZC256"/>
      <c r="ZD256"/>
      <c r="ZE256"/>
      <c r="ZF256"/>
      <c r="ZG256"/>
      <c r="AGZ256"/>
      <c r="AHA256"/>
      <c r="AHB256"/>
      <c r="AHC256"/>
      <c r="AHD256"/>
      <c r="AHE256"/>
      <c r="AHF256"/>
      <c r="AHG256"/>
      <c r="AHH256"/>
      <c r="AHI256"/>
      <c r="AHJ256"/>
      <c r="AHK256"/>
      <c r="AHL256"/>
      <c r="AHM256"/>
      <c r="AHN256"/>
      <c r="AHO256"/>
      <c r="AHP256"/>
      <c r="AHQ256"/>
      <c r="AHR256"/>
      <c r="AHS256"/>
      <c r="AHT256"/>
      <c r="AHU256"/>
      <c r="AHV256"/>
      <c r="AHW256"/>
      <c r="AHX256"/>
      <c r="AHY256"/>
      <c r="AHZ256"/>
      <c r="AIA256"/>
      <c r="AIB256"/>
      <c r="AIC256"/>
      <c r="AID256"/>
      <c r="AIE256"/>
      <c r="AIF256"/>
      <c r="AIG256"/>
      <c r="AIH256"/>
      <c r="AII256"/>
      <c r="AIJ256"/>
      <c r="AIK256"/>
      <c r="AIL256"/>
      <c r="AIM256"/>
      <c r="AIN256"/>
      <c r="AIO256"/>
      <c r="AIP256"/>
      <c r="AIQ256"/>
      <c r="AIR256"/>
      <c r="AIS256"/>
      <c r="AIT256"/>
      <c r="AIU256"/>
      <c r="AIV256"/>
      <c r="AIW256"/>
      <c r="AIX256"/>
      <c r="AIY256"/>
      <c r="AIZ256"/>
      <c r="AJA256"/>
      <c r="AJB256"/>
      <c r="AJC256"/>
      <c r="AJD256"/>
      <c r="AJE256"/>
      <c r="AJF256"/>
      <c r="AJG256"/>
      <c r="AJH256"/>
      <c r="AJI256"/>
      <c r="AJJ256"/>
      <c r="AJK256"/>
      <c r="AJL256"/>
      <c r="AJM256"/>
      <c r="AJN256"/>
      <c r="AJO256"/>
      <c r="AJP256"/>
      <c r="AJQ256"/>
      <c r="AJR256"/>
      <c r="AJS256"/>
      <c r="AJT256"/>
      <c r="AJU256"/>
      <c r="AJV256"/>
      <c r="AJW256"/>
      <c r="AJX256"/>
      <c r="AJY256"/>
      <c r="AJZ256"/>
      <c r="AKA256"/>
      <c r="AKB256"/>
      <c r="AKC256"/>
      <c r="AKD256"/>
      <c r="AKE256"/>
      <c r="AKF256"/>
      <c r="AKG256"/>
      <c r="AKH256"/>
      <c r="AKI256"/>
      <c r="AKJ256"/>
      <c r="AKK256"/>
      <c r="AKL256"/>
      <c r="AKM256"/>
      <c r="AKN256"/>
      <c r="AKO256"/>
      <c r="AKP256"/>
      <c r="AKQ256"/>
      <c r="AKR256"/>
      <c r="AKS256"/>
      <c r="AKT256"/>
      <c r="AKU256"/>
      <c r="AKV256"/>
      <c r="AKW256"/>
      <c r="AKX256"/>
      <c r="AKY256"/>
      <c r="AKZ256"/>
      <c r="ALA256"/>
      <c r="ALB256"/>
      <c r="ALC256"/>
      <c r="ALD256"/>
      <c r="ALE256"/>
      <c r="ALF256"/>
      <c r="ALG256"/>
      <c r="ALH256"/>
      <c r="ALI256"/>
      <c r="ALJ256"/>
      <c r="ALK256"/>
      <c r="ALL256"/>
      <c r="ALM256"/>
      <c r="ALN256"/>
      <c r="ALO256"/>
    </row>
    <row r="257" spans="5:1003" x14ac:dyDescent="0.25">
      <c r="E257" s="1115" t="str">
        <f t="shared" si="57"/>
        <v/>
      </c>
      <c r="G257" s="1115" t="str">
        <f t="shared" si="57"/>
        <v/>
      </c>
      <c r="I257" s="1115" t="str">
        <f t="shared" si="58"/>
        <v/>
      </c>
      <c r="K257" s="1115" t="str">
        <f t="shared" si="59"/>
        <v/>
      </c>
      <c r="M257" s="1115" t="str">
        <f t="shared" si="60"/>
        <v/>
      </c>
      <c r="O257" s="1115" t="str">
        <f t="shared" si="61"/>
        <v/>
      </c>
      <c r="Q257" s="1115" t="str">
        <f t="shared" si="62"/>
        <v/>
      </c>
      <c r="S257" s="1115" t="str">
        <f t="shared" si="63"/>
        <v/>
      </c>
      <c r="U257" s="1115" t="str">
        <f t="shared" si="64"/>
        <v/>
      </c>
      <c r="W257" s="1115" t="str">
        <f t="shared" si="65"/>
        <v/>
      </c>
      <c r="Y257" s="1115" t="str">
        <f t="shared" si="66"/>
        <v/>
      </c>
      <c r="AA257" s="1115" t="str">
        <f t="shared" si="67"/>
        <v/>
      </c>
      <c r="AC257" s="1115" t="str">
        <f t="shared" si="68"/>
        <v/>
      </c>
      <c r="AE257" s="1115" t="str">
        <f t="shared" si="69"/>
        <v/>
      </c>
      <c r="AG257" s="1115" t="str">
        <f t="shared" si="70"/>
        <v/>
      </c>
      <c r="AI257" s="1115" t="str">
        <f t="shared" si="71"/>
        <v/>
      </c>
      <c r="AK257" s="1115" t="str">
        <f t="shared" si="72"/>
        <v/>
      </c>
      <c r="AM257" s="1115" t="str">
        <f t="shared" si="73"/>
        <v/>
      </c>
      <c r="AO257" s="1115" t="str">
        <f t="shared" si="74"/>
        <v/>
      </c>
      <c r="AQ257" s="1115" t="str">
        <f t="shared" si="75"/>
        <v/>
      </c>
      <c r="XT257"/>
      <c r="XU257"/>
      <c r="XV257"/>
      <c r="XW257"/>
      <c r="XX257"/>
      <c r="XY257"/>
      <c r="XZ257"/>
      <c r="YA257"/>
      <c r="YB257"/>
      <c r="YC257"/>
      <c r="YD257"/>
      <c r="YE257"/>
      <c r="YF257"/>
      <c r="YG257"/>
      <c r="YH257"/>
      <c r="YI257"/>
      <c r="YJ257"/>
      <c r="YK257"/>
      <c r="YL257"/>
      <c r="YM257"/>
      <c r="YN257"/>
      <c r="YO257"/>
      <c r="YP257"/>
      <c r="YQ257"/>
      <c r="YR257"/>
      <c r="YS257"/>
      <c r="YT257"/>
      <c r="YU257"/>
      <c r="YV257"/>
      <c r="YW257"/>
      <c r="YX257"/>
      <c r="YY257"/>
      <c r="YZ257"/>
      <c r="ZA257"/>
      <c r="ZB257"/>
      <c r="ZC257"/>
      <c r="ZD257"/>
      <c r="ZE257"/>
      <c r="ZF257"/>
      <c r="ZG257"/>
      <c r="AGZ257"/>
      <c r="AHA257"/>
      <c r="AHB257"/>
      <c r="AHC257"/>
      <c r="AHD257"/>
      <c r="AHE257"/>
      <c r="AHF257"/>
      <c r="AHG257"/>
      <c r="AHH257"/>
      <c r="AHI257"/>
      <c r="AHJ257"/>
      <c r="AHK257"/>
      <c r="AHL257"/>
      <c r="AHM257"/>
      <c r="AHN257"/>
      <c r="AHO257"/>
      <c r="AHP257"/>
      <c r="AHQ257"/>
      <c r="AHR257"/>
      <c r="AHS257"/>
      <c r="AHT257"/>
      <c r="AHU257"/>
      <c r="AHV257"/>
      <c r="AHW257"/>
      <c r="AHX257"/>
      <c r="AHY257"/>
      <c r="AHZ257"/>
      <c r="AIA257"/>
      <c r="AIB257"/>
      <c r="AIC257"/>
      <c r="AID257"/>
      <c r="AIE257"/>
      <c r="AIF257"/>
      <c r="AIG257"/>
      <c r="AIH257"/>
      <c r="AII257"/>
      <c r="AIJ257"/>
      <c r="AIK257"/>
      <c r="AIL257"/>
      <c r="AIM257"/>
      <c r="AIN257"/>
      <c r="AIO257"/>
      <c r="AIP257"/>
      <c r="AIQ257"/>
      <c r="AIR257"/>
      <c r="AIS257"/>
      <c r="AIT257"/>
      <c r="AIU257"/>
      <c r="AIV257"/>
      <c r="AIW257"/>
      <c r="AIX257"/>
      <c r="AIY257"/>
      <c r="AIZ257"/>
      <c r="AJA257"/>
      <c r="AJB257"/>
      <c r="AJC257"/>
      <c r="AJD257"/>
      <c r="AJE257"/>
      <c r="AJF257"/>
      <c r="AJG257"/>
      <c r="AJH257"/>
      <c r="AJI257"/>
      <c r="AJJ257"/>
      <c r="AJK257"/>
      <c r="AJL257"/>
      <c r="AJM257"/>
      <c r="AJN257"/>
      <c r="AJO257"/>
      <c r="AJP257"/>
      <c r="AJQ257"/>
      <c r="AJR257"/>
      <c r="AJS257"/>
      <c r="AJT257"/>
      <c r="AJU257"/>
      <c r="AJV257"/>
      <c r="AJW257"/>
      <c r="AJX257"/>
      <c r="AJY257"/>
      <c r="AJZ257"/>
      <c r="AKA257"/>
      <c r="AKB257"/>
      <c r="AKC257"/>
      <c r="AKD257"/>
      <c r="AKE257"/>
      <c r="AKF257"/>
      <c r="AKG257"/>
      <c r="AKH257"/>
      <c r="AKI257"/>
      <c r="AKJ257"/>
      <c r="AKK257"/>
      <c r="AKL257"/>
      <c r="AKM257"/>
      <c r="AKN257"/>
      <c r="AKO257"/>
      <c r="AKP257"/>
      <c r="AKQ257"/>
      <c r="AKR257"/>
      <c r="AKS257"/>
      <c r="AKT257"/>
      <c r="AKU257"/>
      <c r="AKV257"/>
      <c r="AKW257"/>
      <c r="AKX257"/>
      <c r="AKY257"/>
      <c r="AKZ257"/>
      <c r="ALA257"/>
      <c r="ALB257"/>
      <c r="ALC257"/>
      <c r="ALD257"/>
      <c r="ALE257"/>
      <c r="ALF257"/>
      <c r="ALG257"/>
      <c r="ALH257"/>
      <c r="ALI257"/>
      <c r="ALJ257"/>
      <c r="ALK257"/>
      <c r="ALL257"/>
      <c r="ALM257"/>
      <c r="ALN257"/>
      <c r="ALO257"/>
    </row>
    <row r="258" spans="5:1003" x14ac:dyDescent="0.25">
      <c r="E258" s="1115" t="str">
        <f t="shared" si="57"/>
        <v/>
      </c>
      <c r="G258" s="1115" t="str">
        <f t="shared" si="57"/>
        <v/>
      </c>
      <c r="I258" s="1115" t="str">
        <f t="shared" si="58"/>
        <v/>
      </c>
      <c r="K258" s="1115" t="str">
        <f t="shared" si="59"/>
        <v/>
      </c>
      <c r="M258" s="1115" t="str">
        <f t="shared" si="60"/>
        <v/>
      </c>
      <c r="O258" s="1115" t="str">
        <f t="shared" si="61"/>
        <v/>
      </c>
      <c r="Q258" s="1115" t="str">
        <f t="shared" si="62"/>
        <v/>
      </c>
      <c r="S258" s="1115" t="str">
        <f t="shared" si="63"/>
        <v/>
      </c>
      <c r="U258" s="1115" t="str">
        <f t="shared" si="64"/>
        <v/>
      </c>
      <c r="W258" s="1115" t="str">
        <f t="shared" si="65"/>
        <v/>
      </c>
      <c r="Y258" s="1115" t="str">
        <f t="shared" si="66"/>
        <v/>
      </c>
      <c r="AA258" s="1115" t="str">
        <f t="shared" si="67"/>
        <v/>
      </c>
      <c r="AC258" s="1115" t="str">
        <f t="shared" si="68"/>
        <v/>
      </c>
      <c r="AE258" s="1115" t="str">
        <f t="shared" si="69"/>
        <v/>
      </c>
      <c r="AG258" s="1115" t="str">
        <f t="shared" si="70"/>
        <v/>
      </c>
      <c r="AI258" s="1115" t="str">
        <f t="shared" si="71"/>
        <v/>
      </c>
      <c r="AK258" s="1115" t="str">
        <f t="shared" si="72"/>
        <v/>
      </c>
      <c r="AM258" s="1115" t="str">
        <f t="shared" si="73"/>
        <v/>
      </c>
      <c r="AO258" s="1115" t="str">
        <f t="shared" si="74"/>
        <v/>
      </c>
      <c r="AQ258" s="1115" t="str">
        <f t="shared" si="75"/>
        <v/>
      </c>
      <c r="XT258"/>
      <c r="XU258"/>
      <c r="XV258"/>
      <c r="XW258"/>
      <c r="XX258"/>
      <c r="XY258"/>
      <c r="XZ258"/>
      <c r="YA258"/>
      <c r="YB258"/>
      <c r="YC258"/>
      <c r="YD258"/>
      <c r="YE258"/>
      <c r="YF258"/>
      <c r="YG258"/>
      <c r="YH258"/>
      <c r="YI258"/>
      <c r="YJ258"/>
      <c r="YK258"/>
      <c r="YL258"/>
      <c r="YM258"/>
      <c r="YN258"/>
      <c r="YO258"/>
      <c r="YP258"/>
      <c r="YQ258"/>
      <c r="YR258"/>
      <c r="YS258"/>
      <c r="YT258"/>
      <c r="YU258"/>
      <c r="YV258"/>
      <c r="YW258"/>
      <c r="YX258"/>
      <c r="YY258"/>
      <c r="YZ258"/>
      <c r="ZA258"/>
      <c r="ZB258"/>
      <c r="ZC258"/>
      <c r="ZD258"/>
      <c r="ZE258"/>
      <c r="ZF258"/>
      <c r="ZG258"/>
      <c r="AGZ258"/>
      <c r="AHA258"/>
      <c r="AHB258"/>
      <c r="AHC258"/>
      <c r="AHD258"/>
      <c r="AHE258"/>
      <c r="AHF258"/>
      <c r="AHG258"/>
      <c r="AHH258"/>
      <c r="AHI258"/>
      <c r="AHJ258"/>
      <c r="AHK258"/>
      <c r="AHL258"/>
      <c r="AHM258"/>
      <c r="AHN258"/>
      <c r="AHO258"/>
      <c r="AHP258"/>
      <c r="AHQ258"/>
      <c r="AHR258"/>
      <c r="AHS258"/>
      <c r="AHT258"/>
      <c r="AHU258"/>
      <c r="AHV258"/>
      <c r="AHW258"/>
      <c r="AHX258"/>
      <c r="AHY258"/>
      <c r="AHZ258"/>
      <c r="AIA258"/>
      <c r="AIB258"/>
      <c r="AIC258"/>
      <c r="AID258"/>
      <c r="AIE258"/>
      <c r="AIF258"/>
      <c r="AIG258"/>
      <c r="AIH258"/>
      <c r="AII258"/>
      <c r="AIJ258"/>
      <c r="AIK258"/>
      <c r="AIL258"/>
      <c r="AIM258"/>
      <c r="AIN258"/>
      <c r="AIO258"/>
      <c r="AIP258"/>
      <c r="AIQ258"/>
      <c r="AIR258"/>
      <c r="AIS258"/>
      <c r="AIT258"/>
      <c r="AIU258"/>
      <c r="AIV258"/>
      <c r="AIW258"/>
      <c r="AIX258"/>
      <c r="AIY258"/>
      <c r="AIZ258"/>
      <c r="AJA258"/>
      <c r="AJB258"/>
      <c r="AJC258"/>
      <c r="AJD258"/>
      <c r="AJE258"/>
      <c r="AJF258"/>
      <c r="AJG258"/>
      <c r="AJH258"/>
      <c r="AJI258"/>
      <c r="AJJ258"/>
      <c r="AJK258"/>
      <c r="AJL258"/>
      <c r="AJM258"/>
      <c r="AJN258"/>
      <c r="AJO258"/>
      <c r="AJP258"/>
      <c r="AJQ258"/>
      <c r="AJR258"/>
      <c r="AJS258"/>
      <c r="AJT258"/>
      <c r="AJU258"/>
      <c r="AJV258"/>
      <c r="AJW258"/>
      <c r="AJX258"/>
      <c r="AJY258"/>
      <c r="AJZ258"/>
      <c r="AKA258"/>
      <c r="AKB258"/>
      <c r="AKC258"/>
      <c r="AKD258"/>
      <c r="AKE258"/>
      <c r="AKF258"/>
      <c r="AKG258"/>
      <c r="AKH258"/>
      <c r="AKI258"/>
      <c r="AKJ258"/>
      <c r="AKK258"/>
      <c r="AKL258"/>
      <c r="AKM258"/>
      <c r="AKN258"/>
      <c r="AKO258"/>
      <c r="AKP258"/>
      <c r="AKQ258"/>
      <c r="AKR258"/>
      <c r="AKS258"/>
      <c r="AKT258"/>
      <c r="AKU258"/>
      <c r="AKV258"/>
      <c r="AKW258"/>
      <c r="AKX258"/>
      <c r="AKY258"/>
      <c r="AKZ258"/>
      <c r="ALA258"/>
      <c r="ALB258"/>
      <c r="ALC258"/>
      <c r="ALD258"/>
      <c r="ALE258"/>
      <c r="ALF258"/>
      <c r="ALG258"/>
      <c r="ALH258"/>
      <c r="ALI258"/>
      <c r="ALJ258"/>
      <c r="ALK258"/>
      <c r="ALL258"/>
      <c r="ALM258"/>
      <c r="ALN258"/>
      <c r="ALO258"/>
    </row>
    <row r="259" spans="5:1003" x14ac:dyDescent="0.25">
      <c r="E259" s="1115" t="str">
        <f t="shared" si="57"/>
        <v/>
      </c>
      <c r="G259" s="1115" t="str">
        <f t="shared" si="57"/>
        <v/>
      </c>
      <c r="I259" s="1115" t="str">
        <f t="shared" si="58"/>
        <v/>
      </c>
      <c r="K259" s="1115" t="str">
        <f t="shared" si="59"/>
        <v/>
      </c>
      <c r="M259" s="1115" t="str">
        <f t="shared" si="60"/>
        <v/>
      </c>
      <c r="O259" s="1115" t="str">
        <f t="shared" si="61"/>
        <v/>
      </c>
      <c r="Q259" s="1115" t="str">
        <f t="shared" si="62"/>
        <v/>
      </c>
      <c r="S259" s="1115" t="str">
        <f t="shared" si="63"/>
        <v/>
      </c>
      <c r="U259" s="1115" t="str">
        <f t="shared" si="64"/>
        <v/>
      </c>
      <c r="W259" s="1115" t="str">
        <f t="shared" si="65"/>
        <v/>
      </c>
      <c r="Y259" s="1115" t="str">
        <f t="shared" si="66"/>
        <v/>
      </c>
      <c r="AA259" s="1115" t="str">
        <f t="shared" si="67"/>
        <v/>
      </c>
      <c r="AC259" s="1115" t="str">
        <f t="shared" si="68"/>
        <v/>
      </c>
      <c r="AE259" s="1115" t="str">
        <f t="shared" si="69"/>
        <v/>
      </c>
      <c r="AG259" s="1115" t="str">
        <f t="shared" si="70"/>
        <v/>
      </c>
      <c r="AI259" s="1115" t="str">
        <f t="shared" si="71"/>
        <v/>
      </c>
      <c r="AK259" s="1115" t="str">
        <f t="shared" si="72"/>
        <v/>
      </c>
      <c r="AM259" s="1115" t="str">
        <f t="shared" si="73"/>
        <v/>
      </c>
      <c r="AO259" s="1115" t="str">
        <f t="shared" si="74"/>
        <v/>
      </c>
      <c r="AQ259" s="1115" t="str">
        <f t="shared" si="75"/>
        <v/>
      </c>
      <c r="XT259"/>
      <c r="XU259"/>
      <c r="XV259"/>
      <c r="XW259"/>
      <c r="XX259"/>
      <c r="XY259"/>
      <c r="XZ259"/>
      <c r="YA259"/>
      <c r="YB259"/>
      <c r="YC259"/>
      <c r="YD259"/>
      <c r="YE259"/>
      <c r="YF259"/>
      <c r="YG259"/>
      <c r="YH259"/>
      <c r="YI259"/>
      <c r="YJ259"/>
      <c r="YK259"/>
      <c r="YL259"/>
      <c r="YM259"/>
      <c r="YN259"/>
      <c r="YO259"/>
      <c r="YP259"/>
      <c r="YQ259"/>
      <c r="YR259"/>
      <c r="YS259"/>
      <c r="YT259"/>
      <c r="YU259"/>
      <c r="YV259"/>
      <c r="YW259"/>
      <c r="YX259"/>
      <c r="YY259"/>
      <c r="YZ259"/>
      <c r="ZA259"/>
      <c r="ZB259"/>
      <c r="ZC259"/>
      <c r="ZD259"/>
      <c r="ZE259"/>
      <c r="ZF259"/>
      <c r="ZG259"/>
      <c r="AGZ259"/>
      <c r="AHA259"/>
      <c r="AHB259"/>
      <c r="AHC259"/>
      <c r="AHD259"/>
      <c r="AHE259"/>
      <c r="AHF259"/>
      <c r="AHG259"/>
      <c r="AHH259"/>
      <c r="AHI259"/>
      <c r="AHJ259"/>
      <c r="AHK259"/>
      <c r="AHL259"/>
      <c r="AHM259"/>
      <c r="AHN259"/>
      <c r="AHO259"/>
      <c r="AHP259"/>
      <c r="AHQ259"/>
      <c r="AHR259"/>
      <c r="AHS259"/>
      <c r="AHT259"/>
      <c r="AHU259"/>
      <c r="AHV259"/>
      <c r="AHW259"/>
      <c r="AHX259"/>
      <c r="AHY259"/>
      <c r="AHZ259"/>
      <c r="AIA259"/>
      <c r="AIB259"/>
      <c r="AIC259"/>
      <c r="AID259"/>
      <c r="AIE259"/>
      <c r="AIF259"/>
      <c r="AIG259"/>
      <c r="AIH259"/>
      <c r="AII259"/>
      <c r="AIJ259"/>
      <c r="AIK259"/>
      <c r="AIL259"/>
      <c r="AIM259"/>
      <c r="AIN259"/>
      <c r="AIO259"/>
      <c r="AIP259"/>
      <c r="AIQ259"/>
      <c r="AIR259"/>
      <c r="AIS259"/>
      <c r="AIT259"/>
      <c r="AIU259"/>
      <c r="AIV259"/>
      <c r="AIW259"/>
      <c r="AIX259"/>
      <c r="AIY259"/>
      <c r="AIZ259"/>
      <c r="AJA259"/>
      <c r="AJB259"/>
      <c r="AJC259"/>
      <c r="AJD259"/>
      <c r="AJE259"/>
      <c r="AJF259"/>
      <c r="AJG259"/>
      <c r="AJH259"/>
      <c r="AJI259"/>
      <c r="AJJ259"/>
      <c r="AJK259"/>
      <c r="AJL259"/>
      <c r="AJM259"/>
      <c r="AJN259"/>
      <c r="AJO259"/>
      <c r="AJP259"/>
      <c r="AJQ259"/>
      <c r="AJR259"/>
      <c r="AJS259"/>
      <c r="AJT259"/>
      <c r="AJU259"/>
      <c r="AJV259"/>
      <c r="AJW259"/>
      <c r="AJX259"/>
      <c r="AJY259"/>
      <c r="AJZ259"/>
      <c r="AKA259"/>
      <c r="AKB259"/>
      <c r="AKC259"/>
      <c r="AKD259"/>
      <c r="AKE259"/>
      <c r="AKF259"/>
      <c r="AKG259"/>
      <c r="AKH259"/>
      <c r="AKI259"/>
      <c r="AKJ259"/>
      <c r="AKK259"/>
      <c r="AKL259"/>
      <c r="AKM259"/>
      <c r="AKN259"/>
      <c r="AKO259"/>
      <c r="AKP259"/>
      <c r="AKQ259"/>
      <c r="AKR259"/>
      <c r="AKS259"/>
      <c r="AKT259"/>
      <c r="AKU259"/>
      <c r="AKV259"/>
      <c r="AKW259"/>
      <c r="AKX259"/>
      <c r="AKY259"/>
      <c r="AKZ259"/>
      <c r="ALA259"/>
      <c r="ALB259"/>
      <c r="ALC259"/>
      <c r="ALD259"/>
      <c r="ALE259"/>
      <c r="ALF259"/>
      <c r="ALG259"/>
      <c r="ALH259"/>
      <c r="ALI259"/>
      <c r="ALJ259"/>
      <c r="ALK259"/>
      <c r="ALL259"/>
      <c r="ALM259"/>
      <c r="ALN259"/>
      <c r="ALO259"/>
    </row>
    <row r="260" spans="5:1003" x14ac:dyDescent="0.25">
      <c r="E260" s="1115" t="str">
        <f t="shared" si="57"/>
        <v/>
      </c>
      <c r="G260" s="1115" t="str">
        <f t="shared" si="57"/>
        <v/>
      </c>
      <c r="I260" s="1115" t="str">
        <f t="shared" si="58"/>
        <v/>
      </c>
      <c r="K260" s="1115" t="str">
        <f t="shared" si="59"/>
        <v/>
      </c>
      <c r="M260" s="1115" t="str">
        <f t="shared" si="60"/>
        <v/>
      </c>
      <c r="O260" s="1115" t="str">
        <f t="shared" si="61"/>
        <v/>
      </c>
      <c r="Q260" s="1115" t="str">
        <f t="shared" si="62"/>
        <v/>
      </c>
      <c r="S260" s="1115" t="str">
        <f t="shared" si="63"/>
        <v/>
      </c>
      <c r="U260" s="1115" t="str">
        <f t="shared" si="64"/>
        <v/>
      </c>
      <c r="W260" s="1115" t="str">
        <f t="shared" si="65"/>
        <v/>
      </c>
      <c r="Y260" s="1115" t="str">
        <f t="shared" si="66"/>
        <v/>
      </c>
      <c r="AA260" s="1115" t="str">
        <f t="shared" si="67"/>
        <v/>
      </c>
      <c r="AC260" s="1115" t="str">
        <f t="shared" si="68"/>
        <v/>
      </c>
      <c r="AE260" s="1115" t="str">
        <f t="shared" si="69"/>
        <v/>
      </c>
      <c r="AG260" s="1115" t="str">
        <f t="shared" si="70"/>
        <v/>
      </c>
      <c r="AI260" s="1115" t="str">
        <f t="shared" si="71"/>
        <v/>
      </c>
      <c r="AK260" s="1115" t="str">
        <f t="shared" si="72"/>
        <v/>
      </c>
      <c r="AM260" s="1115" t="str">
        <f t="shared" si="73"/>
        <v/>
      </c>
      <c r="AO260" s="1115" t="str">
        <f t="shared" si="74"/>
        <v/>
      </c>
      <c r="AQ260" s="1115" t="str">
        <f t="shared" si="75"/>
        <v/>
      </c>
      <c r="XT260"/>
      <c r="XU260"/>
      <c r="XV260"/>
      <c r="XW260"/>
      <c r="XX260"/>
      <c r="XY260"/>
      <c r="XZ260"/>
      <c r="YA260"/>
      <c r="YB260"/>
      <c r="YC260"/>
      <c r="YD260"/>
      <c r="YE260"/>
      <c r="YF260"/>
      <c r="YG260"/>
      <c r="YH260"/>
      <c r="YI260"/>
      <c r="YJ260"/>
      <c r="YK260"/>
      <c r="YL260"/>
      <c r="YM260"/>
      <c r="YN260"/>
      <c r="YO260"/>
      <c r="YP260"/>
      <c r="YQ260"/>
      <c r="YR260"/>
      <c r="YS260"/>
      <c r="YT260"/>
      <c r="YU260"/>
      <c r="YV260"/>
      <c r="YW260"/>
      <c r="YX260"/>
      <c r="YY260"/>
      <c r="YZ260"/>
      <c r="ZA260"/>
      <c r="ZB260"/>
      <c r="ZC260"/>
      <c r="ZD260"/>
      <c r="ZE260"/>
      <c r="ZF260"/>
      <c r="ZG260"/>
      <c r="AGZ260"/>
      <c r="AHA260"/>
      <c r="AHB260"/>
      <c r="AHC260"/>
      <c r="AHD260"/>
      <c r="AHE260"/>
      <c r="AHF260"/>
      <c r="AHG260"/>
      <c r="AHH260"/>
      <c r="AHI260"/>
      <c r="AHJ260"/>
      <c r="AHK260"/>
      <c r="AHL260"/>
      <c r="AHM260"/>
      <c r="AHN260"/>
      <c r="AHO260"/>
      <c r="AHP260"/>
      <c r="AHQ260"/>
      <c r="AHR260"/>
      <c r="AHS260"/>
      <c r="AHT260"/>
      <c r="AHU260"/>
      <c r="AHV260"/>
      <c r="AHW260"/>
      <c r="AHX260"/>
      <c r="AHY260"/>
      <c r="AHZ260"/>
      <c r="AIA260"/>
      <c r="AIB260"/>
      <c r="AIC260"/>
      <c r="AID260"/>
      <c r="AIE260"/>
      <c r="AIF260"/>
      <c r="AIG260"/>
      <c r="AIH260"/>
      <c r="AII260"/>
      <c r="AIJ260"/>
      <c r="AIK260"/>
      <c r="AIL260"/>
      <c r="AIM260"/>
      <c r="AIN260"/>
      <c r="AIO260"/>
      <c r="AIP260"/>
      <c r="AIQ260"/>
      <c r="AIR260"/>
      <c r="AIS260"/>
      <c r="AIT260"/>
      <c r="AIU260"/>
      <c r="AIV260"/>
      <c r="AIW260"/>
      <c r="AIX260"/>
      <c r="AIY260"/>
      <c r="AIZ260"/>
      <c r="AJA260"/>
      <c r="AJB260"/>
      <c r="AJC260"/>
      <c r="AJD260"/>
      <c r="AJE260"/>
      <c r="AJF260"/>
      <c r="AJG260"/>
      <c r="AJH260"/>
      <c r="AJI260"/>
      <c r="AJJ260"/>
      <c r="AJK260"/>
      <c r="AJL260"/>
      <c r="AJM260"/>
      <c r="AJN260"/>
      <c r="AJO260"/>
      <c r="AJP260"/>
      <c r="AJQ260"/>
      <c r="AJR260"/>
      <c r="AJS260"/>
      <c r="AJT260"/>
      <c r="AJU260"/>
      <c r="AJV260"/>
      <c r="AJW260"/>
      <c r="AJX260"/>
      <c r="AJY260"/>
      <c r="AJZ260"/>
      <c r="AKA260"/>
      <c r="AKB260"/>
      <c r="AKC260"/>
      <c r="AKD260"/>
      <c r="AKE260"/>
      <c r="AKF260"/>
      <c r="AKG260"/>
      <c r="AKH260"/>
      <c r="AKI260"/>
      <c r="AKJ260"/>
      <c r="AKK260"/>
      <c r="AKL260"/>
      <c r="AKM260"/>
      <c r="AKN260"/>
      <c r="AKO260"/>
      <c r="AKP260"/>
      <c r="AKQ260"/>
      <c r="AKR260"/>
      <c r="AKS260"/>
      <c r="AKT260"/>
      <c r="AKU260"/>
      <c r="AKV260"/>
      <c r="AKW260"/>
      <c r="AKX260"/>
      <c r="AKY260"/>
      <c r="AKZ260"/>
      <c r="ALA260"/>
      <c r="ALB260"/>
      <c r="ALC260"/>
      <c r="ALD260"/>
      <c r="ALE260"/>
      <c r="ALF260"/>
      <c r="ALG260"/>
      <c r="ALH260"/>
      <c r="ALI260"/>
      <c r="ALJ260"/>
      <c r="ALK260"/>
      <c r="ALL260"/>
      <c r="ALM260"/>
      <c r="ALN260"/>
      <c r="ALO260"/>
    </row>
    <row r="261" spans="5:1003" x14ac:dyDescent="0.25">
      <c r="E261" s="1115" t="str">
        <f t="shared" si="57"/>
        <v/>
      </c>
      <c r="G261" s="1115" t="str">
        <f t="shared" si="57"/>
        <v/>
      </c>
      <c r="I261" s="1115" t="str">
        <f t="shared" si="58"/>
        <v/>
      </c>
      <c r="K261" s="1115" t="str">
        <f t="shared" si="59"/>
        <v/>
      </c>
      <c r="M261" s="1115" t="str">
        <f t="shared" si="60"/>
        <v/>
      </c>
      <c r="O261" s="1115" t="str">
        <f t="shared" si="61"/>
        <v/>
      </c>
      <c r="Q261" s="1115" t="str">
        <f t="shared" si="62"/>
        <v/>
      </c>
      <c r="S261" s="1115" t="str">
        <f t="shared" si="63"/>
        <v/>
      </c>
      <c r="U261" s="1115" t="str">
        <f t="shared" si="64"/>
        <v/>
      </c>
      <c r="W261" s="1115" t="str">
        <f t="shared" si="65"/>
        <v/>
      </c>
      <c r="Y261" s="1115" t="str">
        <f t="shared" si="66"/>
        <v/>
      </c>
      <c r="AA261" s="1115" t="str">
        <f t="shared" si="67"/>
        <v/>
      </c>
      <c r="AC261" s="1115" t="str">
        <f t="shared" si="68"/>
        <v/>
      </c>
      <c r="AE261" s="1115" t="str">
        <f t="shared" si="69"/>
        <v/>
      </c>
      <c r="AG261" s="1115" t="str">
        <f t="shared" si="70"/>
        <v/>
      </c>
      <c r="AI261" s="1115" t="str">
        <f t="shared" si="71"/>
        <v/>
      </c>
      <c r="AK261" s="1115" t="str">
        <f t="shared" si="72"/>
        <v/>
      </c>
      <c r="AM261" s="1115" t="str">
        <f t="shared" si="73"/>
        <v/>
      </c>
      <c r="AO261" s="1115" t="str">
        <f t="shared" si="74"/>
        <v/>
      </c>
      <c r="AQ261" s="1115" t="str">
        <f t="shared" si="75"/>
        <v/>
      </c>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c r="AIV261"/>
      <c r="AIW261"/>
      <c r="AIX261"/>
      <c r="AIY261"/>
      <c r="AIZ261"/>
      <c r="AJA261"/>
      <c r="AJB261"/>
      <c r="AJC261"/>
      <c r="AJD261"/>
      <c r="AJE261"/>
      <c r="AJF261"/>
      <c r="AJG261"/>
      <c r="AJH261"/>
      <c r="AJI261"/>
      <c r="AJJ261"/>
      <c r="AJK261"/>
      <c r="AJL261"/>
      <c r="AJM261"/>
      <c r="AJN261"/>
      <c r="AJO261"/>
      <c r="AJP261"/>
      <c r="AJQ261"/>
      <c r="AJR261"/>
      <c r="AJS261"/>
      <c r="AJT261"/>
      <c r="AJU261"/>
      <c r="AJV261"/>
      <c r="AJW261"/>
      <c r="AJX261"/>
      <c r="AJY261"/>
      <c r="AJZ261"/>
      <c r="AKA261"/>
      <c r="AKB261"/>
      <c r="AKC261"/>
      <c r="AKD261"/>
      <c r="AKE261"/>
      <c r="AKF261"/>
      <c r="AKG261"/>
      <c r="AKH261"/>
      <c r="AKI261"/>
      <c r="AKJ261"/>
      <c r="AKK261"/>
      <c r="AKL261"/>
      <c r="AKM261"/>
      <c r="AKN261"/>
      <c r="AKO261"/>
      <c r="AKP261"/>
      <c r="AKQ261"/>
      <c r="AKR261"/>
      <c r="AKS261"/>
      <c r="AKT261"/>
      <c r="AKU261"/>
      <c r="AKV261"/>
      <c r="AKW261"/>
      <c r="AKX261"/>
      <c r="AKY261"/>
      <c r="AKZ261"/>
      <c r="ALA261"/>
      <c r="ALB261"/>
      <c r="ALC261"/>
      <c r="ALD261"/>
      <c r="ALE261"/>
      <c r="ALF261"/>
      <c r="ALG261"/>
      <c r="ALH261"/>
      <c r="ALI261"/>
      <c r="ALJ261"/>
      <c r="ALK261"/>
      <c r="ALL261"/>
      <c r="ALM261"/>
      <c r="ALN261"/>
      <c r="ALO261"/>
    </row>
    <row r="262" spans="5:1003" x14ac:dyDescent="0.25">
      <c r="E262" s="1115" t="str">
        <f t="shared" si="57"/>
        <v/>
      </c>
      <c r="G262" s="1115" t="str">
        <f t="shared" si="57"/>
        <v/>
      </c>
      <c r="I262" s="1115" t="str">
        <f t="shared" si="58"/>
        <v/>
      </c>
      <c r="K262" s="1115" t="str">
        <f t="shared" si="59"/>
        <v/>
      </c>
      <c r="M262" s="1115" t="str">
        <f t="shared" si="60"/>
        <v/>
      </c>
      <c r="O262" s="1115" t="str">
        <f t="shared" si="61"/>
        <v/>
      </c>
      <c r="Q262" s="1115" t="str">
        <f t="shared" si="62"/>
        <v/>
      </c>
      <c r="S262" s="1115" t="str">
        <f t="shared" si="63"/>
        <v/>
      </c>
      <c r="U262" s="1115" t="str">
        <f t="shared" si="64"/>
        <v/>
      </c>
      <c r="W262" s="1115" t="str">
        <f t="shared" si="65"/>
        <v/>
      </c>
      <c r="Y262" s="1115" t="str">
        <f t="shared" si="66"/>
        <v/>
      </c>
      <c r="AA262" s="1115" t="str">
        <f t="shared" si="67"/>
        <v/>
      </c>
      <c r="AC262" s="1115" t="str">
        <f t="shared" si="68"/>
        <v/>
      </c>
      <c r="AE262" s="1115" t="str">
        <f t="shared" si="69"/>
        <v/>
      </c>
      <c r="AG262" s="1115" t="str">
        <f t="shared" si="70"/>
        <v/>
      </c>
      <c r="AI262" s="1115" t="str">
        <f t="shared" si="71"/>
        <v/>
      </c>
      <c r="AK262" s="1115" t="str">
        <f t="shared" si="72"/>
        <v/>
      </c>
      <c r="AM262" s="1115" t="str">
        <f t="shared" si="73"/>
        <v/>
      </c>
      <c r="AO262" s="1115" t="str">
        <f t="shared" si="74"/>
        <v/>
      </c>
      <c r="AQ262" s="1115" t="str">
        <f t="shared" si="75"/>
        <v/>
      </c>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AGZ262"/>
      <c r="AHA262"/>
      <c r="AHB262"/>
      <c r="AHC262"/>
      <c r="AHD262"/>
      <c r="AHE262"/>
      <c r="AHF262"/>
      <c r="AHG262"/>
      <c r="AHH262"/>
      <c r="AHI262"/>
      <c r="AHJ262"/>
      <c r="AHK262"/>
      <c r="AHL262"/>
      <c r="AHM262"/>
      <c r="AHN262"/>
      <c r="AHO262"/>
      <c r="AHP262"/>
      <c r="AHQ262"/>
      <c r="AHR262"/>
      <c r="AHS262"/>
      <c r="AHT262"/>
      <c r="AHU262"/>
      <c r="AHV262"/>
      <c r="AHW262"/>
      <c r="AHX262"/>
      <c r="AHY262"/>
      <c r="AHZ262"/>
      <c r="AIA262"/>
      <c r="AIB262"/>
      <c r="AIC262"/>
      <c r="AID262"/>
      <c r="AIE262"/>
      <c r="AIF262"/>
      <c r="AIG262"/>
      <c r="AIH262"/>
      <c r="AII262"/>
      <c r="AIJ262"/>
      <c r="AIK262"/>
      <c r="AIL262"/>
      <c r="AIM262"/>
      <c r="AIN262"/>
      <c r="AIO262"/>
      <c r="AIP262"/>
      <c r="AIQ262"/>
      <c r="AIR262"/>
      <c r="AIS262"/>
      <c r="AIT262"/>
      <c r="AIU262"/>
      <c r="AIV262"/>
      <c r="AIW262"/>
      <c r="AIX262"/>
      <c r="AIY262"/>
      <c r="AIZ262"/>
      <c r="AJA262"/>
      <c r="AJB262"/>
      <c r="AJC262"/>
      <c r="AJD262"/>
      <c r="AJE262"/>
      <c r="AJF262"/>
      <c r="AJG262"/>
      <c r="AJH262"/>
      <c r="AJI262"/>
      <c r="AJJ262"/>
      <c r="AJK262"/>
      <c r="AJL262"/>
      <c r="AJM262"/>
      <c r="AJN262"/>
      <c r="AJO262"/>
      <c r="AJP262"/>
      <c r="AJQ262"/>
      <c r="AJR262"/>
      <c r="AJS262"/>
      <c r="AJT262"/>
      <c r="AJU262"/>
      <c r="AJV262"/>
      <c r="AJW262"/>
      <c r="AJX262"/>
      <c r="AJY262"/>
      <c r="AJZ262"/>
      <c r="AKA262"/>
      <c r="AKB262"/>
      <c r="AKC262"/>
      <c r="AKD262"/>
      <c r="AKE262"/>
      <c r="AKF262"/>
      <c r="AKG262"/>
      <c r="AKH262"/>
      <c r="AKI262"/>
      <c r="AKJ262"/>
      <c r="AKK262"/>
      <c r="AKL262"/>
      <c r="AKM262"/>
      <c r="AKN262"/>
      <c r="AKO262"/>
      <c r="AKP262"/>
      <c r="AKQ262"/>
      <c r="AKR262"/>
      <c r="AKS262"/>
      <c r="AKT262"/>
      <c r="AKU262"/>
      <c r="AKV262"/>
      <c r="AKW262"/>
      <c r="AKX262"/>
      <c r="AKY262"/>
      <c r="AKZ262"/>
      <c r="ALA262"/>
      <c r="ALB262"/>
      <c r="ALC262"/>
      <c r="ALD262"/>
      <c r="ALE262"/>
      <c r="ALF262"/>
      <c r="ALG262"/>
      <c r="ALH262"/>
      <c r="ALI262"/>
      <c r="ALJ262"/>
      <c r="ALK262"/>
      <c r="ALL262"/>
      <c r="ALM262"/>
      <c r="ALN262"/>
      <c r="ALO262"/>
    </row>
    <row r="263" spans="5:1003" x14ac:dyDescent="0.25">
      <c r="E263" s="1115" t="str">
        <f t="shared" si="57"/>
        <v/>
      </c>
      <c r="G263" s="1115" t="str">
        <f t="shared" si="57"/>
        <v/>
      </c>
      <c r="I263" s="1115" t="str">
        <f t="shared" si="58"/>
        <v/>
      </c>
      <c r="K263" s="1115" t="str">
        <f t="shared" si="59"/>
        <v/>
      </c>
      <c r="M263" s="1115" t="str">
        <f t="shared" si="60"/>
        <v/>
      </c>
      <c r="O263" s="1115" t="str">
        <f t="shared" si="61"/>
        <v/>
      </c>
      <c r="Q263" s="1115" t="str">
        <f t="shared" si="62"/>
        <v/>
      </c>
      <c r="S263" s="1115" t="str">
        <f t="shared" si="63"/>
        <v/>
      </c>
      <c r="U263" s="1115" t="str">
        <f t="shared" si="64"/>
        <v/>
      </c>
      <c r="W263" s="1115" t="str">
        <f t="shared" si="65"/>
        <v/>
      </c>
      <c r="Y263" s="1115" t="str">
        <f t="shared" si="66"/>
        <v/>
      </c>
      <c r="AA263" s="1115" t="str">
        <f t="shared" si="67"/>
        <v/>
      </c>
      <c r="AC263" s="1115" t="str">
        <f t="shared" si="68"/>
        <v/>
      </c>
      <c r="AE263" s="1115" t="str">
        <f t="shared" si="69"/>
        <v/>
      </c>
      <c r="AG263" s="1115" t="str">
        <f t="shared" si="70"/>
        <v/>
      </c>
      <c r="AI263" s="1115" t="str">
        <f t="shared" si="71"/>
        <v/>
      </c>
      <c r="AK263" s="1115" t="str">
        <f t="shared" si="72"/>
        <v/>
      </c>
      <c r="AM263" s="1115" t="str">
        <f t="shared" si="73"/>
        <v/>
      </c>
      <c r="AO263" s="1115" t="str">
        <f t="shared" si="74"/>
        <v/>
      </c>
      <c r="AQ263" s="1115" t="str">
        <f t="shared" si="75"/>
        <v/>
      </c>
      <c r="XT263"/>
      <c r="XU263"/>
      <c r="XV263"/>
      <c r="XW263"/>
      <c r="XX263"/>
      <c r="XY263"/>
      <c r="XZ263"/>
      <c r="YA263"/>
      <c r="YB263"/>
      <c r="YC263"/>
      <c r="YD263"/>
      <c r="YE263"/>
      <c r="YF263"/>
      <c r="YG263"/>
      <c r="YH263"/>
      <c r="YI263"/>
      <c r="YJ263"/>
      <c r="YK263"/>
      <c r="YL263"/>
      <c r="YM263"/>
      <c r="YN263"/>
      <c r="YO263"/>
      <c r="YP263"/>
      <c r="YQ263"/>
      <c r="YR263"/>
      <c r="YS263"/>
      <c r="YT263"/>
      <c r="YU263"/>
      <c r="YV263"/>
      <c r="YW263"/>
      <c r="YX263"/>
      <c r="YY263"/>
      <c r="YZ263"/>
      <c r="ZA263"/>
      <c r="ZB263"/>
      <c r="ZC263"/>
      <c r="ZD263"/>
      <c r="ZE263"/>
      <c r="ZF263"/>
      <c r="ZG263"/>
      <c r="AGZ263"/>
      <c r="AHA263"/>
      <c r="AHB263"/>
      <c r="AHC263"/>
      <c r="AHD263"/>
      <c r="AHE263"/>
      <c r="AHF263"/>
      <c r="AHG263"/>
      <c r="AHH263"/>
      <c r="AHI263"/>
      <c r="AHJ263"/>
      <c r="AHK263"/>
      <c r="AHL263"/>
      <c r="AHM263"/>
      <c r="AHN263"/>
      <c r="AHO263"/>
      <c r="AHP263"/>
      <c r="AHQ263"/>
      <c r="AHR263"/>
      <c r="AHS263"/>
      <c r="AHT263"/>
      <c r="AHU263"/>
      <c r="AHV263"/>
      <c r="AHW263"/>
      <c r="AHX263"/>
      <c r="AHY263"/>
      <c r="AHZ263"/>
      <c r="AIA263"/>
      <c r="AIB263"/>
      <c r="AIC263"/>
      <c r="AID263"/>
      <c r="AIE263"/>
      <c r="AIF263"/>
      <c r="AIG263"/>
      <c r="AIH263"/>
      <c r="AII263"/>
      <c r="AIJ263"/>
      <c r="AIK263"/>
      <c r="AIL263"/>
      <c r="AIM263"/>
      <c r="AIN263"/>
      <c r="AIO263"/>
      <c r="AIP263"/>
      <c r="AIQ263"/>
      <c r="AIR263"/>
      <c r="AIS263"/>
      <c r="AIT263"/>
      <c r="AIU263"/>
      <c r="AIV263"/>
      <c r="AIW263"/>
      <c r="AIX263"/>
      <c r="AIY263"/>
      <c r="AIZ263"/>
      <c r="AJA263"/>
      <c r="AJB263"/>
      <c r="AJC263"/>
      <c r="AJD263"/>
      <c r="AJE263"/>
      <c r="AJF263"/>
      <c r="AJG263"/>
      <c r="AJH263"/>
      <c r="AJI263"/>
      <c r="AJJ263"/>
      <c r="AJK263"/>
      <c r="AJL263"/>
      <c r="AJM263"/>
      <c r="AJN263"/>
      <c r="AJO263"/>
      <c r="AJP263"/>
      <c r="AJQ263"/>
      <c r="AJR263"/>
      <c r="AJS263"/>
      <c r="AJT263"/>
      <c r="AJU263"/>
      <c r="AJV263"/>
      <c r="AJW263"/>
      <c r="AJX263"/>
      <c r="AJY263"/>
      <c r="AJZ263"/>
      <c r="AKA263"/>
      <c r="AKB263"/>
      <c r="AKC263"/>
      <c r="AKD263"/>
      <c r="AKE263"/>
      <c r="AKF263"/>
      <c r="AKG263"/>
      <c r="AKH263"/>
      <c r="AKI263"/>
      <c r="AKJ263"/>
      <c r="AKK263"/>
      <c r="AKL263"/>
      <c r="AKM263"/>
      <c r="AKN263"/>
      <c r="AKO263"/>
      <c r="AKP263"/>
      <c r="AKQ263"/>
      <c r="AKR263"/>
      <c r="AKS263"/>
      <c r="AKT263"/>
      <c r="AKU263"/>
      <c r="AKV263"/>
      <c r="AKW263"/>
      <c r="AKX263"/>
      <c r="AKY263"/>
      <c r="AKZ263"/>
      <c r="ALA263"/>
      <c r="ALB263"/>
      <c r="ALC263"/>
      <c r="ALD263"/>
      <c r="ALE263"/>
      <c r="ALF263"/>
      <c r="ALG263"/>
      <c r="ALH263"/>
      <c r="ALI263"/>
      <c r="ALJ263"/>
      <c r="ALK263"/>
      <c r="ALL263"/>
      <c r="ALM263"/>
      <c r="ALN263"/>
      <c r="ALO263"/>
    </row>
    <row r="264" spans="5:1003" x14ac:dyDescent="0.25">
      <c r="E264" s="1115" t="str">
        <f t="shared" si="57"/>
        <v/>
      </c>
      <c r="G264" s="1115" t="str">
        <f t="shared" si="57"/>
        <v/>
      </c>
      <c r="I264" s="1115" t="str">
        <f t="shared" si="58"/>
        <v/>
      </c>
      <c r="K264" s="1115" t="str">
        <f t="shared" si="59"/>
        <v/>
      </c>
      <c r="M264" s="1115" t="str">
        <f t="shared" si="60"/>
        <v/>
      </c>
      <c r="O264" s="1115" t="str">
        <f t="shared" si="61"/>
        <v/>
      </c>
      <c r="Q264" s="1115" t="str">
        <f t="shared" si="62"/>
        <v/>
      </c>
      <c r="S264" s="1115" t="str">
        <f t="shared" si="63"/>
        <v/>
      </c>
      <c r="U264" s="1115" t="str">
        <f t="shared" si="64"/>
        <v/>
      </c>
      <c r="W264" s="1115" t="str">
        <f t="shared" si="65"/>
        <v/>
      </c>
      <c r="Y264" s="1115" t="str">
        <f t="shared" si="66"/>
        <v/>
      </c>
      <c r="AA264" s="1115" t="str">
        <f t="shared" si="67"/>
        <v/>
      </c>
      <c r="AC264" s="1115" t="str">
        <f t="shared" si="68"/>
        <v/>
      </c>
      <c r="AE264" s="1115" t="str">
        <f t="shared" si="69"/>
        <v/>
      </c>
      <c r="AG264" s="1115" t="str">
        <f t="shared" si="70"/>
        <v/>
      </c>
      <c r="AI264" s="1115" t="str">
        <f t="shared" si="71"/>
        <v/>
      </c>
      <c r="AK264" s="1115" t="str">
        <f t="shared" si="72"/>
        <v/>
      </c>
      <c r="AM264" s="1115" t="str">
        <f t="shared" si="73"/>
        <v/>
      </c>
      <c r="AO264" s="1115" t="str">
        <f t="shared" si="74"/>
        <v/>
      </c>
      <c r="AQ264" s="1115" t="str">
        <f t="shared" si="75"/>
        <v/>
      </c>
      <c r="XT264"/>
      <c r="XU264"/>
      <c r="XV264"/>
      <c r="XW264"/>
      <c r="XX264"/>
      <c r="XY264"/>
      <c r="XZ264"/>
      <c r="YA264"/>
      <c r="YB264"/>
      <c r="YC264"/>
      <c r="YD264"/>
      <c r="YE264"/>
      <c r="YF264"/>
      <c r="YG264"/>
      <c r="YH264"/>
      <c r="YI264"/>
      <c r="YJ264"/>
      <c r="YK264"/>
      <c r="YL264"/>
      <c r="YM264"/>
      <c r="YN264"/>
      <c r="YO264"/>
      <c r="YP264"/>
      <c r="YQ264"/>
      <c r="YR264"/>
      <c r="YS264"/>
      <c r="YT264"/>
      <c r="YU264"/>
      <c r="YV264"/>
      <c r="YW264"/>
      <c r="YX264"/>
      <c r="YY264"/>
      <c r="YZ264"/>
      <c r="ZA264"/>
      <c r="ZB264"/>
      <c r="ZC264"/>
      <c r="ZD264"/>
      <c r="ZE264"/>
      <c r="ZF264"/>
      <c r="ZG264"/>
      <c r="AGZ264"/>
      <c r="AHA264"/>
      <c r="AHB264"/>
      <c r="AHC264"/>
      <c r="AHD264"/>
      <c r="AHE264"/>
      <c r="AHF264"/>
      <c r="AHG264"/>
      <c r="AHH264"/>
      <c r="AHI264"/>
      <c r="AHJ264"/>
      <c r="AHK264"/>
      <c r="AHL264"/>
      <c r="AHM264"/>
      <c r="AHN264"/>
      <c r="AHO264"/>
      <c r="AHP264"/>
      <c r="AHQ264"/>
      <c r="AHR264"/>
      <c r="AHS264"/>
      <c r="AHT264"/>
      <c r="AHU264"/>
      <c r="AHV264"/>
      <c r="AHW264"/>
      <c r="AHX264"/>
      <c r="AHY264"/>
      <c r="AHZ264"/>
      <c r="AIA264"/>
      <c r="AIB264"/>
      <c r="AIC264"/>
      <c r="AID264"/>
      <c r="AIE264"/>
      <c r="AIF264"/>
      <c r="AIG264"/>
      <c r="AIH264"/>
      <c r="AII264"/>
      <c r="AIJ264"/>
      <c r="AIK264"/>
      <c r="AIL264"/>
      <c r="AIM264"/>
      <c r="AIN264"/>
      <c r="AIO264"/>
      <c r="AIP264"/>
      <c r="AIQ264"/>
      <c r="AIR264"/>
      <c r="AIS264"/>
      <c r="AIT264"/>
      <c r="AIU264"/>
      <c r="AIV264"/>
      <c r="AIW264"/>
      <c r="AIX264"/>
      <c r="AIY264"/>
      <c r="AIZ264"/>
      <c r="AJA264"/>
      <c r="AJB264"/>
      <c r="AJC264"/>
      <c r="AJD264"/>
      <c r="AJE264"/>
      <c r="AJF264"/>
      <c r="AJG264"/>
      <c r="AJH264"/>
      <c r="AJI264"/>
      <c r="AJJ264"/>
      <c r="AJK264"/>
      <c r="AJL264"/>
      <c r="AJM264"/>
      <c r="AJN264"/>
      <c r="AJO264"/>
      <c r="AJP264"/>
      <c r="AJQ264"/>
      <c r="AJR264"/>
      <c r="AJS264"/>
      <c r="AJT264"/>
      <c r="AJU264"/>
      <c r="AJV264"/>
      <c r="AJW264"/>
      <c r="AJX264"/>
      <c r="AJY264"/>
      <c r="AJZ264"/>
      <c r="AKA264"/>
      <c r="AKB264"/>
      <c r="AKC264"/>
      <c r="AKD264"/>
      <c r="AKE264"/>
      <c r="AKF264"/>
      <c r="AKG264"/>
      <c r="AKH264"/>
      <c r="AKI264"/>
      <c r="AKJ264"/>
      <c r="AKK264"/>
      <c r="AKL264"/>
      <c r="AKM264"/>
      <c r="AKN264"/>
      <c r="AKO264"/>
      <c r="AKP264"/>
      <c r="AKQ264"/>
      <c r="AKR264"/>
      <c r="AKS264"/>
      <c r="AKT264"/>
      <c r="AKU264"/>
      <c r="AKV264"/>
      <c r="AKW264"/>
      <c r="AKX264"/>
      <c r="AKY264"/>
      <c r="AKZ264"/>
      <c r="ALA264"/>
      <c r="ALB264"/>
      <c r="ALC264"/>
      <c r="ALD264"/>
      <c r="ALE264"/>
      <c r="ALF264"/>
      <c r="ALG264"/>
      <c r="ALH264"/>
      <c r="ALI264"/>
      <c r="ALJ264"/>
      <c r="ALK264"/>
      <c r="ALL264"/>
      <c r="ALM264"/>
      <c r="ALN264"/>
      <c r="ALO264"/>
    </row>
    <row r="265" spans="5:1003" x14ac:dyDescent="0.25">
      <c r="E265" s="1115" t="str">
        <f t="shared" si="57"/>
        <v/>
      </c>
      <c r="G265" s="1115" t="str">
        <f t="shared" si="57"/>
        <v/>
      </c>
      <c r="I265" s="1115" t="str">
        <f t="shared" si="58"/>
        <v/>
      </c>
      <c r="K265" s="1115" t="str">
        <f t="shared" si="59"/>
        <v/>
      </c>
      <c r="M265" s="1115" t="str">
        <f t="shared" si="60"/>
        <v/>
      </c>
      <c r="O265" s="1115" t="str">
        <f t="shared" si="61"/>
        <v/>
      </c>
      <c r="Q265" s="1115" t="str">
        <f t="shared" si="62"/>
        <v/>
      </c>
      <c r="S265" s="1115" t="str">
        <f t="shared" si="63"/>
        <v/>
      </c>
      <c r="U265" s="1115" t="str">
        <f t="shared" si="64"/>
        <v/>
      </c>
      <c r="W265" s="1115" t="str">
        <f t="shared" si="65"/>
        <v/>
      </c>
      <c r="Y265" s="1115" t="str">
        <f t="shared" si="66"/>
        <v/>
      </c>
      <c r="AA265" s="1115" t="str">
        <f t="shared" si="67"/>
        <v/>
      </c>
      <c r="AC265" s="1115" t="str">
        <f t="shared" si="68"/>
        <v/>
      </c>
      <c r="AE265" s="1115" t="str">
        <f t="shared" si="69"/>
        <v/>
      </c>
      <c r="AG265" s="1115" t="str">
        <f t="shared" si="70"/>
        <v/>
      </c>
      <c r="AI265" s="1115" t="str">
        <f t="shared" si="71"/>
        <v/>
      </c>
      <c r="AK265" s="1115" t="str">
        <f t="shared" si="72"/>
        <v/>
      </c>
      <c r="AM265" s="1115" t="str">
        <f t="shared" si="73"/>
        <v/>
      </c>
      <c r="AO265" s="1115" t="str">
        <f t="shared" si="74"/>
        <v/>
      </c>
      <c r="AQ265" s="1115" t="str">
        <f t="shared" si="75"/>
        <v/>
      </c>
      <c r="XT265"/>
      <c r="XU265"/>
      <c r="XV265"/>
      <c r="XW265"/>
      <c r="XX265"/>
      <c r="XY265"/>
      <c r="XZ265"/>
      <c r="YA265"/>
      <c r="YB265"/>
      <c r="YC265"/>
      <c r="YD265"/>
      <c r="YE265"/>
      <c r="YF265"/>
      <c r="YG265"/>
      <c r="YH265"/>
      <c r="YI265"/>
      <c r="YJ265"/>
      <c r="YK265"/>
      <c r="YL265"/>
      <c r="YM265"/>
      <c r="YN265"/>
      <c r="YO265"/>
      <c r="YP265"/>
      <c r="YQ265"/>
      <c r="YR265"/>
      <c r="YS265"/>
      <c r="YT265"/>
      <c r="YU265"/>
      <c r="YV265"/>
      <c r="YW265"/>
      <c r="YX265"/>
      <c r="YY265"/>
      <c r="YZ265"/>
      <c r="ZA265"/>
      <c r="ZB265"/>
      <c r="ZC265"/>
      <c r="ZD265"/>
      <c r="ZE265"/>
      <c r="ZF265"/>
      <c r="ZG265"/>
      <c r="AGZ265"/>
      <c r="AHA265"/>
      <c r="AHB265"/>
      <c r="AHC265"/>
      <c r="AHD265"/>
      <c r="AHE265"/>
      <c r="AHF265"/>
      <c r="AHG265"/>
      <c r="AHH265"/>
      <c r="AHI265"/>
      <c r="AHJ265"/>
      <c r="AHK265"/>
      <c r="AHL265"/>
      <c r="AHM265"/>
      <c r="AHN265"/>
      <c r="AHO265"/>
      <c r="AHP265"/>
      <c r="AHQ265"/>
      <c r="AHR265"/>
      <c r="AHS265"/>
      <c r="AHT265"/>
      <c r="AHU265"/>
      <c r="AHV265"/>
      <c r="AHW265"/>
      <c r="AHX265"/>
      <c r="AHY265"/>
      <c r="AHZ265"/>
      <c r="AIA265"/>
      <c r="AIB265"/>
      <c r="AIC265"/>
      <c r="AID265"/>
      <c r="AIE265"/>
      <c r="AIF265"/>
      <c r="AIG265"/>
      <c r="AIH265"/>
      <c r="AII265"/>
      <c r="AIJ265"/>
      <c r="AIK265"/>
      <c r="AIL265"/>
      <c r="AIM265"/>
      <c r="AIN265"/>
      <c r="AIO265"/>
      <c r="AIP265"/>
      <c r="AIQ265"/>
      <c r="AIR265"/>
      <c r="AIS265"/>
      <c r="AIT265"/>
      <c r="AIU265"/>
      <c r="AIV265"/>
      <c r="AIW265"/>
      <c r="AIX265"/>
      <c r="AIY265"/>
      <c r="AIZ265"/>
      <c r="AJA265"/>
      <c r="AJB265"/>
      <c r="AJC265"/>
      <c r="AJD265"/>
      <c r="AJE265"/>
      <c r="AJF265"/>
      <c r="AJG265"/>
      <c r="AJH265"/>
      <c r="AJI265"/>
      <c r="AJJ265"/>
      <c r="AJK265"/>
      <c r="AJL265"/>
      <c r="AJM265"/>
      <c r="AJN265"/>
      <c r="AJO265"/>
      <c r="AJP265"/>
      <c r="AJQ265"/>
      <c r="AJR265"/>
      <c r="AJS265"/>
      <c r="AJT265"/>
      <c r="AJU265"/>
      <c r="AJV265"/>
      <c r="AJW265"/>
      <c r="AJX265"/>
      <c r="AJY265"/>
      <c r="AJZ265"/>
      <c r="AKA265"/>
      <c r="AKB265"/>
      <c r="AKC265"/>
      <c r="AKD265"/>
      <c r="AKE265"/>
      <c r="AKF265"/>
      <c r="AKG265"/>
      <c r="AKH265"/>
      <c r="AKI265"/>
      <c r="AKJ265"/>
      <c r="AKK265"/>
      <c r="AKL265"/>
      <c r="AKM265"/>
      <c r="AKN265"/>
      <c r="AKO265"/>
      <c r="AKP265"/>
      <c r="AKQ265"/>
      <c r="AKR265"/>
      <c r="AKS265"/>
      <c r="AKT265"/>
      <c r="AKU265"/>
      <c r="AKV265"/>
      <c r="AKW265"/>
      <c r="AKX265"/>
      <c r="AKY265"/>
      <c r="AKZ265"/>
      <c r="ALA265"/>
      <c r="ALB265"/>
      <c r="ALC265"/>
      <c r="ALD265"/>
      <c r="ALE265"/>
      <c r="ALF265"/>
      <c r="ALG265"/>
      <c r="ALH265"/>
      <c r="ALI265"/>
      <c r="ALJ265"/>
      <c r="ALK265"/>
      <c r="ALL265"/>
      <c r="ALM265"/>
      <c r="ALN265"/>
      <c r="ALO265"/>
    </row>
    <row r="266" spans="5:1003" x14ac:dyDescent="0.25">
      <c r="E266" s="1115" t="str">
        <f t="shared" si="57"/>
        <v/>
      </c>
      <c r="G266" s="1115" t="str">
        <f t="shared" si="57"/>
        <v/>
      </c>
      <c r="I266" s="1115" t="str">
        <f t="shared" si="58"/>
        <v/>
      </c>
      <c r="K266" s="1115" t="str">
        <f t="shared" si="59"/>
        <v/>
      </c>
      <c r="M266" s="1115" t="str">
        <f t="shared" si="60"/>
        <v/>
      </c>
      <c r="O266" s="1115" t="str">
        <f t="shared" si="61"/>
        <v/>
      </c>
      <c r="Q266" s="1115" t="str">
        <f t="shared" si="62"/>
        <v/>
      </c>
      <c r="S266" s="1115" t="str">
        <f t="shared" si="63"/>
        <v/>
      </c>
      <c r="U266" s="1115" t="str">
        <f t="shared" si="64"/>
        <v/>
      </c>
      <c r="W266" s="1115" t="str">
        <f t="shared" si="65"/>
        <v/>
      </c>
      <c r="Y266" s="1115" t="str">
        <f t="shared" si="66"/>
        <v/>
      </c>
      <c r="AA266" s="1115" t="str">
        <f t="shared" si="67"/>
        <v/>
      </c>
      <c r="AC266" s="1115" t="str">
        <f t="shared" si="68"/>
        <v/>
      </c>
      <c r="AE266" s="1115" t="str">
        <f t="shared" si="69"/>
        <v/>
      </c>
      <c r="AG266" s="1115" t="str">
        <f t="shared" si="70"/>
        <v/>
      </c>
      <c r="AI266" s="1115" t="str">
        <f t="shared" si="71"/>
        <v/>
      </c>
      <c r="AK266" s="1115" t="str">
        <f t="shared" si="72"/>
        <v/>
      </c>
      <c r="AM266" s="1115" t="str">
        <f t="shared" si="73"/>
        <v/>
      </c>
      <c r="AO266" s="1115" t="str">
        <f t="shared" si="74"/>
        <v/>
      </c>
      <c r="AQ266" s="1115" t="str">
        <f t="shared" si="75"/>
        <v/>
      </c>
      <c r="XT266"/>
      <c r="XU266"/>
      <c r="XV266"/>
      <c r="XW266"/>
      <c r="XX266"/>
      <c r="XY266"/>
      <c r="XZ266"/>
      <c r="YA266"/>
      <c r="YB266"/>
      <c r="YC266"/>
      <c r="YD266"/>
      <c r="YE266"/>
      <c r="YF266"/>
      <c r="YG266"/>
      <c r="YH266"/>
      <c r="YI266"/>
      <c r="YJ266"/>
      <c r="YK266"/>
      <c r="YL266"/>
      <c r="YM266"/>
      <c r="YN266"/>
      <c r="YO266"/>
      <c r="YP266"/>
      <c r="YQ266"/>
      <c r="YR266"/>
      <c r="YS266"/>
      <c r="YT266"/>
      <c r="YU266"/>
      <c r="YV266"/>
      <c r="YW266"/>
      <c r="YX266"/>
      <c r="YY266"/>
      <c r="YZ266"/>
      <c r="ZA266"/>
      <c r="ZB266"/>
      <c r="ZC266"/>
      <c r="ZD266"/>
      <c r="ZE266"/>
      <c r="ZF266"/>
      <c r="ZG266"/>
      <c r="AGZ266"/>
      <c r="AHA266"/>
      <c r="AHB266"/>
      <c r="AHC266"/>
      <c r="AHD266"/>
      <c r="AHE266"/>
      <c r="AHF266"/>
      <c r="AHG266"/>
      <c r="AHH266"/>
      <c r="AHI266"/>
      <c r="AHJ266"/>
      <c r="AHK266"/>
      <c r="AHL266"/>
      <c r="AHM266"/>
      <c r="AHN266"/>
      <c r="AHO266"/>
      <c r="AHP266"/>
      <c r="AHQ266"/>
      <c r="AHR266"/>
      <c r="AHS266"/>
      <c r="AHT266"/>
      <c r="AHU266"/>
      <c r="AHV266"/>
      <c r="AHW266"/>
      <c r="AHX266"/>
      <c r="AHY266"/>
      <c r="AHZ266"/>
      <c r="AIA266"/>
      <c r="AIB266"/>
      <c r="AIC266"/>
      <c r="AID266"/>
      <c r="AIE266"/>
      <c r="AIF266"/>
      <c r="AIG266"/>
      <c r="AIH266"/>
      <c r="AII266"/>
      <c r="AIJ266"/>
      <c r="AIK266"/>
      <c r="AIL266"/>
      <c r="AIM266"/>
      <c r="AIN266"/>
      <c r="AIO266"/>
      <c r="AIP266"/>
      <c r="AIQ266"/>
      <c r="AIR266"/>
      <c r="AIS266"/>
      <c r="AIT266"/>
      <c r="AIU266"/>
      <c r="AIV266"/>
      <c r="AIW266"/>
      <c r="AIX266"/>
      <c r="AIY266"/>
      <c r="AIZ266"/>
      <c r="AJA266"/>
      <c r="AJB266"/>
      <c r="AJC266"/>
      <c r="AJD266"/>
      <c r="AJE266"/>
      <c r="AJF266"/>
      <c r="AJG266"/>
      <c r="AJH266"/>
      <c r="AJI266"/>
      <c r="AJJ266"/>
      <c r="AJK266"/>
      <c r="AJL266"/>
      <c r="AJM266"/>
      <c r="AJN266"/>
      <c r="AJO266"/>
      <c r="AJP266"/>
      <c r="AJQ266"/>
      <c r="AJR266"/>
      <c r="AJS266"/>
      <c r="AJT266"/>
      <c r="AJU266"/>
      <c r="AJV266"/>
      <c r="AJW266"/>
      <c r="AJX266"/>
      <c r="AJY266"/>
      <c r="AJZ266"/>
      <c r="AKA266"/>
      <c r="AKB266"/>
      <c r="AKC266"/>
      <c r="AKD266"/>
      <c r="AKE266"/>
      <c r="AKF266"/>
      <c r="AKG266"/>
      <c r="AKH266"/>
      <c r="AKI266"/>
      <c r="AKJ266"/>
      <c r="AKK266"/>
      <c r="AKL266"/>
      <c r="AKM266"/>
      <c r="AKN266"/>
      <c r="AKO266"/>
      <c r="AKP266"/>
      <c r="AKQ266"/>
      <c r="AKR266"/>
      <c r="AKS266"/>
      <c r="AKT266"/>
      <c r="AKU266"/>
      <c r="AKV266"/>
      <c r="AKW266"/>
      <c r="AKX266"/>
      <c r="AKY266"/>
      <c r="AKZ266"/>
      <c r="ALA266"/>
      <c r="ALB266"/>
      <c r="ALC266"/>
      <c r="ALD266"/>
      <c r="ALE266"/>
      <c r="ALF266"/>
      <c r="ALG266"/>
      <c r="ALH266"/>
      <c r="ALI266"/>
      <c r="ALJ266"/>
      <c r="ALK266"/>
      <c r="ALL266"/>
      <c r="ALM266"/>
      <c r="ALN266"/>
      <c r="ALO266"/>
    </row>
    <row r="267" spans="5:1003" x14ac:dyDescent="0.25">
      <c r="E267" s="1115" t="str">
        <f t="shared" ref="E267:G298" si="76">IF(OR($B267=0,D267=0),"",D267/$B267)</f>
        <v/>
      </c>
      <c r="G267" s="1115" t="str">
        <f t="shared" si="76"/>
        <v/>
      </c>
      <c r="I267" s="1115" t="str">
        <f t="shared" ref="I267:I298" si="77">IF(OR($B267=0,H267=0),"",H267/$B267)</f>
        <v/>
      </c>
      <c r="K267" s="1115" t="str">
        <f t="shared" ref="K267:K298" si="78">IF(OR($B267=0,J267=0),"",J267/$B267)</f>
        <v/>
      </c>
      <c r="M267" s="1115" t="str">
        <f t="shared" ref="M267:M298" si="79">IF(OR($B267=0,L267=0),"",L267/$B267)</f>
        <v/>
      </c>
      <c r="O267" s="1115" t="str">
        <f t="shared" ref="O267:O298" si="80">IF(OR($B267=0,N267=0),"",N267/$B267)</f>
        <v/>
      </c>
      <c r="Q267" s="1115" t="str">
        <f t="shared" ref="Q267:Q298" si="81">IF(OR($B267=0,P267=0),"",P267/$B267)</f>
        <v/>
      </c>
      <c r="S267" s="1115" t="str">
        <f t="shared" ref="S267:S298" si="82">IF(OR($B267=0,R267=0),"",R267/$B267)</f>
        <v/>
      </c>
      <c r="U267" s="1115" t="str">
        <f t="shared" ref="U267:U298" si="83">IF(OR($B267=0,T267=0),"",T267/$B267)</f>
        <v/>
      </c>
      <c r="W267" s="1115" t="str">
        <f t="shared" ref="W267:W298" si="84">IF(OR($B267=0,V267=0),"",V267/$B267)</f>
        <v/>
      </c>
      <c r="Y267" s="1115" t="str">
        <f t="shared" ref="Y267:Y298" si="85">IF(OR($B267=0,X267=0),"",X267/$B267)</f>
        <v/>
      </c>
      <c r="AA267" s="1115" t="str">
        <f t="shared" ref="AA267:AA298" si="86">IF(OR($B267=0,Z267=0),"",Z267/$B267)</f>
        <v/>
      </c>
      <c r="AC267" s="1115" t="str">
        <f t="shared" ref="AC267:AC298" si="87">IF(OR($B267=0,AB267=0),"",AB267/$B267)</f>
        <v/>
      </c>
      <c r="AE267" s="1115" t="str">
        <f t="shared" ref="AE267:AE298" si="88">IF(OR($B267=0,AD267=0),"",AD267/$B267)</f>
        <v/>
      </c>
      <c r="AG267" s="1115" t="str">
        <f t="shared" ref="AG267:AG298" si="89">IF(OR($B267=0,AF267=0),"",AF267/$B267)</f>
        <v/>
      </c>
      <c r="AI267" s="1115" t="str">
        <f t="shared" ref="AI267:AI298" si="90">IF(OR($B267=0,AH267=0),"",AH267/$B267)</f>
        <v/>
      </c>
      <c r="AK267" s="1115" t="str">
        <f t="shared" ref="AK267:AK298" si="91">IF(OR($B267=0,AJ267=0),"",AJ267/$B267)</f>
        <v/>
      </c>
      <c r="AM267" s="1115" t="str">
        <f t="shared" ref="AM267:AM298" si="92">IF(OR($B267=0,AL267=0),"",AL267/$B267)</f>
        <v/>
      </c>
      <c r="AO267" s="1115" t="str">
        <f t="shared" ref="AO267:AO298" si="93">IF(OR($B267=0,AN267=0),"",AN267/$B267)</f>
        <v/>
      </c>
      <c r="AQ267" s="1115" t="str">
        <f t="shared" ref="AQ267:AQ298" si="94">IF(OR($B267=0,AP267=0),"",AP267/$B267)</f>
        <v/>
      </c>
      <c r="XT267"/>
      <c r="XU267"/>
      <c r="XV267"/>
      <c r="XW267"/>
      <c r="XX267"/>
      <c r="XY267"/>
      <c r="XZ267"/>
      <c r="YA267"/>
      <c r="YB267"/>
      <c r="YC267"/>
      <c r="YD267"/>
      <c r="YE267"/>
      <c r="YF267"/>
      <c r="YG267"/>
      <c r="YH267"/>
      <c r="YI267"/>
      <c r="YJ267"/>
      <c r="YK267"/>
      <c r="YL267"/>
      <c r="YM267"/>
      <c r="YN267"/>
      <c r="YO267"/>
      <c r="YP267"/>
      <c r="YQ267"/>
      <c r="YR267"/>
      <c r="YS267"/>
      <c r="YT267"/>
      <c r="YU267"/>
      <c r="YV267"/>
      <c r="YW267"/>
      <c r="YX267"/>
      <c r="YY267"/>
      <c r="YZ267"/>
      <c r="ZA267"/>
      <c r="ZB267"/>
      <c r="ZC267"/>
      <c r="ZD267"/>
      <c r="ZE267"/>
      <c r="ZF267"/>
      <c r="ZG267"/>
      <c r="AGZ267"/>
      <c r="AHA267"/>
      <c r="AHB267"/>
      <c r="AHC267"/>
      <c r="AHD267"/>
      <c r="AHE267"/>
      <c r="AHF267"/>
      <c r="AHG267"/>
      <c r="AHH267"/>
      <c r="AHI267"/>
      <c r="AHJ267"/>
      <c r="AHK267"/>
      <c r="AHL267"/>
      <c r="AHM267"/>
      <c r="AHN267"/>
      <c r="AHO267"/>
      <c r="AHP267"/>
      <c r="AHQ267"/>
      <c r="AHR267"/>
      <c r="AHS267"/>
      <c r="AHT267"/>
      <c r="AHU267"/>
      <c r="AHV267"/>
      <c r="AHW267"/>
      <c r="AHX267"/>
      <c r="AHY267"/>
      <c r="AHZ267"/>
      <c r="AIA267"/>
      <c r="AIB267"/>
      <c r="AIC267"/>
      <c r="AID267"/>
      <c r="AIE267"/>
      <c r="AIF267"/>
      <c r="AIG267"/>
      <c r="AIH267"/>
      <c r="AII267"/>
      <c r="AIJ267"/>
      <c r="AIK267"/>
      <c r="AIL267"/>
      <c r="AIM267"/>
      <c r="AIN267"/>
      <c r="AIO267"/>
      <c r="AIP267"/>
      <c r="AIQ267"/>
      <c r="AIR267"/>
      <c r="AIS267"/>
      <c r="AIT267"/>
      <c r="AIU267"/>
      <c r="AIV267"/>
      <c r="AIW267"/>
      <c r="AIX267"/>
      <c r="AIY267"/>
      <c r="AIZ267"/>
      <c r="AJA267"/>
      <c r="AJB267"/>
      <c r="AJC267"/>
      <c r="AJD267"/>
      <c r="AJE267"/>
      <c r="AJF267"/>
      <c r="AJG267"/>
      <c r="AJH267"/>
      <c r="AJI267"/>
      <c r="AJJ267"/>
      <c r="AJK267"/>
      <c r="AJL267"/>
      <c r="AJM267"/>
      <c r="AJN267"/>
      <c r="AJO267"/>
      <c r="AJP267"/>
      <c r="AJQ267"/>
      <c r="AJR267"/>
      <c r="AJS267"/>
      <c r="AJT267"/>
      <c r="AJU267"/>
      <c r="AJV267"/>
      <c r="AJW267"/>
      <c r="AJX267"/>
      <c r="AJY267"/>
      <c r="AJZ267"/>
      <c r="AKA267"/>
      <c r="AKB267"/>
      <c r="AKC267"/>
      <c r="AKD267"/>
      <c r="AKE267"/>
      <c r="AKF267"/>
      <c r="AKG267"/>
      <c r="AKH267"/>
      <c r="AKI267"/>
      <c r="AKJ267"/>
      <c r="AKK267"/>
      <c r="AKL267"/>
      <c r="AKM267"/>
      <c r="AKN267"/>
      <c r="AKO267"/>
      <c r="AKP267"/>
      <c r="AKQ267"/>
      <c r="AKR267"/>
      <c r="AKS267"/>
      <c r="AKT267"/>
      <c r="AKU267"/>
      <c r="AKV267"/>
      <c r="AKW267"/>
      <c r="AKX267"/>
      <c r="AKY267"/>
      <c r="AKZ267"/>
      <c r="ALA267"/>
      <c r="ALB267"/>
      <c r="ALC267"/>
      <c r="ALD267"/>
      <c r="ALE267"/>
      <c r="ALF267"/>
      <c r="ALG267"/>
      <c r="ALH267"/>
      <c r="ALI267"/>
      <c r="ALJ267"/>
      <c r="ALK267"/>
      <c r="ALL267"/>
      <c r="ALM267"/>
      <c r="ALN267"/>
      <c r="ALO267"/>
    </row>
    <row r="268" spans="5:1003" x14ac:dyDescent="0.25">
      <c r="E268" s="1115" t="str">
        <f t="shared" si="76"/>
        <v/>
      </c>
      <c r="G268" s="1115" t="str">
        <f t="shared" si="76"/>
        <v/>
      </c>
      <c r="I268" s="1115" t="str">
        <f t="shared" si="77"/>
        <v/>
      </c>
      <c r="K268" s="1115" t="str">
        <f t="shared" si="78"/>
        <v/>
      </c>
      <c r="M268" s="1115" t="str">
        <f t="shared" si="79"/>
        <v/>
      </c>
      <c r="O268" s="1115" t="str">
        <f t="shared" si="80"/>
        <v/>
      </c>
      <c r="Q268" s="1115" t="str">
        <f t="shared" si="81"/>
        <v/>
      </c>
      <c r="S268" s="1115" t="str">
        <f t="shared" si="82"/>
        <v/>
      </c>
      <c r="U268" s="1115" t="str">
        <f t="shared" si="83"/>
        <v/>
      </c>
      <c r="W268" s="1115" t="str">
        <f t="shared" si="84"/>
        <v/>
      </c>
      <c r="Y268" s="1115" t="str">
        <f t="shared" si="85"/>
        <v/>
      </c>
      <c r="AA268" s="1115" t="str">
        <f t="shared" si="86"/>
        <v/>
      </c>
      <c r="AC268" s="1115" t="str">
        <f t="shared" si="87"/>
        <v/>
      </c>
      <c r="AE268" s="1115" t="str">
        <f t="shared" si="88"/>
        <v/>
      </c>
      <c r="AG268" s="1115" t="str">
        <f t="shared" si="89"/>
        <v/>
      </c>
      <c r="AI268" s="1115" t="str">
        <f t="shared" si="90"/>
        <v/>
      </c>
      <c r="AK268" s="1115" t="str">
        <f t="shared" si="91"/>
        <v/>
      </c>
      <c r="AM268" s="1115" t="str">
        <f t="shared" si="92"/>
        <v/>
      </c>
      <c r="AO268" s="1115" t="str">
        <f t="shared" si="93"/>
        <v/>
      </c>
      <c r="AQ268" s="1115" t="str">
        <f t="shared" si="94"/>
        <v/>
      </c>
      <c r="XT268"/>
      <c r="XU268"/>
      <c r="XV268"/>
      <c r="XW268"/>
      <c r="XX268"/>
      <c r="XY268"/>
      <c r="XZ268"/>
      <c r="YA268"/>
      <c r="YB268"/>
      <c r="YC268"/>
      <c r="YD268"/>
      <c r="YE268"/>
      <c r="YF268"/>
      <c r="YG268"/>
      <c r="YH268"/>
      <c r="YI268"/>
      <c r="YJ268"/>
      <c r="YK268"/>
      <c r="YL268"/>
      <c r="YM268"/>
      <c r="YN268"/>
      <c r="YO268"/>
      <c r="YP268"/>
      <c r="YQ268"/>
      <c r="YR268"/>
      <c r="YS268"/>
      <c r="YT268"/>
      <c r="YU268"/>
      <c r="YV268"/>
      <c r="YW268"/>
      <c r="YX268"/>
      <c r="YY268"/>
      <c r="YZ268"/>
      <c r="ZA268"/>
      <c r="ZB268"/>
      <c r="ZC268"/>
      <c r="ZD268"/>
      <c r="ZE268"/>
      <c r="ZF268"/>
      <c r="ZG268"/>
      <c r="AGZ268"/>
      <c r="AHA268"/>
      <c r="AHB268"/>
      <c r="AHC268"/>
      <c r="AHD268"/>
      <c r="AHE268"/>
      <c r="AHF268"/>
      <c r="AHG268"/>
      <c r="AHH268"/>
      <c r="AHI268"/>
      <c r="AHJ268"/>
      <c r="AHK268"/>
      <c r="AHL268"/>
      <c r="AHM268"/>
      <c r="AHN268"/>
      <c r="AHO268"/>
      <c r="AHP268"/>
      <c r="AHQ268"/>
      <c r="AHR268"/>
      <c r="AHS268"/>
      <c r="AHT268"/>
      <c r="AHU268"/>
      <c r="AHV268"/>
      <c r="AHW268"/>
      <c r="AHX268"/>
      <c r="AHY268"/>
      <c r="AHZ268"/>
      <c r="AIA268"/>
      <c r="AIB268"/>
      <c r="AIC268"/>
      <c r="AID268"/>
      <c r="AIE268"/>
      <c r="AIF268"/>
      <c r="AIG268"/>
      <c r="AIH268"/>
      <c r="AII268"/>
      <c r="AIJ268"/>
      <c r="AIK268"/>
      <c r="AIL268"/>
      <c r="AIM268"/>
      <c r="AIN268"/>
      <c r="AIO268"/>
      <c r="AIP268"/>
      <c r="AIQ268"/>
      <c r="AIR268"/>
      <c r="AIS268"/>
      <c r="AIT268"/>
      <c r="AIU268"/>
      <c r="AIV268"/>
      <c r="AIW268"/>
      <c r="AIX268"/>
      <c r="AIY268"/>
      <c r="AIZ268"/>
      <c r="AJA268"/>
      <c r="AJB268"/>
      <c r="AJC268"/>
      <c r="AJD268"/>
      <c r="AJE268"/>
      <c r="AJF268"/>
      <c r="AJG268"/>
      <c r="AJH268"/>
      <c r="AJI268"/>
      <c r="AJJ268"/>
      <c r="AJK268"/>
      <c r="AJL268"/>
      <c r="AJM268"/>
      <c r="AJN268"/>
      <c r="AJO268"/>
      <c r="AJP268"/>
      <c r="AJQ268"/>
      <c r="AJR268"/>
      <c r="AJS268"/>
      <c r="AJT268"/>
      <c r="AJU268"/>
      <c r="AJV268"/>
      <c r="AJW268"/>
      <c r="AJX268"/>
      <c r="AJY268"/>
      <c r="AJZ268"/>
      <c r="AKA268"/>
      <c r="AKB268"/>
      <c r="AKC268"/>
      <c r="AKD268"/>
      <c r="AKE268"/>
      <c r="AKF268"/>
      <c r="AKG268"/>
      <c r="AKH268"/>
      <c r="AKI268"/>
      <c r="AKJ268"/>
      <c r="AKK268"/>
      <c r="AKL268"/>
      <c r="AKM268"/>
      <c r="AKN268"/>
      <c r="AKO268"/>
      <c r="AKP268"/>
      <c r="AKQ268"/>
      <c r="AKR268"/>
      <c r="AKS268"/>
      <c r="AKT268"/>
      <c r="AKU268"/>
      <c r="AKV268"/>
      <c r="AKW268"/>
      <c r="AKX268"/>
      <c r="AKY268"/>
      <c r="AKZ268"/>
      <c r="ALA268"/>
      <c r="ALB268"/>
      <c r="ALC268"/>
      <c r="ALD268"/>
      <c r="ALE268"/>
      <c r="ALF268"/>
      <c r="ALG268"/>
      <c r="ALH268"/>
      <c r="ALI268"/>
      <c r="ALJ268"/>
      <c r="ALK268"/>
      <c r="ALL268"/>
      <c r="ALM268"/>
      <c r="ALN268"/>
      <c r="ALO268"/>
    </row>
    <row r="269" spans="5:1003" x14ac:dyDescent="0.25">
      <c r="E269" s="1115" t="str">
        <f t="shared" si="76"/>
        <v/>
      </c>
      <c r="G269" s="1115" t="str">
        <f t="shared" si="76"/>
        <v/>
      </c>
      <c r="I269" s="1115" t="str">
        <f t="shared" si="77"/>
        <v/>
      </c>
      <c r="K269" s="1115" t="str">
        <f t="shared" si="78"/>
        <v/>
      </c>
      <c r="M269" s="1115" t="str">
        <f t="shared" si="79"/>
        <v/>
      </c>
      <c r="O269" s="1115" t="str">
        <f t="shared" si="80"/>
        <v/>
      </c>
      <c r="Q269" s="1115" t="str">
        <f t="shared" si="81"/>
        <v/>
      </c>
      <c r="S269" s="1115" t="str">
        <f t="shared" si="82"/>
        <v/>
      </c>
      <c r="U269" s="1115" t="str">
        <f t="shared" si="83"/>
        <v/>
      </c>
      <c r="W269" s="1115" t="str">
        <f t="shared" si="84"/>
        <v/>
      </c>
      <c r="Y269" s="1115" t="str">
        <f t="shared" si="85"/>
        <v/>
      </c>
      <c r="AA269" s="1115" t="str">
        <f t="shared" si="86"/>
        <v/>
      </c>
      <c r="AC269" s="1115" t="str">
        <f t="shared" si="87"/>
        <v/>
      </c>
      <c r="AE269" s="1115" t="str">
        <f t="shared" si="88"/>
        <v/>
      </c>
      <c r="AG269" s="1115" t="str">
        <f t="shared" si="89"/>
        <v/>
      </c>
      <c r="AI269" s="1115" t="str">
        <f t="shared" si="90"/>
        <v/>
      </c>
      <c r="AK269" s="1115" t="str">
        <f t="shared" si="91"/>
        <v/>
      </c>
      <c r="AM269" s="1115" t="str">
        <f t="shared" si="92"/>
        <v/>
      </c>
      <c r="AO269" s="1115" t="str">
        <f t="shared" si="93"/>
        <v/>
      </c>
      <c r="AQ269" s="1115" t="str">
        <f t="shared" si="94"/>
        <v/>
      </c>
      <c r="XT269"/>
      <c r="XU269"/>
      <c r="XV269"/>
      <c r="XW269"/>
      <c r="XX269"/>
      <c r="XY269"/>
      <c r="XZ269"/>
      <c r="YA269"/>
      <c r="YB269"/>
      <c r="YC269"/>
      <c r="YD269"/>
      <c r="YE269"/>
      <c r="YF269"/>
      <c r="YG269"/>
      <c r="YH269"/>
      <c r="YI269"/>
      <c r="YJ269"/>
      <c r="YK269"/>
      <c r="YL269"/>
      <c r="YM269"/>
      <c r="YN269"/>
      <c r="YO269"/>
      <c r="YP269"/>
      <c r="YQ269"/>
      <c r="YR269"/>
      <c r="YS269"/>
      <c r="YT269"/>
      <c r="YU269"/>
      <c r="YV269"/>
      <c r="YW269"/>
      <c r="YX269"/>
      <c r="YY269"/>
      <c r="YZ269"/>
      <c r="ZA269"/>
      <c r="ZB269"/>
      <c r="ZC269"/>
      <c r="ZD269"/>
      <c r="ZE269"/>
      <c r="ZF269"/>
      <c r="ZG269"/>
      <c r="AGZ269"/>
      <c r="AHA269"/>
      <c r="AHB269"/>
      <c r="AHC269"/>
      <c r="AHD269"/>
      <c r="AHE269"/>
      <c r="AHF269"/>
      <c r="AHG269"/>
      <c r="AHH269"/>
      <c r="AHI269"/>
      <c r="AHJ269"/>
      <c r="AHK269"/>
      <c r="AHL269"/>
      <c r="AHM269"/>
      <c r="AHN269"/>
      <c r="AHO269"/>
      <c r="AHP269"/>
      <c r="AHQ269"/>
      <c r="AHR269"/>
      <c r="AHS269"/>
      <c r="AHT269"/>
      <c r="AHU269"/>
      <c r="AHV269"/>
      <c r="AHW269"/>
      <c r="AHX269"/>
      <c r="AHY269"/>
      <c r="AHZ269"/>
      <c r="AIA269"/>
      <c r="AIB269"/>
      <c r="AIC269"/>
      <c r="AID269"/>
      <c r="AIE269"/>
      <c r="AIF269"/>
      <c r="AIG269"/>
      <c r="AIH269"/>
      <c r="AII269"/>
      <c r="AIJ269"/>
      <c r="AIK269"/>
      <c r="AIL269"/>
      <c r="AIM269"/>
      <c r="AIN269"/>
      <c r="AIO269"/>
      <c r="AIP269"/>
      <c r="AIQ269"/>
      <c r="AIR269"/>
      <c r="AIS269"/>
      <c r="AIT269"/>
      <c r="AIU269"/>
      <c r="AIV269"/>
      <c r="AIW269"/>
      <c r="AIX269"/>
      <c r="AIY269"/>
      <c r="AIZ269"/>
      <c r="AJA269"/>
      <c r="AJB269"/>
      <c r="AJC269"/>
      <c r="AJD269"/>
      <c r="AJE269"/>
      <c r="AJF269"/>
      <c r="AJG269"/>
      <c r="AJH269"/>
      <c r="AJI269"/>
      <c r="AJJ269"/>
      <c r="AJK269"/>
      <c r="AJL269"/>
      <c r="AJM269"/>
      <c r="AJN269"/>
      <c r="AJO269"/>
      <c r="AJP269"/>
      <c r="AJQ269"/>
      <c r="AJR269"/>
      <c r="AJS269"/>
      <c r="AJT269"/>
      <c r="AJU269"/>
      <c r="AJV269"/>
      <c r="AJW269"/>
      <c r="AJX269"/>
      <c r="AJY269"/>
      <c r="AJZ269"/>
      <c r="AKA269"/>
      <c r="AKB269"/>
      <c r="AKC269"/>
      <c r="AKD269"/>
      <c r="AKE269"/>
      <c r="AKF269"/>
      <c r="AKG269"/>
      <c r="AKH269"/>
      <c r="AKI269"/>
      <c r="AKJ269"/>
      <c r="AKK269"/>
      <c r="AKL269"/>
      <c r="AKM269"/>
      <c r="AKN269"/>
      <c r="AKO269"/>
      <c r="AKP269"/>
      <c r="AKQ269"/>
      <c r="AKR269"/>
      <c r="AKS269"/>
      <c r="AKT269"/>
      <c r="AKU269"/>
      <c r="AKV269"/>
      <c r="AKW269"/>
      <c r="AKX269"/>
      <c r="AKY269"/>
      <c r="AKZ269"/>
      <c r="ALA269"/>
      <c r="ALB269"/>
      <c r="ALC269"/>
      <c r="ALD269"/>
      <c r="ALE269"/>
      <c r="ALF269"/>
      <c r="ALG269"/>
      <c r="ALH269"/>
      <c r="ALI269"/>
      <c r="ALJ269"/>
      <c r="ALK269"/>
      <c r="ALL269"/>
      <c r="ALM269"/>
      <c r="ALN269"/>
      <c r="ALO269"/>
    </row>
    <row r="270" spans="5:1003" x14ac:dyDescent="0.25">
      <c r="E270" s="1115" t="str">
        <f t="shared" si="76"/>
        <v/>
      </c>
      <c r="G270" s="1115" t="str">
        <f t="shared" si="76"/>
        <v/>
      </c>
      <c r="I270" s="1115" t="str">
        <f t="shared" si="77"/>
        <v/>
      </c>
      <c r="K270" s="1115" t="str">
        <f t="shared" si="78"/>
        <v/>
      </c>
      <c r="M270" s="1115" t="str">
        <f t="shared" si="79"/>
        <v/>
      </c>
      <c r="O270" s="1115" t="str">
        <f t="shared" si="80"/>
        <v/>
      </c>
      <c r="Q270" s="1115" t="str">
        <f t="shared" si="81"/>
        <v/>
      </c>
      <c r="S270" s="1115" t="str">
        <f t="shared" si="82"/>
        <v/>
      </c>
      <c r="U270" s="1115" t="str">
        <f t="shared" si="83"/>
        <v/>
      </c>
      <c r="W270" s="1115" t="str">
        <f t="shared" si="84"/>
        <v/>
      </c>
      <c r="Y270" s="1115" t="str">
        <f t="shared" si="85"/>
        <v/>
      </c>
      <c r="AA270" s="1115" t="str">
        <f t="shared" si="86"/>
        <v/>
      </c>
      <c r="AC270" s="1115" t="str">
        <f t="shared" si="87"/>
        <v/>
      </c>
      <c r="AE270" s="1115" t="str">
        <f t="shared" si="88"/>
        <v/>
      </c>
      <c r="AG270" s="1115" t="str">
        <f t="shared" si="89"/>
        <v/>
      </c>
      <c r="AI270" s="1115" t="str">
        <f t="shared" si="90"/>
        <v/>
      </c>
      <c r="AK270" s="1115" t="str">
        <f t="shared" si="91"/>
        <v/>
      </c>
      <c r="AM270" s="1115" t="str">
        <f t="shared" si="92"/>
        <v/>
      </c>
      <c r="AO270" s="1115" t="str">
        <f t="shared" si="93"/>
        <v/>
      </c>
      <c r="AQ270" s="1115" t="str">
        <f t="shared" si="94"/>
        <v/>
      </c>
      <c r="XT270"/>
      <c r="XU270"/>
      <c r="XV270"/>
      <c r="XW270"/>
      <c r="XX270"/>
      <c r="XY270"/>
      <c r="XZ270"/>
      <c r="YA270"/>
      <c r="YB270"/>
      <c r="YC270"/>
      <c r="YD270"/>
      <c r="YE270"/>
      <c r="YF270"/>
      <c r="YG270"/>
      <c r="YH270"/>
      <c r="YI270"/>
      <c r="YJ270"/>
      <c r="YK270"/>
      <c r="YL270"/>
      <c r="YM270"/>
      <c r="YN270"/>
      <c r="YO270"/>
      <c r="YP270"/>
      <c r="YQ270"/>
      <c r="YR270"/>
      <c r="YS270"/>
      <c r="YT270"/>
      <c r="YU270"/>
      <c r="YV270"/>
      <c r="YW270"/>
      <c r="YX270"/>
      <c r="YY270"/>
      <c r="YZ270"/>
      <c r="ZA270"/>
      <c r="ZB270"/>
      <c r="ZC270"/>
      <c r="ZD270"/>
      <c r="ZE270"/>
      <c r="ZF270"/>
      <c r="ZG270"/>
      <c r="AGZ270"/>
      <c r="AHA270"/>
      <c r="AHB270"/>
      <c r="AHC270"/>
      <c r="AHD270"/>
      <c r="AHE270"/>
      <c r="AHF270"/>
      <c r="AHG270"/>
      <c r="AHH270"/>
      <c r="AHI270"/>
      <c r="AHJ270"/>
      <c r="AHK270"/>
      <c r="AHL270"/>
      <c r="AHM270"/>
      <c r="AHN270"/>
      <c r="AHO270"/>
      <c r="AHP270"/>
      <c r="AHQ270"/>
      <c r="AHR270"/>
      <c r="AHS270"/>
      <c r="AHT270"/>
      <c r="AHU270"/>
      <c r="AHV270"/>
      <c r="AHW270"/>
      <c r="AHX270"/>
      <c r="AHY270"/>
      <c r="AHZ270"/>
      <c r="AIA270"/>
      <c r="AIB270"/>
      <c r="AIC270"/>
      <c r="AID270"/>
      <c r="AIE270"/>
      <c r="AIF270"/>
      <c r="AIG270"/>
      <c r="AIH270"/>
      <c r="AII270"/>
      <c r="AIJ270"/>
      <c r="AIK270"/>
      <c r="AIL270"/>
      <c r="AIM270"/>
      <c r="AIN270"/>
      <c r="AIO270"/>
      <c r="AIP270"/>
      <c r="AIQ270"/>
      <c r="AIR270"/>
      <c r="AIS270"/>
      <c r="AIT270"/>
      <c r="AIU270"/>
      <c r="AIV270"/>
      <c r="AIW270"/>
      <c r="AIX270"/>
      <c r="AIY270"/>
      <c r="AIZ270"/>
      <c r="AJA270"/>
      <c r="AJB270"/>
      <c r="AJC270"/>
      <c r="AJD270"/>
      <c r="AJE270"/>
      <c r="AJF270"/>
      <c r="AJG270"/>
      <c r="AJH270"/>
      <c r="AJI270"/>
      <c r="AJJ270"/>
      <c r="AJK270"/>
      <c r="AJL270"/>
      <c r="AJM270"/>
      <c r="AJN270"/>
      <c r="AJO270"/>
      <c r="AJP270"/>
      <c r="AJQ270"/>
      <c r="AJR270"/>
      <c r="AJS270"/>
      <c r="AJT270"/>
      <c r="AJU270"/>
      <c r="AJV270"/>
      <c r="AJW270"/>
      <c r="AJX270"/>
      <c r="AJY270"/>
      <c r="AJZ270"/>
      <c r="AKA270"/>
      <c r="AKB270"/>
      <c r="AKC270"/>
      <c r="AKD270"/>
      <c r="AKE270"/>
      <c r="AKF270"/>
      <c r="AKG270"/>
      <c r="AKH270"/>
      <c r="AKI270"/>
      <c r="AKJ270"/>
      <c r="AKK270"/>
      <c r="AKL270"/>
      <c r="AKM270"/>
      <c r="AKN270"/>
      <c r="AKO270"/>
      <c r="AKP270"/>
      <c r="AKQ270"/>
      <c r="AKR270"/>
      <c r="AKS270"/>
      <c r="AKT270"/>
      <c r="AKU270"/>
      <c r="AKV270"/>
      <c r="AKW270"/>
      <c r="AKX270"/>
      <c r="AKY270"/>
      <c r="AKZ270"/>
      <c r="ALA270"/>
      <c r="ALB270"/>
      <c r="ALC270"/>
      <c r="ALD270"/>
      <c r="ALE270"/>
      <c r="ALF270"/>
      <c r="ALG270"/>
      <c r="ALH270"/>
      <c r="ALI270"/>
      <c r="ALJ270"/>
      <c r="ALK270"/>
      <c r="ALL270"/>
      <c r="ALM270"/>
      <c r="ALN270"/>
      <c r="ALO270"/>
    </row>
    <row r="271" spans="5:1003" x14ac:dyDescent="0.25">
      <c r="E271" s="1115" t="str">
        <f t="shared" si="76"/>
        <v/>
      </c>
      <c r="G271" s="1115" t="str">
        <f t="shared" si="76"/>
        <v/>
      </c>
      <c r="I271" s="1115" t="str">
        <f t="shared" si="77"/>
        <v/>
      </c>
      <c r="K271" s="1115" t="str">
        <f t="shared" si="78"/>
        <v/>
      </c>
      <c r="M271" s="1115" t="str">
        <f t="shared" si="79"/>
        <v/>
      </c>
      <c r="O271" s="1115" t="str">
        <f t="shared" si="80"/>
        <v/>
      </c>
      <c r="Q271" s="1115" t="str">
        <f t="shared" si="81"/>
        <v/>
      </c>
      <c r="S271" s="1115" t="str">
        <f t="shared" si="82"/>
        <v/>
      </c>
      <c r="U271" s="1115" t="str">
        <f t="shared" si="83"/>
        <v/>
      </c>
      <c r="W271" s="1115" t="str">
        <f t="shared" si="84"/>
        <v/>
      </c>
      <c r="Y271" s="1115" t="str">
        <f t="shared" si="85"/>
        <v/>
      </c>
      <c r="AA271" s="1115" t="str">
        <f t="shared" si="86"/>
        <v/>
      </c>
      <c r="AC271" s="1115" t="str">
        <f t="shared" si="87"/>
        <v/>
      </c>
      <c r="AE271" s="1115" t="str">
        <f t="shared" si="88"/>
        <v/>
      </c>
      <c r="AG271" s="1115" t="str">
        <f t="shared" si="89"/>
        <v/>
      </c>
      <c r="AI271" s="1115" t="str">
        <f t="shared" si="90"/>
        <v/>
      </c>
      <c r="AK271" s="1115" t="str">
        <f t="shared" si="91"/>
        <v/>
      </c>
      <c r="AM271" s="1115" t="str">
        <f t="shared" si="92"/>
        <v/>
      </c>
      <c r="AO271" s="1115" t="str">
        <f t="shared" si="93"/>
        <v/>
      </c>
      <c r="AQ271" s="1115" t="str">
        <f t="shared" si="94"/>
        <v/>
      </c>
      <c r="XT271"/>
      <c r="XU271"/>
      <c r="XV271"/>
      <c r="XW271"/>
      <c r="XX271"/>
      <c r="XY271"/>
      <c r="XZ271"/>
      <c r="YA271"/>
      <c r="YB271"/>
      <c r="YC271"/>
      <c r="YD271"/>
      <c r="YE271"/>
      <c r="YF271"/>
      <c r="YG271"/>
      <c r="YH271"/>
      <c r="YI271"/>
      <c r="YJ271"/>
      <c r="YK271"/>
      <c r="YL271"/>
      <c r="YM271"/>
      <c r="YN271"/>
      <c r="YO271"/>
      <c r="YP271"/>
      <c r="YQ271"/>
      <c r="YR271"/>
      <c r="YS271"/>
      <c r="YT271"/>
      <c r="YU271"/>
      <c r="YV271"/>
      <c r="YW271"/>
      <c r="YX271"/>
      <c r="YY271"/>
      <c r="YZ271"/>
      <c r="ZA271"/>
      <c r="ZB271"/>
      <c r="ZC271"/>
      <c r="ZD271"/>
      <c r="ZE271"/>
      <c r="ZF271"/>
      <c r="ZG271"/>
      <c r="AGZ271"/>
      <c r="AHA271"/>
      <c r="AHB271"/>
      <c r="AHC271"/>
      <c r="AHD271"/>
      <c r="AHE271"/>
      <c r="AHF271"/>
      <c r="AHG271"/>
      <c r="AHH271"/>
      <c r="AHI271"/>
      <c r="AHJ271"/>
      <c r="AHK271"/>
      <c r="AHL271"/>
      <c r="AHM271"/>
      <c r="AHN271"/>
      <c r="AHO271"/>
      <c r="AHP271"/>
      <c r="AHQ271"/>
      <c r="AHR271"/>
      <c r="AHS271"/>
      <c r="AHT271"/>
      <c r="AHU271"/>
      <c r="AHV271"/>
      <c r="AHW271"/>
      <c r="AHX271"/>
      <c r="AHY271"/>
      <c r="AHZ271"/>
      <c r="AIA271"/>
      <c r="AIB271"/>
      <c r="AIC271"/>
      <c r="AID271"/>
      <c r="AIE271"/>
      <c r="AIF271"/>
      <c r="AIG271"/>
      <c r="AIH271"/>
      <c r="AII271"/>
      <c r="AIJ271"/>
      <c r="AIK271"/>
      <c r="AIL271"/>
      <c r="AIM271"/>
      <c r="AIN271"/>
      <c r="AIO271"/>
      <c r="AIP271"/>
      <c r="AIQ271"/>
      <c r="AIR271"/>
      <c r="AIS271"/>
      <c r="AIT271"/>
      <c r="AIU271"/>
      <c r="AIV271"/>
      <c r="AIW271"/>
      <c r="AIX271"/>
      <c r="AIY271"/>
      <c r="AIZ271"/>
      <c r="AJA271"/>
      <c r="AJB271"/>
      <c r="AJC271"/>
      <c r="AJD271"/>
      <c r="AJE271"/>
      <c r="AJF271"/>
      <c r="AJG271"/>
      <c r="AJH271"/>
      <c r="AJI271"/>
      <c r="AJJ271"/>
      <c r="AJK271"/>
      <c r="AJL271"/>
      <c r="AJM271"/>
      <c r="AJN271"/>
      <c r="AJO271"/>
      <c r="AJP271"/>
      <c r="AJQ271"/>
      <c r="AJR271"/>
      <c r="AJS271"/>
      <c r="AJT271"/>
      <c r="AJU271"/>
      <c r="AJV271"/>
      <c r="AJW271"/>
      <c r="AJX271"/>
      <c r="AJY271"/>
      <c r="AJZ271"/>
      <c r="AKA271"/>
      <c r="AKB271"/>
      <c r="AKC271"/>
      <c r="AKD271"/>
      <c r="AKE271"/>
      <c r="AKF271"/>
      <c r="AKG271"/>
      <c r="AKH271"/>
      <c r="AKI271"/>
      <c r="AKJ271"/>
      <c r="AKK271"/>
      <c r="AKL271"/>
      <c r="AKM271"/>
      <c r="AKN271"/>
      <c r="AKO271"/>
      <c r="AKP271"/>
      <c r="AKQ271"/>
      <c r="AKR271"/>
      <c r="AKS271"/>
      <c r="AKT271"/>
      <c r="AKU271"/>
      <c r="AKV271"/>
      <c r="AKW271"/>
      <c r="AKX271"/>
      <c r="AKY271"/>
      <c r="AKZ271"/>
      <c r="ALA271"/>
      <c r="ALB271"/>
      <c r="ALC271"/>
      <c r="ALD271"/>
      <c r="ALE271"/>
      <c r="ALF271"/>
      <c r="ALG271"/>
      <c r="ALH271"/>
      <c r="ALI271"/>
      <c r="ALJ271"/>
      <c r="ALK271"/>
      <c r="ALL271"/>
      <c r="ALM271"/>
      <c r="ALN271"/>
      <c r="ALO271"/>
    </row>
    <row r="272" spans="5:1003" x14ac:dyDescent="0.25">
      <c r="E272" s="1115" t="str">
        <f t="shared" si="76"/>
        <v/>
      </c>
      <c r="G272" s="1115" t="str">
        <f t="shared" si="76"/>
        <v/>
      </c>
      <c r="I272" s="1115" t="str">
        <f t="shared" si="77"/>
        <v/>
      </c>
      <c r="K272" s="1115" t="str">
        <f t="shared" si="78"/>
        <v/>
      </c>
      <c r="M272" s="1115" t="str">
        <f t="shared" si="79"/>
        <v/>
      </c>
      <c r="O272" s="1115" t="str">
        <f t="shared" si="80"/>
        <v/>
      </c>
      <c r="Q272" s="1115" t="str">
        <f t="shared" si="81"/>
        <v/>
      </c>
      <c r="S272" s="1115" t="str">
        <f t="shared" si="82"/>
        <v/>
      </c>
      <c r="U272" s="1115" t="str">
        <f t="shared" si="83"/>
        <v/>
      </c>
      <c r="W272" s="1115" t="str">
        <f t="shared" si="84"/>
        <v/>
      </c>
      <c r="Y272" s="1115" t="str">
        <f t="shared" si="85"/>
        <v/>
      </c>
      <c r="AA272" s="1115" t="str">
        <f t="shared" si="86"/>
        <v/>
      </c>
      <c r="AC272" s="1115" t="str">
        <f t="shared" si="87"/>
        <v/>
      </c>
      <c r="AE272" s="1115" t="str">
        <f t="shared" si="88"/>
        <v/>
      </c>
      <c r="AG272" s="1115" t="str">
        <f t="shared" si="89"/>
        <v/>
      </c>
      <c r="AI272" s="1115" t="str">
        <f t="shared" si="90"/>
        <v/>
      </c>
      <c r="AK272" s="1115" t="str">
        <f t="shared" si="91"/>
        <v/>
      </c>
      <c r="AM272" s="1115" t="str">
        <f t="shared" si="92"/>
        <v/>
      </c>
      <c r="AO272" s="1115" t="str">
        <f t="shared" si="93"/>
        <v/>
      </c>
      <c r="AQ272" s="1115" t="str">
        <f t="shared" si="94"/>
        <v/>
      </c>
      <c r="XT272"/>
      <c r="XU272"/>
      <c r="XV272"/>
      <c r="XW272"/>
      <c r="XX272"/>
      <c r="XY272"/>
      <c r="XZ272"/>
      <c r="YA272"/>
      <c r="YB272"/>
      <c r="YC272"/>
      <c r="YD272"/>
      <c r="YE272"/>
      <c r="YF272"/>
      <c r="YG272"/>
      <c r="YH272"/>
      <c r="YI272"/>
      <c r="YJ272"/>
      <c r="YK272"/>
      <c r="YL272"/>
      <c r="YM272"/>
      <c r="YN272"/>
      <c r="YO272"/>
      <c r="YP272"/>
      <c r="YQ272"/>
      <c r="YR272"/>
      <c r="YS272"/>
      <c r="YT272"/>
      <c r="YU272"/>
      <c r="YV272"/>
      <c r="YW272"/>
      <c r="YX272"/>
      <c r="YY272"/>
      <c r="YZ272"/>
      <c r="ZA272"/>
      <c r="ZB272"/>
      <c r="ZC272"/>
      <c r="ZD272"/>
      <c r="ZE272"/>
      <c r="ZF272"/>
      <c r="ZG272"/>
      <c r="AGZ272"/>
      <c r="AHA272"/>
      <c r="AHB272"/>
      <c r="AHC272"/>
      <c r="AHD272"/>
      <c r="AHE272"/>
      <c r="AHF272"/>
      <c r="AHG272"/>
      <c r="AHH272"/>
      <c r="AHI272"/>
      <c r="AHJ272"/>
      <c r="AHK272"/>
      <c r="AHL272"/>
      <c r="AHM272"/>
      <c r="AHN272"/>
      <c r="AHO272"/>
      <c r="AHP272"/>
      <c r="AHQ272"/>
      <c r="AHR272"/>
      <c r="AHS272"/>
      <c r="AHT272"/>
      <c r="AHU272"/>
      <c r="AHV272"/>
      <c r="AHW272"/>
      <c r="AHX272"/>
      <c r="AHY272"/>
      <c r="AHZ272"/>
      <c r="AIA272"/>
      <c r="AIB272"/>
      <c r="AIC272"/>
      <c r="AID272"/>
      <c r="AIE272"/>
      <c r="AIF272"/>
      <c r="AIG272"/>
      <c r="AIH272"/>
      <c r="AII272"/>
      <c r="AIJ272"/>
      <c r="AIK272"/>
      <c r="AIL272"/>
      <c r="AIM272"/>
      <c r="AIN272"/>
      <c r="AIO272"/>
      <c r="AIP272"/>
      <c r="AIQ272"/>
      <c r="AIR272"/>
      <c r="AIS272"/>
      <c r="AIT272"/>
      <c r="AIU272"/>
      <c r="AIV272"/>
      <c r="AIW272"/>
      <c r="AIX272"/>
      <c r="AIY272"/>
      <c r="AIZ272"/>
      <c r="AJA272"/>
      <c r="AJB272"/>
      <c r="AJC272"/>
      <c r="AJD272"/>
      <c r="AJE272"/>
      <c r="AJF272"/>
      <c r="AJG272"/>
      <c r="AJH272"/>
      <c r="AJI272"/>
      <c r="AJJ272"/>
      <c r="AJK272"/>
      <c r="AJL272"/>
      <c r="AJM272"/>
      <c r="AJN272"/>
      <c r="AJO272"/>
      <c r="AJP272"/>
      <c r="AJQ272"/>
      <c r="AJR272"/>
      <c r="AJS272"/>
      <c r="AJT272"/>
      <c r="AJU272"/>
      <c r="AJV272"/>
      <c r="AJW272"/>
      <c r="AJX272"/>
      <c r="AJY272"/>
      <c r="AJZ272"/>
      <c r="AKA272"/>
      <c r="AKB272"/>
      <c r="AKC272"/>
      <c r="AKD272"/>
      <c r="AKE272"/>
      <c r="AKF272"/>
      <c r="AKG272"/>
      <c r="AKH272"/>
      <c r="AKI272"/>
      <c r="AKJ272"/>
      <c r="AKK272"/>
      <c r="AKL272"/>
      <c r="AKM272"/>
      <c r="AKN272"/>
      <c r="AKO272"/>
      <c r="AKP272"/>
      <c r="AKQ272"/>
      <c r="AKR272"/>
      <c r="AKS272"/>
      <c r="AKT272"/>
      <c r="AKU272"/>
      <c r="AKV272"/>
      <c r="AKW272"/>
      <c r="AKX272"/>
      <c r="AKY272"/>
      <c r="AKZ272"/>
      <c r="ALA272"/>
      <c r="ALB272"/>
      <c r="ALC272"/>
      <c r="ALD272"/>
      <c r="ALE272"/>
      <c r="ALF272"/>
      <c r="ALG272"/>
      <c r="ALH272"/>
      <c r="ALI272"/>
      <c r="ALJ272"/>
      <c r="ALK272"/>
      <c r="ALL272"/>
      <c r="ALM272"/>
      <c r="ALN272"/>
      <c r="ALO272"/>
    </row>
    <row r="273" spans="5:1003" x14ac:dyDescent="0.25">
      <c r="E273" s="1115" t="str">
        <f t="shared" si="76"/>
        <v/>
      </c>
      <c r="G273" s="1115" t="str">
        <f t="shared" si="76"/>
        <v/>
      </c>
      <c r="I273" s="1115" t="str">
        <f t="shared" si="77"/>
        <v/>
      </c>
      <c r="K273" s="1115" t="str">
        <f t="shared" si="78"/>
        <v/>
      </c>
      <c r="M273" s="1115" t="str">
        <f t="shared" si="79"/>
        <v/>
      </c>
      <c r="O273" s="1115" t="str">
        <f t="shared" si="80"/>
        <v/>
      </c>
      <c r="Q273" s="1115" t="str">
        <f t="shared" si="81"/>
        <v/>
      </c>
      <c r="S273" s="1115" t="str">
        <f t="shared" si="82"/>
        <v/>
      </c>
      <c r="U273" s="1115" t="str">
        <f t="shared" si="83"/>
        <v/>
      </c>
      <c r="W273" s="1115" t="str">
        <f t="shared" si="84"/>
        <v/>
      </c>
      <c r="Y273" s="1115" t="str">
        <f t="shared" si="85"/>
        <v/>
      </c>
      <c r="AA273" s="1115" t="str">
        <f t="shared" si="86"/>
        <v/>
      </c>
      <c r="AC273" s="1115" t="str">
        <f t="shared" si="87"/>
        <v/>
      </c>
      <c r="AE273" s="1115" t="str">
        <f t="shared" si="88"/>
        <v/>
      </c>
      <c r="AG273" s="1115" t="str">
        <f t="shared" si="89"/>
        <v/>
      </c>
      <c r="AI273" s="1115" t="str">
        <f t="shared" si="90"/>
        <v/>
      </c>
      <c r="AK273" s="1115" t="str">
        <f t="shared" si="91"/>
        <v/>
      </c>
      <c r="AM273" s="1115" t="str">
        <f t="shared" si="92"/>
        <v/>
      </c>
      <c r="AO273" s="1115" t="str">
        <f t="shared" si="93"/>
        <v/>
      </c>
      <c r="AQ273" s="1115" t="str">
        <f t="shared" si="94"/>
        <v/>
      </c>
      <c r="XT273"/>
      <c r="XU273"/>
      <c r="XV273"/>
      <c r="XW273"/>
      <c r="XX273"/>
      <c r="XY273"/>
      <c r="XZ273"/>
      <c r="YA273"/>
      <c r="YB273"/>
      <c r="YC273"/>
      <c r="YD273"/>
      <c r="YE273"/>
      <c r="YF273"/>
      <c r="YG273"/>
      <c r="YH273"/>
      <c r="YI273"/>
      <c r="YJ273"/>
      <c r="YK273"/>
      <c r="YL273"/>
      <c r="YM273"/>
      <c r="YN273"/>
      <c r="YO273"/>
      <c r="YP273"/>
      <c r="YQ273"/>
      <c r="YR273"/>
      <c r="YS273"/>
      <c r="YT273"/>
      <c r="YU273"/>
      <c r="YV273"/>
      <c r="YW273"/>
      <c r="YX273"/>
      <c r="YY273"/>
      <c r="YZ273"/>
      <c r="ZA273"/>
      <c r="ZB273"/>
      <c r="ZC273"/>
      <c r="ZD273"/>
      <c r="ZE273"/>
      <c r="ZF273"/>
      <c r="ZG273"/>
      <c r="AGZ273"/>
      <c r="AHA273"/>
      <c r="AHB273"/>
      <c r="AHC273"/>
      <c r="AHD273"/>
      <c r="AHE273"/>
      <c r="AHF273"/>
      <c r="AHG273"/>
      <c r="AHH273"/>
      <c r="AHI273"/>
      <c r="AHJ273"/>
      <c r="AHK273"/>
      <c r="AHL273"/>
      <c r="AHM273"/>
      <c r="AHN273"/>
      <c r="AHO273"/>
      <c r="AHP273"/>
      <c r="AHQ273"/>
      <c r="AHR273"/>
      <c r="AHS273"/>
      <c r="AHT273"/>
      <c r="AHU273"/>
      <c r="AHV273"/>
      <c r="AHW273"/>
      <c r="AHX273"/>
      <c r="AHY273"/>
      <c r="AHZ273"/>
      <c r="AIA273"/>
      <c r="AIB273"/>
      <c r="AIC273"/>
      <c r="AID273"/>
      <c r="AIE273"/>
      <c r="AIF273"/>
      <c r="AIG273"/>
      <c r="AIH273"/>
      <c r="AII273"/>
      <c r="AIJ273"/>
      <c r="AIK273"/>
      <c r="AIL273"/>
      <c r="AIM273"/>
      <c r="AIN273"/>
      <c r="AIO273"/>
      <c r="AIP273"/>
      <c r="AIQ273"/>
      <c r="AIR273"/>
      <c r="AIS273"/>
      <c r="AIT273"/>
      <c r="AIU273"/>
      <c r="AIV273"/>
      <c r="AIW273"/>
      <c r="AIX273"/>
      <c r="AIY273"/>
      <c r="AIZ273"/>
      <c r="AJA273"/>
      <c r="AJB273"/>
      <c r="AJC273"/>
      <c r="AJD273"/>
      <c r="AJE273"/>
      <c r="AJF273"/>
      <c r="AJG273"/>
      <c r="AJH273"/>
      <c r="AJI273"/>
      <c r="AJJ273"/>
      <c r="AJK273"/>
      <c r="AJL273"/>
      <c r="AJM273"/>
      <c r="AJN273"/>
      <c r="AJO273"/>
      <c r="AJP273"/>
      <c r="AJQ273"/>
      <c r="AJR273"/>
      <c r="AJS273"/>
      <c r="AJT273"/>
      <c r="AJU273"/>
      <c r="AJV273"/>
      <c r="AJW273"/>
      <c r="AJX273"/>
      <c r="AJY273"/>
      <c r="AJZ273"/>
      <c r="AKA273"/>
      <c r="AKB273"/>
      <c r="AKC273"/>
      <c r="AKD273"/>
      <c r="AKE273"/>
      <c r="AKF273"/>
      <c r="AKG273"/>
      <c r="AKH273"/>
      <c r="AKI273"/>
      <c r="AKJ273"/>
      <c r="AKK273"/>
      <c r="AKL273"/>
      <c r="AKM273"/>
      <c r="AKN273"/>
      <c r="AKO273"/>
      <c r="AKP273"/>
      <c r="AKQ273"/>
      <c r="AKR273"/>
      <c r="AKS273"/>
      <c r="AKT273"/>
      <c r="AKU273"/>
      <c r="AKV273"/>
      <c r="AKW273"/>
      <c r="AKX273"/>
      <c r="AKY273"/>
      <c r="AKZ273"/>
      <c r="ALA273"/>
      <c r="ALB273"/>
      <c r="ALC273"/>
      <c r="ALD273"/>
      <c r="ALE273"/>
      <c r="ALF273"/>
      <c r="ALG273"/>
      <c r="ALH273"/>
      <c r="ALI273"/>
      <c r="ALJ273"/>
      <c r="ALK273"/>
      <c r="ALL273"/>
      <c r="ALM273"/>
      <c r="ALN273"/>
      <c r="ALO273"/>
    </row>
    <row r="274" spans="5:1003" x14ac:dyDescent="0.25">
      <c r="E274" s="1115" t="str">
        <f t="shared" si="76"/>
        <v/>
      </c>
      <c r="G274" s="1115" t="str">
        <f t="shared" si="76"/>
        <v/>
      </c>
      <c r="I274" s="1115" t="str">
        <f t="shared" si="77"/>
        <v/>
      </c>
      <c r="K274" s="1115" t="str">
        <f t="shared" si="78"/>
        <v/>
      </c>
      <c r="M274" s="1115" t="str">
        <f t="shared" si="79"/>
        <v/>
      </c>
      <c r="O274" s="1115" t="str">
        <f t="shared" si="80"/>
        <v/>
      </c>
      <c r="Q274" s="1115" t="str">
        <f t="shared" si="81"/>
        <v/>
      </c>
      <c r="S274" s="1115" t="str">
        <f t="shared" si="82"/>
        <v/>
      </c>
      <c r="U274" s="1115" t="str">
        <f t="shared" si="83"/>
        <v/>
      </c>
      <c r="W274" s="1115" t="str">
        <f t="shared" si="84"/>
        <v/>
      </c>
      <c r="Y274" s="1115" t="str">
        <f t="shared" si="85"/>
        <v/>
      </c>
      <c r="AA274" s="1115" t="str">
        <f t="shared" si="86"/>
        <v/>
      </c>
      <c r="AC274" s="1115" t="str">
        <f t="shared" si="87"/>
        <v/>
      </c>
      <c r="AE274" s="1115" t="str">
        <f t="shared" si="88"/>
        <v/>
      </c>
      <c r="AG274" s="1115" t="str">
        <f t="shared" si="89"/>
        <v/>
      </c>
      <c r="AI274" s="1115" t="str">
        <f t="shared" si="90"/>
        <v/>
      </c>
      <c r="AK274" s="1115" t="str">
        <f t="shared" si="91"/>
        <v/>
      </c>
      <c r="AM274" s="1115" t="str">
        <f t="shared" si="92"/>
        <v/>
      </c>
      <c r="AO274" s="1115" t="str">
        <f t="shared" si="93"/>
        <v/>
      </c>
      <c r="AQ274" s="1115" t="str">
        <f t="shared" si="94"/>
        <v/>
      </c>
      <c r="XT274"/>
      <c r="XU274"/>
      <c r="XV274"/>
      <c r="XW274"/>
      <c r="XX274"/>
      <c r="XY274"/>
      <c r="XZ274"/>
      <c r="YA274"/>
      <c r="YB274"/>
      <c r="YC274"/>
      <c r="YD274"/>
      <c r="YE274"/>
      <c r="YF274"/>
      <c r="YG274"/>
      <c r="YH274"/>
      <c r="YI274"/>
      <c r="YJ274"/>
      <c r="YK274"/>
      <c r="YL274"/>
      <c r="YM274"/>
      <c r="YN274"/>
      <c r="YO274"/>
      <c r="YP274"/>
      <c r="YQ274"/>
      <c r="YR274"/>
      <c r="YS274"/>
      <c r="YT274"/>
      <c r="YU274"/>
      <c r="YV274"/>
      <c r="YW274"/>
      <c r="YX274"/>
      <c r="YY274"/>
      <c r="YZ274"/>
      <c r="ZA274"/>
      <c r="ZB274"/>
      <c r="ZC274"/>
      <c r="ZD274"/>
      <c r="ZE274"/>
      <c r="ZF274"/>
      <c r="ZG274"/>
      <c r="AGZ274"/>
      <c r="AHA274"/>
      <c r="AHB274"/>
      <c r="AHC274"/>
      <c r="AHD274"/>
      <c r="AHE274"/>
      <c r="AHF274"/>
      <c r="AHG274"/>
      <c r="AHH274"/>
      <c r="AHI274"/>
      <c r="AHJ274"/>
      <c r="AHK274"/>
      <c r="AHL274"/>
      <c r="AHM274"/>
      <c r="AHN274"/>
      <c r="AHO274"/>
      <c r="AHP274"/>
      <c r="AHQ274"/>
      <c r="AHR274"/>
      <c r="AHS274"/>
      <c r="AHT274"/>
      <c r="AHU274"/>
      <c r="AHV274"/>
      <c r="AHW274"/>
      <c r="AHX274"/>
      <c r="AHY274"/>
      <c r="AHZ274"/>
      <c r="AIA274"/>
      <c r="AIB274"/>
      <c r="AIC274"/>
      <c r="AID274"/>
      <c r="AIE274"/>
      <c r="AIF274"/>
      <c r="AIG274"/>
      <c r="AIH274"/>
      <c r="AII274"/>
      <c r="AIJ274"/>
      <c r="AIK274"/>
      <c r="AIL274"/>
      <c r="AIM274"/>
      <c r="AIN274"/>
      <c r="AIO274"/>
      <c r="AIP274"/>
      <c r="AIQ274"/>
      <c r="AIR274"/>
      <c r="AIS274"/>
      <c r="AIT274"/>
      <c r="AIU274"/>
      <c r="AIV274"/>
      <c r="AIW274"/>
      <c r="AIX274"/>
      <c r="AIY274"/>
      <c r="AIZ274"/>
      <c r="AJA274"/>
      <c r="AJB274"/>
      <c r="AJC274"/>
      <c r="AJD274"/>
      <c r="AJE274"/>
      <c r="AJF274"/>
      <c r="AJG274"/>
      <c r="AJH274"/>
      <c r="AJI274"/>
      <c r="AJJ274"/>
      <c r="AJK274"/>
      <c r="AJL274"/>
      <c r="AJM274"/>
      <c r="AJN274"/>
      <c r="AJO274"/>
      <c r="AJP274"/>
      <c r="AJQ274"/>
      <c r="AJR274"/>
      <c r="AJS274"/>
      <c r="AJT274"/>
      <c r="AJU274"/>
      <c r="AJV274"/>
      <c r="AJW274"/>
      <c r="AJX274"/>
      <c r="AJY274"/>
      <c r="AJZ274"/>
      <c r="AKA274"/>
      <c r="AKB274"/>
      <c r="AKC274"/>
      <c r="AKD274"/>
      <c r="AKE274"/>
      <c r="AKF274"/>
      <c r="AKG274"/>
      <c r="AKH274"/>
      <c r="AKI274"/>
      <c r="AKJ274"/>
      <c r="AKK274"/>
      <c r="AKL274"/>
      <c r="AKM274"/>
      <c r="AKN274"/>
      <c r="AKO274"/>
      <c r="AKP274"/>
      <c r="AKQ274"/>
      <c r="AKR274"/>
      <c r="AKS274"/>
      <c r="AKT274"/>
      <c r="AKU274"/>
      <c r="AKV274"/>
      <c r="AKW274"/>
      <c r="AKX274"/>
      <c r="AKY274"/>
      <c r="AKZ274"/>
      <c r="ALA274"/>
      <c r="ALB274"/>
      <c r="ALC274"/>
      <c r="ALD274"/>
      <c r="ALE274"/>
      <c r="ALF274"/>
      <c r="ALG274"/>
      <c r="ALH274"/>
      <c r="ALI274"/>
      <c r="ALJ274"/>
      <c r="ALK274"/>
      <c r="ALL274"/>
      <c r="ALM274"/>
      <c r="ALN274"/>
      <c r="ALO274"/>
    </row>
    <row r="275" spans="5:1003" x14ac:dyDescent="0.25">
      <c r="E275" s="1115" t="str">
        <f t="shared" si="76"/>
        <v/>
      </c>
      <c r="G275" s="1115" t="str">
        <f t="shared" si="76"/>
        <v/>
      </c>
      <c r="I275" s="1115" t="str">
        <f t="shared" si="77"/>
        <v/>
      </c>
      <c r="K275" s="1115" t="str">
        <f t="shared" si="78"/>
        <v/>
      </c>
      <c r="M275" s="1115" t="str">
        <f t="shared" si="79"/>
        <v/>
      </c>
      <c r="O275" s="1115" t="str">
        <f t="shared" si="80"/>
        <v/>
      </c>
      <c r="Q275" s="1115" t="str">
        <f t="shared" si="81"/>
        <v/>
      </c>
      <c r="S275" s="1115" t="str">
        <f t="shared" si="82"/>
        <v/>
      </c>
      <c r="U275" s="1115" t="str">
        <f t="shared" si="83"/>
        <v/>
      </c>
      <c r="W275" s="1115" t="str">
        <f t="shared" si="84"/>
        <v/>
      </c>
      <c r="Y275" s="1115" t="str">
        <f t="shared" si="85"/>
        <v/>
      </c>
      <c r="AA275" s="1115" t="str">
        <f t="shared" si="86"/>
        <v/>
      </c>
      <c r="AC275" s="1115" t="str">
        <f t="shared" si="87"/>
        <v/>
      </c>
      <c r="AE275" s="1115" t="str">
        <f t="shared" si="88"/>
        <v/>
      </c>
      <c r="AG275" s="1115" t="str">
        <f t="shared" si="89"/>
        <v/>
      </c>
      <c r="AI275" s="1115" t="str">
        <f t="shared" si="90"/>
        <v/>
      </c>
      <c r="AK275" s="1115" t="str">
        <f t="shared" si="91"/>
        <v/>
      </c>
      <c r="AM275" s="1115" t="str">
        <f t="shared" si="92"/>
        <v/>
      </c>
      <c r="AO275" s="1115" t="str">
        <f t="shared" si="93"/>
        <v/>
      </c>
      <c r="AQ275" s="1115" t="str">
        <f t="shared" si="94"/>
        <v/>
      </c>
      <c r="XT275"/>
      <c r="XU275"/>
      <c r="XV275"/>
      <c r="XW275"/>
      <c r="XX275"/>
      <c r="XY275"/>
      <c r="XZ275"/>
      <c r="YA275"/>
      <c r="YB275"/>
      <c r="YC275"/>
      <c r="YD275"/>
      <c r="YE275"/>
      <c r="YF275"/>
      <c r="YG275"/>
      <c r="YH275"/>
      <c r="YI275"/>
      <c r="YJ275"/>
      <c r="YK275"/>
      <c r="YL275"/>
      <c r="YM275"/>
      <c r="YN275"/>
      <c r="YO275"/>
      <c r="YP275"/>
      <c r="YQ275"/>
      <c r="YR275"/>
      <c r="YS275"/>
      <c r="YT275"/>
      <c r="YU275"/>
      <c r="YV275"/>
      <c r="YW275"/>
      <c r="YX275"/>
      <c r="YY275"/>
      <c r="YZ275"/>
      <c r="ZA275"/>
      <c r="ZB275"/>
      <c r="ZC275"/>
      <c r="ZD275"/>
      <c r="ZE275"/>
      <c r="ZF275"/>
      <c r="ZG275"/>
      <c r="AGZ275"/>
      <c r="AHA275"/>
      <c r="AHB275"/>
      <c r="AHC275"/>
      <c r="AHD275"/>
      <c r="AHE275"/>
      <c r="AHF275"/>
      <c r="AHG275"/>
      <c r="AHH275"/>
      <c r="AHI275"/>
      <c r="AHJ275"/>
      <c r="AHK275"/>
      <c r="AHL275"/>
      <c r="AHM275"/>
      <c r="AHN275"/>
      <c r="AHO275"/>
      <c r="AHP275"/>
      <c r="AHQ275"/>
      <c r="AHR275"/>
      <c r="AHS275"/>
      <c r="AHT275"/>
      <c r="AHU275"/>
      <c r="AHV275"/>
      <c r="AHW275"/>
      <c r="AHX275"/>
      <c r="AHY275"/>
      <c r="AHZ275"/>
      <c r="AIA275"/>
      <c r="AIB275"/>
      <c r="AIC275"/>
      <c r="AID275"/>
      <c r="AIE275"/>
      <c r="AIF275"/>
      <c r="AIG275"/>
      <c r="AIH275"/>
      <c r="AII275"/>
      <c r="AIJ275"/>
      <c r="AIK275"/>
      <c r="AIL275"/>
      <c r="AIM275"/>
      <c r="AIN275"/>
      <c r="AIO275"/>
      <c r="AIP275"/>
      <c r="AIQ275"/>
      <c r="AIR275"/>
      <c r="AIS275"/>
      <c r="AIT275"/>
      <c r="AIU275"/>
      <c r="AIV275"/>
      <c r="AIW275"/>
      <c r="AIX275"/>
      <c r="AIY275"/>
      <c r="AIZ275"/>
      <c r="AJA275"/>
      <c r="AJB275"/>
      <c r="AJC275"/>
      <c r="AJD275"/>
      <c r="AJE275"/>
      <c r="AJF275"/>
      <c r="AJG275"/>
      <c r="AJH275"/>
      <c r="AJI275"/>
      <c r="AJJ275"/>
      <c r="AJK275"/>
      <c r="AJL275"/>
      <c r="AJM275"/>
      <c r="AJN275"/>
      <c r="AJO275"/>
      <c r="AJP275"/>
      <c r="AJQ275"/>
      <c r="AJR275"/>
      <c r="AJS275"/>
      <c r="AJT275"/>
      <c r="AJU275"/>
      <c r="AJV275"/>
      <c r="AJW275"/>
      <c r="AJX275"/>
      <c r="AJY275"/>
      <c r="AJZ275"/>
      <c r="AKA275"/>
      <c r="AKB275"/>
      <c r="AKC275"/>
      <c r="AKD275"/>
      <c r="AKE275"/>
      <c r="AKF275"/>
      <c r="AKG275"/>
      <c r="AKH275"/>
      <c r="AKI275"/>
      <c r="AKJ275"/>
      <c r="AKK275"/>
      <c r="AKL275"/>
      <c r="AKM275"/>
      <c r="AKN275"/>
      <c r="AKO275"/>
      <c r="AKP275"/>
      <c r="AKQ275"/>
      <c r="AKR275"/>
      <c r="AKS275"/>
      <c r="AKT275"/>
      <c r="AKU275"/>
      <c r="AKV275"/>
      <c r="AKW275"/>
      <c r="AKX275"/>
      <c r="AKY275"/>
      <c r="AKZ275"/>
      <c r="ALA275"/>
      <c r="ALB275"/>
      <c r="ALC275"/>
      <c r="ALD275"/>
      <c r="ALE275"/>
      <c r="ALF275"/>
      <c r="ALG275"/>
      <c r="ALH275"/>
      <c r="ALI275"/>
      <c r="ALJ275"/>
      <c r="ALK275"/>
      <c r="ALL275"/>
      <c r="ALM275"/>
      <c r="ALN275"/>
      <c r="ALO275"/>
    </row>
    <row r="276" spans="5:1003" x14ac:dyDescent="0.25">
      <c r="E276" s="1115" t="str">
        <f t="shared" si="76"/>
        <v/>
      </c>
      <c r="G276" s="1115" t="str">
        <f t="shared" si="76"/>
        <v/>
      </c>
      <c r="I276" s="1115" t="str">
        <f t="shared" si="77"/>
        <v/>
      </c>
      <c r="K276" s="1115" t="str">
        <f t="shared" si="78"/>
        <v/>
      </c>
      <c r="M276" s="1115" t="str">
        <f t="shared" si="79"/>
        <v/>
      </c>
      <c r="O276" s="1115" t="str">
        <f t="shared" si="80"/>
        <v/>
      </c>
      <c r="Q276" s="1115" t="str">
        <f t="shared" si="81"/>
        <v/>
      </c>
      <c r="S276" s="1115" t="str">
        <f t="shared" si="82"/>
        <v/>
      </c>
      <c r="U276" s="1115" t="str">
        <f t="shared" si="83"/>
        <v/>
      </c>
      <c r="W276" s="1115" t="str">
        <f t="shared" si="84"/>
        <v/>
      </c>
      <c r="Y276" s="1115" t="str">
        <f t="shared" si="85"/>
        <v/>
      </c>
      <c r="AA276" s="1115" t="str">
        <f t="shared" si="86"/>
        <v/>
      </c>
      <c r="AC276" s="1115" t="str">
        <f t="shared" si="87"/>
        <v/>
      </c>
      <c r="AE276" s="1115" t="str">
        <f t="shared" si="88"/>
        <v/>
      </c>
      <c r="AG276" s="1115" t="str">
        <f t="shared" si="89"/>
        <v/>
      </c>
      <c r="AI276" s="1115" t="str">
        <f t="shared" si="90"/>
        <v/>
      </c>
      <c r="AK276" s="1115" t="str">
        <f t="shared" si="91"/>
        <v/>
      </c>
      <c r="AM276" s="1115" t="str">
        <f t="shared" si="92"/>
        <v/>
      </c>
      <c r="AO276" s="1115" t="str">
        <f t="shared" si="93"/>
        <v/>
      </c>
      <c r="AQ276" s="1115" t="str">
        <f t="shared" si="94"/>
        <v/>
      </c>
      <c r="XT276"/>
      <c r="XU276"/>
      <c r="XV276"/>
      <c r="XW276"/>
      <c r="XX276"/>
      <c r="XY276"/>
      <c r="XZ276"/>
      <c r="YA276"/>
      <c r="YB276"/>
      <c r="YC276"/>
      <c r="YD276"/>
      <c r="YE276"/>
      <c r="YF276"/>
      <c r="YG276"/>
      <c r="YH276"/>
      <c r="YI276"/>
      <c r="YJ276"/>
      <c r="YK276"/>
      <c r="YL276"/>
      <c r="YM276"/>
      <c r="YN276"/>
      <c r="YO276"/>
      <c r="YP276"/>
      <c r="YQ276"/>
      <c r="YR276"/>
      <c r="YS276"/>
      <c r="YT276"/>
      <c r="YU276"/>
      <c r="YV276"/>
      <c r="YW276"/>
      <c r="YX276"/>
      <c r="YY276"/>
      <c r="YZ276"/>
      <c r="ZA276"/>
      <c r="ZB276"/>
      <c r="ZC276"/>
      <c r="ZD276"/>
      <c r="ZE276"/>
      <c r="ZF276"/>
      <c r="ZG276"/>
      <c r="AGZ276"/>
      <c r="AHA276"/>
      <c r="AHB276"/>
      <c r="AHC276"/>
      <c r="AHD276"/>
      <c r="AHE276"/>
      <c r="AHF276"/>
      <c r="AHG276"/>
      <c r="AHH276"/>
      <c r="AHI276"/>
      <c r="AHJ276"/>
      <c r="AHK276"/>
      <c r="AHL276"/>
      <c r="AHM276"/>
      <c r="AHN276"/>
      <c r="AHO276"/>
      <c r="AHP276"/>
      <c r="AHQ276"/>
      <c r="AHR276"/>
      <c r="AHS276"/>
      <c r="AHT276"/>
      <c r="AHU276"/>
      <c r="AHV276"/>
      <c r="AHW276"/>
      <c r="AHX276"/>
      <c r="AHY276"/>
      <c r="AHZ276"/>
      <c r="AIA276"/>
      <c r="AIB276"/>
      <c r="AIC276"/>
      <c r="AID276"/>
      <c r="AIE276"/>
      <c r="AIF276"/>
      <c r="AIG276"/>
      <c r="AIH276"/>
      <c r="AII276"/>
      <c r="AIJ276"/>
      <c r="AIK276"/>
      <c r="AIL276"/>
      <c r="AIM276"/>
      <c r="AIN276"/>
      <c r="AIO276"/>
      <c r="AIP276"/>
      <c r="AIQ276"/>
      <c r="AIR276"/>
      <c r="AIS276"/>
      <c r="AIT276"/>
      <c r="AIU276"/>
      <c r="AIV276"/>
      <c r="AIW276"/>
      <c r="AIX276"/>
      <c r="AIY276"/>
      <c r="AIZ276"/>
      <c r="AJA276"/>
      <c r="AJB276"/>
      <c r="AJC276"/>
      <c r="AJD276"/>
      <c r="AJE276"/>
      <c r="AJF276"/>
      <c r="AJG276"/>
      <c r="AJH276"/>
      <c r="AJI276"/>
      <c r="AJJ276"/>
      <c r="AJK276"/>
      <c r="AJL276"/>
      <c r="AJM276"/>
      <c r="AJN276"/>
      <c r="AJO276"/>
      <c r="AJP276"/>
      <c r="AJQ276"/>
      <c r="AJR276"/>
      <c r="AJS276"/>
      <c r="AJT276"/>
      <c r="AJU276"/>
      <c r="AJV276"/>
      <c r="AJW276"/>
      <c r="AJX276"/>
      <c r="AJY276"/>
      <c r="AJZ276"/>
      <c r="AKA276"/>
      <c r="AKB276"/>
      <c r="AKC276"/>
      <c r="AKD276"/>
      <c r="AKE276"/>
      <c r="AKF276"/>
      <c r="AKG276"/>
      <c r="AKH276"/>
      <c r="AKI276"/>
      <c r="AKJ276"/>
      <c r="AKK276"/>
      <c r="AKL276"/>
      <c r="AKM276"/>
      <c r="AKN276"/>
      <c r="AKO276"/>
      <c r="AKP276"/>
      <c r="AKQ276"/>
      <c r="AKR276"/>
      <c r="AKS276"/>
      <c r="AKT276"/>
      <c r="AKU276"/>
      <c r="AKV276"/>
      <c r="AKW276"/>
      <c r="AKX276"/>
      <c r="AKY276"/>
      <c r="AKZ276"/>
      <c r="ALA276"/>
      <c r="ALB276"/>
      <c r="ALC276"/>
      <c r="ALD276"/>
      <c r="ALE276"/>
      <c r="ALF276"/>
      <c r="ALG276"/>
      <c r="ALH276"/>
      <c r="ALI276"/>
      <c r="ALJ276"/>
      <c r="ALK276"/>
      <c r="ALL276"/>
      <c r="ALM276"/>
      <c r="ALN276"/>
      <c r="ALO276"/>
    </row>
    <row r="277" spans="5:1003" x14ac:dyDescent="0.25">
      <c r="E277" s="1115" t="str">
        <f t="shared" si="76"/>
        <v/>
      </c>
      <c r="G277" s="1115" t="str">
        <f t="shared" si="76"/>
        <v/>
      </c>
      <c r="I277" s="1115" t="str">
        <f t="shared" si="77"/>
        <v/>
      </c>
      <c r="K277" s="1115" t="str">
        <f t="shared" si="78"/>
        <v/>
      </c>
      <c r="M277" s="1115" t="str">
        <f t="shared" si="79"/>
        <v/>
      </c>
      <c r="O277" s="1115" t="str">
        <f t="shared" si="80"/>
        <v/>
      </c>
      <c r="Q277" s="1115" t="str">
        <f t="shared" si="81"/>
        <v/>
      </c>
      <c r="S277" s="1115" t="str">
        <f t="shared" si="82"/>
        <v/>
      </c>
      <c r="U277" s="1115" t="str">
        <f t="shared" si="83"/>
        <v/>
      </c>
      <c r="W277" s="1115" t="str">
        <f t="shared" si="84"/>
        <v/>
      </c>
      <c r="Y277" s="1115" t="str">
        <f t="shared" si="85"/>
        <v/>
      </c>
      <c r="AA277" s="1115" t="str">
        <f t="shared" si="86"/>
        <v/>
      </c>
      <c r="AC277" s="1115" t="str">
        <f t="shared" si="87"/>
        <v/>
      </c>
      <c r="AE277" s="1115" t="str">
        <f t="shared" si="88"/>
        <v/>
      </c>
      <c r="AG277" s="1115" t="str">
        <f t="shared" si="89"/>
        <v/>
      </c>
      <c r="AI277" s="1115" t="str">
        <f t="shared" si="90"/>
        <v/>
      </c>
      <c r="AK277" s="1115" t="str">
        <f t="shared" si="91"/>
        <v/>
      </c>
      <c r="AM277" s="1115" t="str">
        <f t="shared" si="92"/>
        <v/>
      </c>
      <c r="AO277" s="1115" t="str">
        <f t="shared" si="93"/>
        <v/>
      </c>
      <c r="AQ277" s="1115" t="str">
        <f t="shared" si="94"/>
        <v/>
      </c>
      <c r="XT277"/>
      <c r="XU277"/>
      <c r="XV277"/>
      <c r="XW277"/>
      <c r="XX277"/>
      <c r="XY277"/>
      <c r="XZ277"/>
      <c r="YA277"/>
      <c r="YB277"/>
      <c r="YC277"/>
      <c r="YD277"/>
      <c r="YE277"/>
      <c r="YF277"/>
      <c r="YG277"/>
      <c r="YH277"/>
      <c r="YI277"/>
      <c r="YJ277"/>
      <c r="YK277"/>
      <c r="YL277"/>
      <c r="YM277"/>
      <c r="YN277"/>
      <c r="YO277"/>
      <c r="YP277"/>
      <c r="YQ277"/>
      <c r="YR277"/>
      <c r="YS277"/>
      <c r="YT277"/>
      <c r="YU277"/>
      <c r="YV277"/>
      <c r="YW277"/>
      <c r="YX277"/>
      <c r="YY277"/>
      <c r="YZ277"/>
      <c r="ZA277"/>
      <c r="ZB277"/>
      <c r="ZC277"/>
      <c r="ZD277"/>
      <c r="ZE277"/>
      <c r="ZF277"/>
      <c r="ZG277"/>
      <c r="AGZ277"/>
      <c r="AHA277"/>
      <c r="AHB277"/>
      <c r="AHC277"/>
      <c r="AHD277"/>
      <c r="AHE277"/>
      <c r="AHF277"/>
      <c r="AHG277"/>
      <c r="AHH277"/>
      <c r="AHI277"/>
      <c r="AHJ277"/>
      <c r="AHK277"/>
      <c r="AHL277"/>
      <c r="AHM277"/>
      <c r="AHN277"/>
      <c r="AHO277"/>
      <c r="AHP277"/>
      <c r="AHQ277"/>
      <c r="AHR277"/>
      <c r="AHS277"/>
      <c r="AHT277"/>
      <c r="AHU277"/>
      <c r="AHV277"/>
      <c r="AHW277"/>
      <c r="AHX277"/>
      <c r="AHY277"/>
      <c r="AHZ277"/>
      <c r="AIA277"/>
      <c r="AIB277"/>
      <c r="AIC277"/>
      <c r="AID277"/>
      <c r="AIE277"/>
      <c r="AIF277"/>
      <c r="AIG277"/>
      <c r="AIH277"/>
      <c r="AII277"/>
      <c r="AIJ277"/>
      <c r="AIK277"/>
      <c r="AIL277"/>
      <c r="AIM277"/>
      <c r="AIN277"/>
      <c r="AIO277"/>
      <c r="AIP277"/>
      <c r="AIQ277"/>
      <c r="AIR277"/>
      <c r="AIS277"/>
      <c r="AIT277"/>
      <c r="AIU277"/>
      <c r="AIV277"/>
      <c r="AIW277"/>
      <c r="AIX277"/>
      <c r="AIY277"/>
      <c r="AIZ277"/>
      <c r="AJA277"/>
      <c r="AJB277"/>
      <c r="AJC277"/>
      <c r="AJD277"/>
      <c r="AJE277"/>
      <c r="AJF277"/>
      <c r="AJG277"/>
      <c r="AJH277"/>
      <c r="AJI277"/>
      <c r="AJJ277"/>
      <c r="AJK277"/>
      <c r="AJL277"/>
      <c r="AJM277"/>
      <c r="AJN277"/>
      <c r="AJO277"/>
      <c r="AJP277"/>
      <c r="AJQ277"/>
      <c r="AJR277"/>
      <c r="AJS277"/>
      <c r="AJT277"/>
      <c r="AJU277"/>
      <c r="AJV277"/>
      <c r="AJW277"/>
      <c r="AJX277"/>
      <c r="AJY277"/>
      <c r="AJZ277"/>
      <c r="AKA277"/>
      <c r="AKB277"/>
      <c r="AKC277"/>
      <c r="AKD277"/>
      <c r="AKE277"/>
      <c r="AKF277"/>
      <c r="AKG277"/>
      <c r="AKH277"/>
      <c r="AKI277"/>
      <c r="AKJ277"/>
      <c r="AKK277"/>
      <c r="AKL277"/>
      <c r="AKM277"/>
      <c r="AKN277"/>
      <c r="AKO277"/>
      <c r="AKP277"/>
      <c r="AKQ277"/>
      <c r="AKR277"/>
      <c r="AKS277"/>
      <c r="AKT277"/>
      <c r="AKU277"/>
      <c r="AKV277"/>
      <c r="AKW277"/>
      <c r="AKX277"/>
      <c r="AKY277"/>
      <c r="AKZ277"/>
      <c r="ALA277"/>
      <c r="ALB277"/>
      <c r="ALC277"/>
      <c r="ALD277"/>
      <c r="ALE277"/>
      <c r="ALF277"/>
      <c r="ALG277"/>
      <c r="ALH277"/>
      <c r="ALI277"/>
      <c r="ALJ277"/>
      <c r="ALK277"/>
      <c r="ALL277"/>
      <c r="ALM277"/>
      <c r="ALN277"/>
      <c r="ALO277"/>
    </row>
    <row r="278" spans="5:1003" x14ac:dyDescent="0.25">
      <c r="E278" s="1115" t="str">
        <f t="shared" si="76"/>
        <v/>
      </c>
      <c r="G278" s="1115" t="str">
        <f t="shared" si="76"/>
        <v/>
      </c>
      <c r="I278" s="1115" t="str">
        <f t="shared" si="77"/>
        <v/>
      </c>
      <c r="K278" s="1115" t="str">
        <f t="shared" si="78"/>
        <v/>
      </c>
      <c r="M278" s="1115" t="str">
        <f t="shared" si="79"/>
        <v/>
      </c>
      <c r="O278" s="1115" t="str">
        <f t="shared" si="80"/>
        <v/>
      </c>
      <c r="Q278" s="1115" t="str">
        <f t="shared" si="81"/>
        <v/>
      </c>
      <c r="S278" s="1115" t="str">
        <f t="shared" si="82"/>
        <v/>
      </c>
      <c r="U278" s="1115" t="str">
        <f t="shared" si="83"/>
        <v/>
      </c>
      <c r="W278" s="1115" t="str">
        <f t="shared" si="84"/>
        <v/>
      </c>
      <c r="Y278" s="1115" t="str">
        <f t="shared" si="85"/>
        <v/>
      </c>
      <c r="AA278" s="1115" t="str">
        <f t="shared" si="86"/>
        <v/>
      </c>
      <c r="AC278" s="1115" t="str">
        <f t="shared" si="87"/>
        <v/>
      </c>
      <c r="AE278" s="1115" t="str">
        <f t="shared" si="88"/>
        <v/>
      </c>
      <c r="AG278" s="1115" t="str">
        <f t="shared" si="89"/>
        <v/>
      </c>
      <c r="AI278" s="1115" t="str">
        <f t="shared" si="90"/>
        <v/>
      </c>
      <c r="AK278" s="1115" t="str">
        <f t="shared" si="91"/>
        <v/>
      </c>
      <c r="AM278" s="1115" t="str">
        <f t="shared" si="92"/>
        <v/>
      </c>
      <c r="AO278" s="1115" t="str">
        <f t="shared" si="93"/>
        <v/>
      </c>
      <c r="AQ278" s="1115" t="str">
        <f t="shared" si="94"/>
        <v/>
      </c>
      <c r="XT278"/>
      <c r="XU278"/>
      <c r="XV278"/>
      <c r="XW278"/>
      <c r="XX278"/>
      <c r="XY278"/>
      <c r="XZ278"/>
      <c r="YA278"/>
      <c r="YB278"/>
      <c r="YC278"/>
      <c r="YD278"/>
      <c r="YE278"/>
      <c r="YF278"/>
      <c r="YG278"/>
      <c r="YH278"/>
      <c r="YI278"/>
      <c r="YJ278"/>
      <c r="YK278"/>
      <c r="YL278"/>
      <c r="YM278"/>
      <c r="YN278"/>
      <c r="YO278"/>
      <c r="YP278"/>
      <c r="YQ278"/>
      <c r="YR278"/>
      <c r="YS278"/>
      <c r="YT278"/>
      <c r="YU278"/>
      <c r="YV278"/>
      <c r="YW278"/>
      <c r="YX278"/>
      <c r="YY278"/>
      <c r="YZ278"/>
      <c r="ZA278"/>
      <c r="ZB278"/>
      <c r="ZC278"/>
      <c r="ZD278"/>
      <c r="ZE278"/>
      <c r="ZF278"/>
      <c r="ZG278"/>
      <c r="AGZ278"/>
      <c r="AHA278"/>
      <c r="AHB278"/>
      <c r="AHC278"/>
      <c r="AHD278"/>
      <c r="AHE278"/>
      <c r="AHF278"/>
      <c r="AHG278"/>
      <c r="AHH278"/>
      <c r="AHI278"/>
      <c r="AHJ278"/>
      <c r="AHK278"/>
      <c r="AHL278"/>
      <c r="AHM278"/>
      <c r="AHN278"/>
      <c r="AHO278"/>
      <c r="AHP278"/>
      <c r="AHQ278"/>
      <c r="AHR278"/>
      <c r="AHS278"/>
      <c r="AHT278"/>
      <c r="AHU278"/>
      <c r="AHV278"/>
      <c r="AHW278"/>
      <c r="AHX278"/>
      <c r="AHY278"/>
      <c r="AHZ278"/>
      <c r="AIA278"/>
      <c r="AIB278"/>
      <c r="AIC278"/>
      <c r="AID278"/>
      <c r="AIE278"/>
      <c r="AIF278"/>
      <c r="AIG278"/>
      <c r="AIH278"/>
      <c r="AII278"/>
      <c r="AIJ278"/>
      <c r="AIK278"/>
      <c r="AIL278"/>
      <c r="AIM278"/>
      <c r="AIN278"/>
      <c r="AIO278"/>
      <c r="AIP278"/>
      <c r="AIQ278"/>
      <c r="AIR278"/>
      <c r="AIS278"/>
      <c r="AIT278"/>
      <c r="AIU278"/>
      <c r="AIV278"/>
      <c r="AIW278"/>
      <c r="AIX278"/>
      <c r="AIY278"/>
      <c r="AIZ278"/>
      <c r="AJA278"/>
      <c r="AJB278"/>
      <c r="AJC278"/>
      <c r="AJD278"/>
      <c r="AJE278"/>
      <c r="AJF278"/>
      <c r="AJG278"/>
      <c r="AJH278"/>
      <c r="AJI278"/>
      <c r="AJJ278"/>
      <c r="AJK278"/>
      <c r="AJL278"/>
      <c r="AJM278"/>
      <c r="AJN278"/>
      <c r="AJO278"/>
      <c r="AJP278"/>
      <c r="AJQ278"/>
      <c r="AJR278"/>
      <c r="AJS278"/>
      <c r="AJT278"/>
      <c r="AJU278"/>
      <c r="AJV278"/>
      <c r="AJW278"/>
      <c r="AJX278"/>
      <c r="AJY278"/>
      <c r="AJZ278"/>
      <c r="AKA278"/>
      <c r="AKB278"/>
      <c r="AKC278"/>
      <c r="AKD278"/>
      <c r="AKE278"/>
      <c r="AKF278"/>
      <c r="AKG278"/>
      <c r="AKH278"/>
      <c r="AKI278"/>
      <c r="AKJ278"/>
      <c r="AKK278"/>
      <c r="AKL278"/>
      <c r="AKM278"/>
      <c r="AKN278"/>
      <c r="AKO278"/>
      <c r="AKP278"/>
      <c r="AKQ278"/>
      <c r="AKR278"/>
      <c r="AKS278"/>
      <c r="AKT278"/>
      <c r="AKU278"/>
      <c r="AKV278"/>
      <c r="AKW278"/>
      <c r="AKX278"/>
      <c r="AKY278"/>
      <c r="AKZ278"/>
      <c r="ALA278"/>
      <c r="ALB278"/>
      <c r="ALC278"/>
      <c r="ALD278"/>
      <c r="ALE278"/>
      <c r="ALF278"/>
      <c r="ALG278"/>
      <c r="ALH278"/>
      <c r="ALI278"/>
      <c r="ALJ278"/>
      <c r="ALK278"/>
      <c r="ALL278"/>
      <c r="ALM278"/>
      <c r="ALN278"/>
      <c r="ALO278"/>
    </row>
    <row r="279" spans="5:1003" x14ac:dyDescent="0.25">
      <c r="E279" s="1115" t="str">
        <f t="shared" si="76"/>
        <v/>
      </c>
      <c r="G279" s="1115" t="str">
        <f t="shared" si="76"/>
        <v/>
      </c>
      <c r="I279" s="1115" t="str">
        <f t="shared" si="77"/>
        <v/>
      </c>
      <c r="K279" s="1115" t="str">
        <f t="shared" si="78"/>
        <v/>
      </c>
      <c r="M279" s="1115" t="str">
        <f t="shared" si="79"/>
        <v/>
      </c>
      <c r="O279" s="1115" t="str">
        <f t="shared" si="80"/>
        <v/>
      </c>
      <c r="Q279" s="1115" t="str">
        <f t="shared" si="81"/>
        <v/>
      </c>
      <c r="S279" s="1115" t="str">
        <f t="shared" si="82"/>
        <v/>
      </c>
      <c r="U279" s="1115" t="str">
        <f t="shared" si="83"/>
        <v/>
      </c>
      <c r="W279" s="1115" t="str">
        <f t="shared" si="84"/>
        <v/>
      </c>
      <c r="Y279" s="1115" t="str">
        <f t="shared" si="85"/>
        <v/>
      </c>
      <c r="AA279" s="1115" t="str">
        <f t="shared" si="86"/>
        <v/>
      </c>
      <c r="AC279" s="1115" t="str">
        <f t="shared" si="87"/>
        <v/>
      </c>
      <c r="AE279" s="1115" t="str">
        <f t="shared" si="88"/>
        <v/>
      </c>
      <c r="AG279" s="1115" t="str">
        <f t="shared" si="89"/>
        <v/>
      </c>
      <c r="AI279" s="1115" t="str">
        <f t="shared" si="90"/>
        <v/>
      </c>
      <c r="AK279" s="1115" t="str">
        <f t="shared" si="91"/>
        <v/>
      </c>
      <c r="AM279" s="1115" t="str">
        <f t="shared" si="92"/>
        <v/>
      </c>
      <c r="AO279" s="1115" t="str">
        <f t="shared" si="93"/>
        <v/>
      </c>
      <c r="AQ279" s="1115" t="str">
        <f t="shared" si="94"/>
        <v/>
      </c>
      <c r="XT279"/>
      <c r="XU279"/>
      <c r="XV279"/>
      <c r="XW279"/>
      <c r="XX279"/>
      <c r="XY279"/>
      <c r="XZ279"/>
      <c r="YA279"/>
      <c r="YB279"/>
      <c r="YC279"/>
      <c r="YD279"/>
      <c r="YE279"/>
      <c r="YF279"/>
      <c r="YG279"/>
      <c r="YH279"/>
      <c r="YI279"/>
      <c r="YJ279"/>
      <c r="YK279"/>
      <c r="YL279"/>
      <c r="YM279"/>
      <c r="YN279"/>
      <c r="YO279"/>
      <c r="YP279"/>
      <c r="YQ279"/>
      <c r="YR279"/>
      <c r="YS279"/>
      <c r="YT279"/>
      <c r="YU279"/>
      <c r="YV279"/>
      <c r="YW279"/>
      <c r="YX279"/>
      <c r="YY279"/>
      <c r="YZ279"/>
      <c r="ZA279"/>
      <c r="ZB279"/>
      <c r="ZC279"/>
      <c r="ZD279"/>
      <c r="ZE279"/>
      <c r="ZF279"/>
      <c r="ZG279"/>
      <c r="AGZ279"/>
      <c r="AHA279"/>
      <c r="AHB279"/>
      <c r="AHC279"/>
      <c r="AHD279"/>
      <c r="AHE279"/>
      <c r="AHF279"/>
      <c r="AHG279"/>
      <c r="AHH279"/>
      <c r="AHI279"/>
      <c r="AHJ279"/>
      <c r="AHK279"/>
      <c r="AHL279"/>
      <c r="AHM279"/>
      <c r="AHN279"/>
      <c r="AHO279"/>
      <c r="AHP279"/>
      <c r="AHQ279"/>
      <c r="AHR279"/>
      <c r="AHS279"/>
      <c r="AHT279"/>
      <c r="AHU279"/>
      <c r="AHV279"/>
      <c r="AHW279"/>
      <c r="AHX279"/>
      <c r="AHY279"/>
      <c r="AHZ279"/>
      <c r="AIA279"/>
      <c r="AIB279"/>
      <c r="AIC279"/>
      <c r="AID279"/>
      <c r="AIE279"/>
      <c r="AIF279"/>
      <c r="AIG279"/>
      <c r="AIH279"/>
      <c r="AII279"/>
      <c r="AIJ279"/>
      <c r="AIK279"/>
      <c r="AIL279"/>
      <c r="AIM279"/>
      <c r="AIN279"/>
      <c r="AIO279"/>
      <c r="AIP279"/>
      <c r="AIQ279"/>
      <c r="AIR279"/>
      <c r="AIS279"/>
      <c r="AIT279"/>
      <c r="AIU279"/>
      <c r="AIV279"/>
      <c r="AIW279"/>
      <c r="AIX279"/>
      <c r="AIY279"/>
      <c r="AIZ279"/>
      <c r="AJA279"/>
      <c r="AJB279"/>
      <c r="AJC279"/>
      <c r="AJD279"/>
      <c r="AJE279"/>
      <c r="AJF279"/>
      <c r="AJG279"/>
      <c r="AJH279"/>
      <c r="AJI279"/>
      <c r="AJJ279"/>
      <c r="AJK279"/>
      <c r="AJL279"/>
      <c r="AJM279"/>
      <c r="AJN279"/>
      <c r="AJO279"/>
      <c r="AJP279"/>
      <c r="AJQ279"/>
      <c r="AJR279"/>
      <c r="AJS279"/>
      <c r="AJT279"/>
      <c r="AJU279"/>
      <c r="AJV279"/>
      <c r="AJW279"/>
      <c r="AJX279"/>
      <c r="AJY279"/>
      <c r="AJZ279"/>
      <c r="AKA279"/>
      <c r="AKB279"/>
      <c r="AKC279"/>
      <c r="AKD279"/>
      <c r="AKE279"/>
      <c r="AKF279"/>
      <c r="AKG279"/>
      <c r="AKH279"/>
      <c r="AKI279"/>
      <c r="AKJ279"/>
      <c r="AKK279"/>
      <c r="AKL279"/>
      <c r="AKM279"/>
      <c r="AKN279"/>
      <c r="AKO279"/>
      <c r="AKP279"/>
      <c r="AKQ279"/>
      <c r="AKR279"/>
      <c r="AKS279"/>
      <c r="AKT279"/>
      <c r="AKU279"/>
      <c r="AKV279"/>
      <c r="AKW279"/>
      <c r="AKX279"/>
      <c r="AKY279"/>
      <c r="AKZ279"/>
      <c r="ALA279"/>
      <c r="ALB279"/>
      <c r="ALC279"/>
      <c r="ALD279"/>
      <c r="ALE279"/>
      <c r="ALF279"/>
      <c r="ALG279"/>
      <c r="ALH279"/>
      <c r="ALI279"/>
      <c r="ALJ279"/>
      <c r="ALK279"/>
      <c r="ALL279"/>
      <c r="ALM279"/>
      <c r="ALN279"/>
      <c r="ALO279"/>
    </row>
    <row r="280" spans="5:1003" x14ac:dyDescent="0.25">
      <c r="E280" s="1115" t="str">
        <f t="shared" si="76"/>
        <v/>
      </c>
      <c r="G280" s="1115" t="str">
        <f t="shared" si="76"/>
        <v/>
      </c>
      <c r="I280" s="1115" t="str">
        <f t="shared" si="77"/>
        <v/>
      </c>
      <c r="K280" s="1115" t="str">
        <f t="shared" si="78"/>
        <v/>
      </c>
      <c r="M280" s="1115" t="str">
        <f t="shared" si="79"/>
        <v/>
      </c>
      <c r="O280" s="1115" t="str">
        <f t="shared" si="80"/>
        <v/>
      </c>
      <c r="Q280" s="1115" t="str">
        <f t="shared" si="81"/>
        <v/>
      </c>
      <c r="S280" s="1115" t="str">
        <f t="shared" si="82"/>
        <v/>
      </c>
      <c r="U280" s="1115" t="str">
        <f t="shared" si="83"/>
        <v/>
      </c>
      <c r="W280" s="1115" t="str">
        <f t="shared" si="84"/>
        <v/>
      </c>
      <c r="Y280" s="1115" t="str">
        <f t="shared" si="85"/>
        <v/>
      </c>
      <c r="AA280" s="1115" t="str">
        <f t="shared" si="86"/>
        <v/>
      </c>
      <c r="AC280" s="1115" t="str">
        <f t="shared" si="87"/>
        <v/>
      </c>
      <c r="AE280" s="1115" t="str">
        <f t="shared" si="88"/>
        <v/>
      </c>
      <c r="AG280" s="1115" t="str">
        <f t="shared" si="89"/>
        <v/>
      </c>
      <c r="AI280" s="1115" t="str">
        <f t="shared" si="90"/>
        <v/>
      </c>
      <c r="AK280" s="1115" t="str">
        <f t="shared" si="91"/>
        <v/>
      </c>
      <c r="AM280" s="1115" t="str">
        <f t="shared" si="92"/>
        <v/>
      </c>
      <c r="AO280" s="1115" t="str">
        <f t="shared" si="93"/>
        <v/>
      </c>
      <c r="AQ280" s="1115" t="str">
        <f t="shared" si="94"/>
        <v/>
      </c>
      <c r="XT280"/>
      <c r="XU280"/>
      <c r="XV280"/>
      <c r="XW280"/>
      <c r="XX280"/>
      <c r="XY280"/>
      <c r="XZ280"/>
      <c r="YA280"/>
      <c r="YB280"/>
      <c r="YC280"/>
      <c r="YD280"/>
      <c r="YE280"/>
      <c r="YF280"/>
      <c r="YG280"/>
      <c r="YH280"/>
      <c r="YI280"/>
      <c r="YJ280"/>
      <c r="YK280"/>
      <c r="YL280"/>
      <c r="YM280"/>
      <c r="YN280"/>
      <c r="YO280"/>
      <c r="YP280"/>
      <c r="YQ280"/>
      <c r="YR280"/>
      <c r="YS280"/>
      <c r="YT280"/>
      <c r="YU280"/>
      <c r="YV280"/>
      <c r="YW280"/>
      <c r="YX280"/>
      <c r="YY280"/>
      <c r="YZ280"/>
      <c r="ZA280"/>
      <c r="ZB280"/>
      <c r="ZC280"/>
      <c r="ZD280"/>
      <c r="ZE280"/>
      <c r="ZF280"/>
      <c r="ZG280"/>
      <c r="AGZ280"/>
      <c r="AHA280"/>
      <c r="AHB280"/>
      <c r="AHC280"/>
      <c r="AHD280"/>
      <c r="AHE280"/>
      <c r="AHF280"/>
      <c r="AHG280"/>
      <c r="AHH280"/>
      <c r="AHI280"/>
      <c r="AHJ280"/>
      <c r="AHK280"/>
      <c r="AHL280"/>
      <c r="AHM280"/>
      <c r="AHN280"/>
      <c r="AHO280"/>
      <c r="AHP280"/>
      <c r="AHQ280"/>
      <c r="AHR280"/>
      <c r="AHS280"/>
      <c r="AHT280"/>
      <c r="AHU280"/>
      <c r="AHV280"/>
      <c r="AHW280"/>
      <c r="AHX280"/>
      <c r="AHY280"/>
      <c r="AHZ280"/>
      <c r="AIA280"/>
      <c r="AIB280"/>
      <c r="AIC280"/>
      <c r="AID280"/>
      <c r="AIE280"/>
      <c r="AIF280"/>
      <c r="AIG280"/>
      <c r="AIH280"/>
      <c r="AII280"/>
      <c r="AIJ280"/>
      <c r="AIK280"/>
      <c r="AIL280"/>
      <c r="AIM280"/>
      <c r="AIN280"/>
      <c r="AIO280"/>
      <c r="AIP280"/>
      <c r="AIQ280"/>
      <c r="AIR280"/>
      <c r="AIS280"/>
      <c r="AIT280"/>
      <c r="AIU280"/>
      <c r="AIV280"/>
      <c r="AIW280"/>
      <c r="AIX280"/>
      <c r="AIY280"/>
      <c r="AIZ280"/>
      <c r="AJA280"/>
      <c r="AJB280"/>
      <c r="AJC280"/>
      <c r="AJD280"/>
      <c r="AJE280"/>
      <c r="AJF280"/>
      <c r="AJG280"/>
      <c r="AJH280"/>
      <c r="AJI280"/>
      <c r="AJJ280"/>
      <c r="AJK280"/>
      <c r="AJL280"/>
      <c r="AJM280"/>
      <c r="AJN280"/>
      <c r="AJO280"/>
      <c r="AJP280"/>
      <c r="AJQ280"/>
      <c r="AJR280"/>
      <c r="AJS280"/>
      <c r="AJT280"/>
      <c r="AJU280"/>
      <c r="AJV280"/>
      <c r="AJW280"/>
      <c r="AJX280"/>
      <c r="AJY280"/>
      <c r="AJZ280"/>
      <c r="AKA280"/>
      <c r="AKB280"/>
      <c r="AKC280"/>
      <c r="AKD280"/>
      <c r="AKE280"/>
      <c r="AKF280"/>
      <c r="AKG280"/>
      <c r="AKH280"/>
      <c r="AKI280"/>
      <c r="AKJ280"/>
      <c r="AKK280"/>
      <c r="AKL280"/>
      <c r="AKM280"/>
      <c r="AKN280"/>
      <c r="AKO280"/>
      <c r="AKP280"/>
      <c r="AKQ280"/>
      <c r="AKR280"/>
      <c r="AKS280"/>
      <c r="AKT280"/>
      <c r="AKU280"/>
      <c r="AKV280"/>
      <c r="AKW280"/>
      <c r="AKX280"/>
      <c r="AKY280"/>
      <c r="AKZ280"/>
      <c r="ALA280"/>
      <c r="ALB280"/>
      <c r="ALC280"/>
      <c r="ALD280"/>
      <c r="ALE280"/>
      <c r="ALF280"/>
      <c r="ALG280"/>
      <c r="ALH280"/>
      <c r="ALI280"/>
      <c r="ALJ280"/>
      <c r="ALK280"/>
      <c r="ALL280"/>
      <c r="ALM280"/>
      <c r="ALN280"/>
      <c r="ALO280"/>
    </row>
    <row r="281" spans="5:1003" x14ac:dyDescent="0.25">
      <c r="E281" s="1115" t="str">
        <f t="shared" si="76"/>
        <v/>
      </c>
      <c r="G281" s="1115" t="str">
        <f t="shared" si="76"/>
        <v/>
      </c>
      <c r="I281" s="1115" t="str">
        <f t="shared" si="77"/>
        <v/>
      </c>
      <c r="K281" s="1115" t="str">
        <f t="shared" si="78"/>
        <v/>
      </c>
      <c r="M281" s="1115" t="str">
        <f t="shared" si="79"/>
        <v/>
      </c>
      <c r="O281" s="1115" t="str">
        <f t="shared" si="80"/>
        <v/>
      </c>
      <c r="Q281" s="1115" t="str">
        <f t="shared" si="81"/>
        <v/>
      </c>
      <c r="S281" s="1115" t="str">
        <f t="shared" si="82"/>
        <v/>
      </c>
      <c r="U281" s="1115" t="str">
        <f t="shared" si="83"/>
        <v/>
      </c>
      <c r="W281" s="1115" t="str">
        <f t="shared" si="84"/>
        <v/>
      </c>
      <c r="Y281" s="1115" t="str">
        <f t="shared" si="85"/>
        <v/>
      </c>
      <c r="AA281" s="1115" t="str">
        <f t="shared" si="86"/>
        <v/>
      </c>
      <c r="AC281" s="1115" t="str">
        <f t="shared" si="87"/>
        <v/>
      </c>
      <c r="AE281" s="1115" t="str">
        <f t="shared" si="88"/>
        <v/>
      </c>
      <c r="AG281" s="1115" t="str">
        <f t="shared" si="89"/>
        <v/>
      </c>
      <c r="AI281" s="1115" t="str">
        <f t="shared" si="90"/>
        <v/>
      </c>
      <c r="AK281" s="1115" t="str">
        <f t="shared" si="91"/>
        <v/>
      </c>
      <c r="AM281" s="1115" t="str">
        <f t="shared" si="92"/>
        <v/>
      </c>
      <c r="AO281" s="1115" t="str">
        <f t="shared" si="93"/>
        <v/>
      </c>
      <c r="AQ281" s="1115" t="str">
        <f t="shared" si="94"/>
        <v/>
      </c>
      <c r="XT281"/>
      <c r="XU281"/>
      <c r="XV281"/>
      <c r="XW281"/>
      <c r="XX281"/>
      <c r="XY281"/>
      <c r="XZ281"/>
      <c r="YA281"/>
      <c r="YB281"/>
      <c r="YC281"/>
      <c r="YD281"/>
      <c r="YE281"/>
      <c r="YF281"/>
      <c r="YG281"/>
      <c r="YH281"/>
      <c r="YI281"/>
      <c r="YJ281"/>
      <c r="YK281"/>
      <c r="YL281"/>
      <c r="YM281"/>
      <c r="YN281"/>
      <c r="YO281"/>
      <c r="YP281"/>
      <c r="YQ281"/>
      <c r="YR281"/>
      <c r="YS281"/>
      <c r="YT281"/>
      <c r="YU281"/>
      <c r="YV281"/>
      <c r="YW281"/>
      <c r="YX281"/>
      <c r="YY281"/>
      <c r="YZ281"/>
      <c r="ZA281"/>
      <c r="ZB281"/>
      <c r="ZC281"/>
      <c r="ZD281"/>
      <c r="ZE281"/>
      <c r="ZF281"/>
      <c r="ZG281"/>
      <c r="AGZ281"/>
      <c r="AHA281"/>
      <c r="AHB281"/>
      <c r="AHC281"/>
      <c r="AHD281"/>
      <c r="AHE281"/>
      <c r="AHF281"/>
      <c r="AHG281"/>
      <c r="AHH281"/>
      <c r="AHI281"/>
      <c r="AHJ281"/>
      <c r="AHK281"/>
      <c r="AHL281"/>
      <c r="AHM281"/>
      <c r="AHN281"/>
      <c r="AHO281"/>
      <c r="AHP281"/>
      <c r="AHQ281"/>
      <c r="AHR281"/>
      <c r="AHS281"/>
      <c r="AHT281"/>
      <c r="AHU281"/>
      <c r="AHV281"/>
      <c r="AHW281"/>
      <c r="AHX281"/>
      <c r="AHY281"/>
      <c r="AHZ281"/>
      <c r="AIA281"/>
      <c r="AIB281"/>
      <c r="AIC281"/>
      <c r="AID281"/>
      <c r="AIE281"/>
      <c r="AIF281"/>
      <c r="AIG281"/>
      <c r="AIH281"/>
      <c r="AII281"/>
      <c r="AIJ281"/>
      <c r="AIK281"/>
      <c r="AIL281"/>
      <c r="AIM281"/>
      <c r="AIN281"/>
      <c r="AIO281"/>
      <c r="AIP281"/>
      <c r="AIQ281"/>
      <c r="AIR281"/>
      <c r="AIS281"/>
      <c r="AIT281"/>
      <c r="AIU281"/>
      <c r="AIV281"/>
      <c r="AIW281"/>
      <c r="AIX281"/>
      <c r="AIY281"/>
      <c r="AIZ281"/>
      <c r="AJA281"/>
      <c r="AJB281"/>
      <c r="AJC281"/>
      <c r="AJD281"/>
      <c r="AJE281"/>
      <c r="AJF281"/>
      <c r="AJG281"/>
      <c r="AJH281"/>
      <c r="AJI281"/>
      <c r="AJJ281"/>
      <c r="AJK281"/>
      <c r="AJL281"/>
      <c r="AJM281"/>
      <c r="AJN281"/>
      <c r="AJO281"/>
      <c r="AJP281"/>
      <c r="AJQ281"/>
      <c r="AJR281"/>
      <c r="AJS281"/>
      <c r="AJT281"/>
      <c r="AJU281"/>
      <c r="AJV281"/>
      <c r="AJW281"/>
      <c r="AJX281"/>
      <c r="AJY281"/>
      <c r="AJZ281"/>
      <c r="AKA281"/>
      <c r="AKB281"/>
      <c r="AKC281"/>
      <c r="AKD281"/>
      <c r="AKE281"/>
      <c r="AKF281"/>
      <c r="AKG281"/>
      <c r="AKH281"/>
      <c r="AKI281"/>
      <c r="AKJ281"/>
      <c r="AKK281"/>
      <c r="AKL281"/>
      <c r="AKM281"/>
      <c r="AKN281"/>
      <c r="AKO281"/>
      <c r="AKP281"/>
      <c r="AKQ281"/>
      <c r="AKR281"/>
      <c r="AKS281"/>
      <c r="AKT281"/>
      <c r="AKU281"/>
      <c r="AKV281"/>
      <c r="AKW281"/>
      <c r="AKX281"/>
      <c r="AKY281"/>
      <c r="AKZ281"/>
      <c r="ALA281"/>
      <c r="ALB281"/>
      <c r="ALC281"/>
      <c r="ALD281"/>
      <c r="ALE281"/>
      <c r="ALF281"/>
      <c r="ALG281"/>
      <c r="ALH281"/>
      <c r="ALI281"/>
      <c r="ALJ281"/>
      <c r="ALK281"/>
      <c r="ALL281"/>
      <c r="ALM281"/>
      <c r="ALN281"/>
      <c r="ALO281"/>
    </row>
    <row r="282" spans="5:1003" x14ac:dyDescent="0.25">
      <c r="E282" s="1115" t="str">
        <f t="shared" si="76"/>
        <v/>
      </c>
      <c r="G282" s="1115" t="str">
        <f t="shared" si="76"/>
        <v/>
      </c>
      <c r="I282" s="1115" t="str">
        <f t="shared" si="77"/>
        <v/>
      </c>
      <c r="K282" s="1115" t="str">
        <f t="shared" si="78"/>
        <v/>
      </c>
      <c r="M282" s="1115" t="str">
        <f t="shared" si="79"/>
        <v/>
      </c>
      <c r="O282" s="1115" t="str">
        <f t="shared" si="80"/>
        <v/>
      </c>
      <c r="Q282" s="1115" t="str">
        <f t="shared" si="81"/>
        <v/>
      </c>
      <c r="S282" s="1115" t="str">
        <f t="shared" si="82"/>
        <v/>
      </c>
      <c r="U282" s="1115" t="str">
        <f t="shared" si="83"/>
        <v/>
      </c>
      <c r="W282" s="1115" t="str">
        <f t="shared" si="84"/>
        <v/>
      </c>
      <c r="Y282" s="1115" t="str">
        <f t="shared" si="85"/>
        <v/>
      </c>
      <c r="AA282" s="1115" t="str">
        <f t="shared" si="86"/>
        <v/>
      </c>
      <c r="AC282" s="1115" t="str">
        <f t="shared" si="87"/>
        <v/>
      </c>
      <c r="AE282" s="1115" t="str">
        <f t="shared" si="88"/>
        <v/>
      </c>
      <c r="AG282" s="1115" t="str">
        <f t="shared" si="89"/>
        <v/>
      </c>
      <c r="AI282" s="1115" t="str">
        <f t="shared" si="90"/>
        <v/>
      </c>
      <c r="AK282" s="1115" t="str">
        <f t="shared" si="91"/>
        <v/>
      </c>
      <c r="AM282" s="1115" t="str">
        <f t="shared" si="92"/>
        <v/>
      </c>
      <c r="AO282" s="1115" t="str">
        <f t="shared" si="93"/>
        <v/>
      </c>
      <c r="AQ282" s="1115" t="str">
        <f t="shared" si="94"/>
        <v/>
      </c>
      <c r="XT282"/>
      <c r="XU282"/>
      <c r="XV282"/>
      <c r="XW282"/>
      <c r="XX282"/>
      <c r="XY282"/>
      <c r="XZ282"/>
      <c r="YA282"/>
      <c r="YB282"/>
      <c r="YC282"/>
      <c r="YD282"/>
      <c r="YE282"/>
      <c r="YF282"/>
      <c r="YG282"/>
      <c r="YH282"/>
      <c r="YI282"/>
      <c r="YJ282"/>
      <c r="YK282"/>
      <c r="YL282"/>
      <c r="YM282"/>
      <c r="YN282"/>
      <c r="YO282"/>
      <c r="YP282"/>
      <c r="YQ282"/>
      <c r="YR282"/>
      <c r="YS282"/>
      <c r="YT282"/>
      <c r="YU282"/>
      <c r="YV282"/>
      <c r="YW282"/>
      <c r="YX282"/>
      <c r="YY282"/>
      <c r="YZ282"/>
      <c r="ZA282"/>
      <c r="ZB282"/>
      <c r="ZC282"/>
      <c r="ZD282"/>
      <c r="ZE282"/>
      <c r="ZF282"/>
      <c r="ZG282"/>
      <c r="AGZ282"/>
      <c r="AHA282"/>
      <c r="AHB282"/>
      <c r="AHC282"/>
      <c r="AHD282"/>
      <c r="AHE282"/>
      <c r="AHF282"/>
      <c r="AHG282"/>
      <c r="AHH282"/>
      <c r="AHI282"/>
      <c r="AHJ282"/>
      <c r="AHK282"/>
      <c r="AHL282"/>
      <c r="AHM282"/>
      <c r="AHN282"/>
      <c r="AHO282"/>
      <c r="AHP282"/>
      <c r="AHQ282"/>
      <c r="AHR282"/>
      <c r="AHS282"/>
      <c r="AHT282"/>
      <c r="AHU282"/>
      <c r="AHV282"/>
      <c r="AHW282"/>
      <c r="AHX282"/>
      <c r="AHY282"/>
      <c r="AHZ282"/>
      <c r="AIA282"/>
      <c r="AIB282"/>
      <c r="AIC282"/>
      <c r="AID282"/>
      <c r="AIE282"/>
      <c r="AIF282"/>
      <c r="AIG282"/>
      <c r="AIH282"/>
      <c r="AII282"/>
      <c r="AIJ282"/>
      <c r="AIK282"/>
      <c r="AIL282"/>
      <c r="AIM282"/>
      <c r="AIN282"/>
      <c r="AIO282"/>
      <c r="AIP282"/>
      <c r="AIQ282"/>
      <c r="AIR282"/>
      <c r="AIS282"/>
      <c r="AIT282"/>
      <c r="AIU282"/>
      <c r="AIV282"/>
      <c r="AIW282"/>
      <c r="AIX282"/>
      <c r="AIY282"/>
      <c r="AIZ282"/>
      <c r="AJA282"/>
      <c r="AJB282"/>
      <c r="AJC282"/>
      <c r="AJD282"/>
      <c r="AJE282"/>
      <c r="AJF282"/>
      <c r="AJG282"/>
      <c r="AJH282"/>
      <c r="AJI282"/>
      <c r="AJJ282"/>
      <c r="AJK282"/>
      <c r="AJL282"/>
      <c r="AJM282"/>
      <c r="AJN282"/>
      <c r="AJO282"/>
      <c r="AJP282"/>
      <c r="AJQ282"/>
      <c r="AJR282"/>
      <c r="AJS282"/>
      <c r="AJT282"/>
      <c r="AJU282"/>
      <c r="AJV282"/>
      <c r="AJW282"/>
      <c r="AJX282"/>
      <c r="AJY282"/>
      <c r="AJZ282"/>
      <c r="AKA282"/>
      <c r="AKB282"/>
      <c r="AKC282"/>
      <c r="AKD282"/>
      <c r="AKE282"/>
      <c r="AKF282"/>
      <c r="AKG282"/>
      <c r="AKH282"/>
      <c r="AKI282"/>
      <c r="AKJ282"/>
      <c r="AKK282"/>
      <c r="AKL282"/>
      <c r="AKM282"/>
      <c r="AKN282"/>
      <c r="AKO282"/>
      <c r="AKP282"/>
      <c r="AKQ282"/>
      <c r="AKR282"/>
      <c r="AKS282"/>
      <c r="AKT282"/>
      <c r="AKU282"/>
      <c r="AKV282"/>
      <c r="AKW282"/>
      <c r="AKX282"/>
      <c r="AKY282"/>
      <c r="AKZ282"/>
      <c r="ALA282"/>
      <c r="ALB282"/>
      <c r="ALC282"/>
      <c r="ALD282"/>
      <c r="ALE282"/>
      <c r="ALF282"/>
      <c r="ALG282"/>
      <c r="ALH282"/>
      <c r="ALI282"/>
      <c r="ALJ282"/>
      <c r="ALK282"/>
      <c r="ALL282"/>
      <c r="ALM282"/>
      <c r="ALN282"/>
      <c r="ALO282"/>
    </row>
    <row r="283" spans="5:1003" x14ac:dyDescent="0.25">
      <c r="E283" s="1115" t="str">
        <f t="shared" si="76"/>
        <v/>
      </c>
      <c r="G283" s="1115" t="str">
        <f t="shared" si="76"/>
        <v/>
      </c>
      <c r="I283" s="1115" t="str">
        <f t="shared" si="77"/>
        <v/>
      </c>
      <c r="K283" s="1115" t="str">
        <f t="shared" si="78"/>
        <v/>
      </c>
      <c r="M283" s="1115" t="str">
        <f t="shared" si="79"/>
        <v/>
      </c>
      <c r="O283" s="1115" t="str">
        <f t="shared" si="80"/>
        <v/>
      </c>
      <c r="Q283" s="1115" t="str">
        <f t="shared" si="81"/>
        <v/>
      </c>
      <c r="S283" s="1115" t="str">
        <f t="shared" si="82"/>
        <v/>
      </c>
      <c r="U283" s="1115" t="str">
        <f t="shared" si="83"/>
        <v/>
      </c>
      <c r="W283" s="1115" t="str">
        <f t="shared" si="84"/>
        <v/>
      </c>
      <c r="Y283" s="1115" t="str">
        <f t="shared" si="85"/>
        <v/>
      </c>
      <c r="AA283" s="1115" t="str">
        <f t="shared" si="86"/>
        <v/>
      </c>
      <c r="AC283" s="1115" t="str">
        <f t="shared" si="87"/>
        <v/>
      </c>
      <c r="AE283" s="1115" t="str">
        <f t="shared" si="88"/>
        <v/>
      </c>
      <c r="AG283" s="1115" t="str">
        <f t="shared" si="89"/>
        <v/>
      </c>
      <c r="AI283" s="1115" t="str">
        <f t="shared" si="90"/>
        <v/>
      </c>
      <c r="AK283" s="1115" t="str">
        <f t="shared" si="91"/>
        <v/>
      </c>
      <c r="AM283" s="1115" t="str">
        <f t="shared" si="92"/>
        <v/>
      </c>
      <c r="AO283" s="1115" t="str">
        <f t="shared" si="93"/>
        <v/>
      </c>
      <c r="AQ283" s="1115" t="str">
        <f t="shared" si="94"/>
        <v/>
      </c>
      <c r="XT283"/>
      <c r="XU283"/>
      <c r="XV283"/>
      <c r="XW283"/>
      <c r="XX283"/>
      <c r="XY283"/>
      <c r="XZ283"/>
      <c r="YA283"/>
      <c r="YB283"/>
      <c r="YC283"/>
      <c r="YD283"/>
      <c r="YE283"/>
      <c r="YF283"/>
      <c r="YG283"/>
      <c r="YH283"/>
      <c r="YI283"/>
      <c r="YJ283"/>
      <c r="YK283"/>
      <c r="YL283"/>
      <c r="YM283"/>
      <c r="YN283"/>
      <c r="YO283"/>
      <c r="YP283"/>
      <c r="YQ283"/>
      <c r="YR283"/>
      <c r="YS283"/>
      <c r="YT283"/>
      <c r="YU283"/>
      <c r="YV283"/>
      <c r="YW283"/>
      <c r="YX283"/>
      <c r="YY283"/>
      <c r="YZ283"/>
      <c r="ZA283"/>
      <c r="ZB283"/>
      <c r="ZC283"/>
      <c r="ZD283"/>
      <c r="ZE283"/>
      <c r="ZF283"/>
      <c r="ZG283"/>
      <c r="AGZ283"/>
      <c r="AHA283"/>
      <c r="AHB283"/>
      <c r="AHC283"/>
      <c r="AHD283"/>
      <c r="AHE283"/>
      <c r="AHF283"/>
      <c r="AHG283"/>
      <c r="AHH283"/>
      <c r="AHI283"/>
      <c r="AHJ283"/>
      <c r="AHK283"/>
      <c r="AHL283"/>
      <c r="AHM283"/>
      <c r="AHN283"/>
      <c r="AHO283"/>
      <c r="AHP283"/>
      <c r="AHQ283"/>
      <c r="AHR283"/>
      <c r="AHS283"/>
      <c r="AHT283"/>
      <c r="AHU283"/>
      <c r="AHV283"/>
      <c r="AHW283"/>
      <c r="AHX283"/>
      <c r="AHY283"/>
      <c r="AHZ283"/>
      <c r="AIA283"/>
      <c r="AIB283"/>
      <c r="AIC283"/>
      <c r="AID283"/>
      <c r="AIE283"/>
      <c r="AIF283"/>
      <c r="AIG283"/>
      <c r="AIH283"/>
      <c r="AII283"/>
      <c r="AIJ283"/>
      <c r="AIK283"/>
      <c r="AIL283"/>
      <c r="AIM283"/>
      <c r="AIN283"/>
      <c r="AIO283"/>
      <c r="AIP283"/>
      <c r="AIQ283"/>
      <c r="AIR283"/>
      <c r="AIS283"/>
      <c r="AIT283"/>
      <c r="AIU283"/>
      <c r="AIV283"/>
      <c r="AIW283"/>
      <c r="AIX283"/>
      <c r="AIY283"/>
      <c r="AIZ283"/>
      <c r="AJA283"/>
      <c r="AJB283"/>
      <c r="AJC283"/>
      <c r="AJD283"/>
      <c r="AJE283"/>
      <c r="AJF283"/>
      <c r="AJG283"/>
      <c r="AJH283"/>
      <c r="AJI283"/>
      <c r="AJJ283"/>
      <c r="AJK283"/>
      <c r="AJL283"/>
      <c r="AJM283"/>
      <c r="AJN283"/>
      <c r="AJO283"/>
      <c r="AJP283"/>
      <c r="AJQ283"/>
      <c r="AJR283"/>
      <c r="AJS283"/>
      <c r="AJT283"/>
      <c r="AJU283"/>
      <c r="AJV283"/>
      <c r="AJW283"/>
      <c r="AJX283"/>
      <c r="AJY283"/>
      <c r="AJZ283"/>
      <c r="AKA283"/>
      <c r="AKB283"/>
      <c r="AKC283"/>
      <c r="AKD283"/>
      <c r="AKE283"/>
      <c r="AKF283"/>
      <c r="AKG283"/>
      <c r="AKH283"/>
      <c r="AKI283"/>
      <c r="AKJ283"/>
      <c r="AKK283"/>
      <c r="AKL283"/>
      <c r="AKM283"/>
      <c r="AKN283"/>
      <c r="AKO283"/>
      <c r="AKP283"/>
      <c r="AKQ283"/>
      <c r="AKR283"/>
      <c r="AKS283"/>
      <c r="AKT283"/>
      <c r="AKU283"/>
      <c r="AKV283"/>
      <c r="AKW283"/>
      <c r="AKX283"/>
      <c r="AKY283"/>
      <c r="AKZ283"/>
      <c r="ALA283"/>
      <c r="ALB283"/>
      <c r="ALC283"/>
      <c r="ALD283"/>
      <c r="ALE283"/>
      <c r="ALF283"/>
      <c r="ALG283"/>
      <c r="ALH283"/>
      <c r="ALI283"/>
      <c r="ALJ283"/>
      <c r="ALK283"/>
      <c r="ALL283"/>
      <c r="ALM283"/>
      <c r="ALN283"/>
      <c r="ALO283"/>
    </row>
    <row r="284" spans="5:1003" x14ac:dyDescent="0.25">
      <c r="E284" s="1115" t="str">
        <f t="shared" si="76"/>
        <v/>
      </c>
      <c r="G284" s="1115" t="str">
        <f t="shared" si="76"/>
        <v/>
      </c>
      <c r="I284" s="1115" t="str">
        <f t="shared" si="77"/>
        <v/>
      </c>
      <c r="K284" s="1115" t="str">
        <f t="shared" si="78"/>
        <v/>
      </c>
      <c r="M284" s="1115" t="str">
        <f t="shared" si="79"/>
        <v/>
      </c>
      <c r="O284" s="1115" t="str">
        <f t="shared" si="80"/>
        <v/>
      </c>
      <c r="Q284" s="1115" t="str">
        <f t="shared" si="81"/>
        <v/>
      </c>
      <c r="S284" s="1115" t="str">
        <f t="shared" si="82"/>
        <v/>
      </c>
      <c r="U284" s="1115" t="str">
        <f t="shared" si="83"/>
        <v/>
      </c>
      <c r="W284" s="1115" t="str">
        <f t="shared" si="84"/>
        <v/>
      </c>
      <c r="Y284" s="1115" t="str">
        <f t="shared" si="85"/>
        <v/>
      </c>
      <c r="AA284" s="1115" t="str">
        <f t="shared" si="86"/>
        <v/>
      </c>
      <c r="AC284" s="1115" t="str">
        <f t="shared" si="87"/>
        <v/>
      </c>
      <c r="AE284" s="1115" t="str">
        <f t="shared" si="88"/>
        <v/>
      </c>
      <c r="AG284" s="1115" t="str">
        <f t="shared" si="89"/>
        <v/>
      </c>
      <c r="AI284" s="1115" t="str">
        <f t="shared" si="90"/>
        <v/>
      </c>
      <c r="AK284" s="1115" t="str">
        <f t="shared" si="91"/>
        <v/>
      </c>
      <c r="AM284" s="1115" t="str">
        <f t="shared" si="92"/>
        <v/>
      </c>
      <c r="AO284" s="1115" t="str">
        <f t="shared" si="93"/>
        <v/>
      </c>
      <c r="AQ284" s="1115" t="str">
        <f t="shared" si="94"/>
        <v/>
      </c>
      <c r="XT284"/>
      <c r="XU284"/>
      <c r="XV284"/>
      <c r="XW284"/>
      <c r="XX284"/>
      <c r="XY284"/>
      <c r="XZ284"/>
      <c r="YA284"/>
      <c r="YB284"/>
      <c r="YC284"/>
      <c r="YD284"/>
      <c r="YE284"/>
      <c r="YF284"/>
      <c r="YG284"/>
      <c r="YH284"/>
      <c r="YI284"/>
      <c r="YJ284"/>
      <c r="YK284"/>
      <c r="YL284"/>
      <c r="YM284"/>
      <c r="YN284"/>
      <c r="YO284"/>
      <c r="YP284"/>
      <c r="YQ284"/>
      <c r="YR284"/>
      <c r="YS284"/>
      <c r="YT284"/>
      <c r="YU284"/>
      <c r="YV284"/>
      <c r="YW284"/>
      <c r="YX284"/>
      <c r="YY284"/>
      <c r="YZ284"/>
      <c r="ZA284"/>
      <c r="ZB284"/>
      <c r="ZC284"/>
      <c r="ZD284"/>
      <c r="ZE284"/>
      <c r="ZF284"/>
      <c r="ZG284"/>
      <c r="AGZ284"/>
      <c r="AHA284"/>
      <c r="AHB284"/>
      <c r="AHC284"/>
      <c r="AHD284"/>
      <c r="AHE284"/>
      <c r="AHF284"/>
      <c r="AHG284"/>
      <c r="AHH284"/>
      <c r="AHI284"/>
      <c r="AHJ284"/>
      <c r="AHK284"/>
      <c r="AHL284"/>
      <c r="AHM284"/>
      <c r="AHN284"/>
      <c r="AHO284"/>
      <c r="AHP284"/>
      <c r="AHQ284"/>
      <c r="AHR284"/>
      <c r="AHS284"/>
      <c r="AHT284"/>
      <c r="AHU284"/>
      <c r="AHV284"/>
      <c r="AHW284"/>
      <c r="AHX284"/>
      <c r="AHY284"/>
      <c r="AHZ284"/>
      <c r="AIA284"/>
      <c r="AIB284"/>
      <c r="AIC284"/>
      <c r="AID284"/>
      <c r="AIE284"/>
      <c r="AIF284"/>
      <c r="AIG284"/>
      <c r="AIH284"/>
      <c r="AII284"/>
      <c r="AIJ284"/>
      <c r="AIK284"/>
      <c r="AIL284"/>
      <c r="AIM284"/>
      <c r="AIN284"/>
      <c r="AIO284"/>
      <c r="AIP284"/>
      <c r="AIQ284"/>
      <c r="AIR284"/>
      <c r="AIS284"/>
      <c r="AIT284"/>
      <c r="AIU284"/>
      <c r="AIV284"/>
      <c r="AIW284"/>
      <c r="AIX284"/>
      <c r="AIY284"/>
      <c r="AIZ284"/>
      <c r="AJA284"/>
      <c r="AJB284"/>
      <c r="AJC284"/>
      <c r="AJD284"/>
      <c r="AJE284"/>
      <c r="AJF284"/>
      <c r="AJG284"/>
      <c r="AJH284"/>
      <c r="AJI284"/>
      <c r="AJJ284"/>
      <c r="AJK284"/>
      <c r="AJL284"/>
      <c r="AJM284"/>
      <c r="AJN284"/>
      <c r="AJO284"/>
      <c r="AJP284"/>
      <c r="AJQ284"/>
      <c r="AJR284"/>
      <c r="AJS284"/>
      <c r="AJT284"/>
      <c r="AJU284"/>
      <c r="AJV284"/>
      <c r="AJW284"/>
      <c r="AJX284"/>
      <c r="AJY284"/>
      <c r="AJZ284"/>
      <c r="AKA284"/>
      <c r="AKB284"/>
      <c r="AKC284"/>
      <c r="AKD284"/>
      <c r="AKE284"/>
      <c r="AKF284"/>
      <c r="AKG284"/>
      <c r="AKH284"/>
      <c r="AKI284"/>
      <c r="AKJ284"/>
      <c r="AKK284"/>
      <c r="AKL284"/>
      <c r="AKM284"/>
      <c r="AKN284"/>
      <c r="AKO284"/>
      <c r="AKP284"/>
      <c r="AKQ284"/>
      <c r="AKR284"/>
      <c r="AKS284"/>
      <c r="AKT284"/>
      <c r="AKU284"/>
      <c r="AKV284"/>
      <c r="AKW284"/>
      <c r="AKX284"/>
      <c r="AKY284"/>
      <c r="AKZ284"/>
      <c r="ALA284"/>
      <c r="ALB284"/>
      <c r="ALC284"/>
      <c r="ALD284"/>
      <c r="ALE284"/>
      <c r="ALF284"/>
      <c r="ALG284"/>
      <c r="ALH284"/>
      <c r="ALI284"/>
      <c r="ALJ284"/>
      <c r="ALK284"/>
      <c r="ALL284"/>
      <c r="ALM284"/>
      <c r="ALN284"/>
      <c r="ALO284"/>
    </row>
    <row r="285" spans="5:1003" x14ac:dyDescent="0.25">
      <c r="E285" s="1115" t="str">
        <f t="shared" si="76"/>
        <v/>
      </c>
      <c r="G285" s="1115" t="str">
        <f t="shared" si="76"/>
        <v/>
      </c>
      <c r="I285" s="1115" t="str">
        <f t="shared" si="77"/>
        <v/>
      </c>
      <c r="K285" s="1115" t="str">
        <f t="shared" si="78"/>
        <v/>
      </c>
      <c r="M285" s="1115" t="str">
        <f t="shared" si="79"/>
        <v/>
      </c>
      <c r="O285" s="1115" t="str">
        <f t="shared" si="80"/>
        <v/>
      </c>
      <c r="Q285" s="1115" t="str">
        <f t="shared" si="81"/>
        <v/>
      </c>
      <c r="S285" s="1115" t="str">
        <f t="shared" si="82"/>
        <v/>
      </c>
      <c r="U285" s="1115" t="str">
        <f t="shared" si="83"/>
        <v/>
      </c>
      <c r="W285" s="1115" t="str">
        <f t="shared" si="84"/>
        <v/>
      </c>
      <c r="Y285" s="1115" t="str">
        <f t="shared" si="85"/>
        <v/>
      </c>
      <c r="AA285" s="1115" t="str">
        <f t="shared" si="86"/>
        <v/>
      </c>
      <c r="AC285" s="1115" t="str">
        <f t="shared" si="87"/>
        <v/>
      </c>
      <c r="AE285" s="1115" t="str">
        <f t="shared" si="88"/>
        <v/>
      </c>
      <c r="AG285" s="1115" t="str">
        <f t="shared" si="89"/>
        <v/>
      </c>
      <c r="AI285" s="1115" t="str">
        <f t="shared" si="90"/>
        <v/>
      </c>
      <c r="AK285" s="1115" t="str">
        <f t="shared" si="91"/>
        <v/>
      </c>
      <c r="AM285" s="1115" t="str">
        <f t="shared" si="92"/>
        <v/>
      </c>
      <c r="AO285" s="1115" t="str">
        <f t="shared" si="93"/>
        <v/>
      </c>
      <c r="AQ285" s="1115" t="str">
        <f t="shared" si="94"/>
        <v/>
      </c>
      <c r="XT285"/>
      <c r="XU285"/>
      <c r="XV285"/>
      <c r="XW285"/>
      <c r="XX285"/>
      <c r="XY285"/>
      <c r="XZ285"/>
      <c r="YA285"/>
      <c r="YB285"/>
      <c r="YC285"/>
      <c r="YD285"/>
      <c r="YE285"/>
      <c r="YF285"/>
      <c r="YG285"/>
      <c r="YH285"/>
      <c r="YI285"/>
      <c r="YJ285"/>
      <c r="YK285"/>
      <c r="YL285"/>
      <c r="YM285"/>
      <c r="YN285"/>
      <c r="YO285"/>
      <c r="YP285"/>
      <c r="YQ285"/>
      <c r="YR285"/>
      <c r="YS285"/>
      <c r="YT285"/>
      <c r="YU285"/>
      <c r="YV285"/>
      <c r="YW285"/>
      <c r="YX285"/>
      <c r="YY285"/>
      <c r="YZ285"/>
      <c r="ZA285"/>
      <c r="ZB285"/>
      <c r="ZC285"/>
      <c r="ZD285"/>
      <c r="ZE285"/>
      <c r="ZF285"/>
      <c r="ZG285"/>
      <c r="AGZ285"/>
      <c r="AHA285"/>
      <c r="AHB285"/>
      <c r="AHC285"/>
      <c r="AHD285"/>
      <c r="AHE285"/>
      <c r="AHF285"/>
      <c r="AHG285"/>
      <c r="AHH285"/>
      <c r="AHI285"/>
      <c r="AHJ285"/>
      <c r="AHK285"/>
      <c r="AHL285"/>
      <c r="AHM285"/>
      <c r="AHN285"/>
      <c r="AHO285"/>
      <c r="AHP285"/>
      <c r="AHQ285"/>
      <c r="AHR285"/>
      <c r="AHS285"/>
      <c r="AHT285"/>
      <c r="AHU285"/>
      <c r="AHV285"/>
      <c r="AHW285"/>
      <c r="AHX285"/>
      <c r="AHY285"/>
      <c r="AHZ285"/>
      <c r="AIA285"/>
      <c r="AIB285"/>
      <c r="AIC285"/>
      <c r="AID285"/>
      <c r="AIE285"/>
      <c r="AIF285"/>
      <c r="AIG285"/>
      <c r="AIH285"/>
      <c r="AII285"/>
      <c r="AIJ285"/>
      <c r="AIK285"/>
      <c r="AIL285"/>
      <c r="AIM285"/>
      <c r="AIN285"/>
      <c r="AIO285"/>
      <c r="AIP285"/>
      <c r="AIQ285"/>
      <c r="AIR285"/>
      <c r="AIS285"/>
      <c r="AIT285"/>
      <c r="AIU285"/>
      <c r="AIV285"/>
      <c r="AIW285"/>
      <c r="AIX285"/>
      <c r="AIY285"/>
      <c r="AIZ285"/>
      <c r="AJA285"/>
      <c r="AJB285"/>
      <c r="AJC285"/>
      <c r="AJD285"/>
      <c r="AJE285"/>
      <c r="AJF285"/>
      <c r="AJG285"/>
      <c r="AJH285"/>
      <c r="AJI285"/>
      <c r="AJJ285"/>
      <c r="AJK285"/>
      <c r="AJL285"/>
      <c r="AJM285"/>
      <c r="AJN285"/>
      <c r="AJO285"/>
      <c r="AJP285"/>
      <c r="AJQ285"/>
      <c r="AJR285"/>
      <c r="AJS285"/>
      <c r="AJT285"/>
      <c r="AJU285"/>
      <c r="AJV285"/>
      <c r="AJW285"/>
      <c r="AJX285"/>
      <c r="AJY285"/>
      <c r="AJZ285"/>
      <c r="AKA285"/>
      <c r="AKB285"/>
      <c r="AKC285"/>
      <c r="AKD285"/>
      <c r="AKE285"/>
      <c r="AKF285"/>
      <c r="AKG285"/>
      <c r="AKH285"/>
      <c r="AKI285"/>
      <c r="AKJ285"/>
      <c r="AKK285"/>
      <c r="AKL285"/>
      <c r="AKM285"/>
      <c r="AKN285"/>
      <c r="AKO285"/>
      <c r="AKP285"/>
      <c r="AKQ285"/>
      <c r="AKR285"/>
      <c r="AKS285"/>
      <c r="AKT285"/>
      <c r="AKU285"/>
      <c r="AKV285"/>
      <c r="AKW285"/>
      <c r="AKX285"/>
      <c r="AKY285"/>
      <c r="AKZ285"/>
      <c r="ALA285"/>
      <c r="ALB285"/>
      <c r="ALC285"/>
      <c r="ALD285"/>
      <c r="ALE285"/>
      <c r="ALF285"/>
      <c r="ALG285"/>
      <c r="ALH285"/>
      <c r="ALI285"/>
      <c r="ALJ285"/>
      <c r="ALK285"/>
      <c r="ALL285"/>
      <c r="ALM285"/>
      <c r="ALN285"/>
      <c r="ALO285"/>
    </row>
    <row r="286" spans="5:1003" x14ac:dyDescent="0.25">
      <c r="E286" s="1115" t="str">
        <f t="shared" si="76"/>
        <v/>
      </c>
      <c r="G286" s="1115" t="str">
        <f t="shared" si="76"/>
        <v/>
      </c>
      <c r="I286" s="1115" t="str">
        <f t="shared" si="77"/>
        <v/>
      </c>
      <c r="K286" s="1115" t="str">
        <f t="shared" si="78"/>
        <v/>
      </c>
      <c r="M286" s="1115" t="str">
        <f t="shared" si="79"/>
        <v/>
      </c>
      <c r="O286" s="1115" t="str">
        <f t="shared" si="80"/>
        <v/>
      </c>
      <c r="Q286" s="1115" t="str">
        <f t="shared" si="81"/>
        <v/>
      </c>
      <c r="S286" s="1115" t="str">
        <f t="shared" si="82"/>
        <v/>
      </c>
      <c r="U286" s="1115" t="str">
        <f t="shared" si="83"/>
        <v/>
      </c>
      <c r="W286" s="1115" t="str">
        <f t="shared" si="84"/>
        <v/>
      </c>
      <c r="Y286" s="1115" t="str">
        <f t="shared" si="85"/>
        <v/>
      </c>
      <c r="AA286" s="1115" t="str">
        <f t="shared" si="86"/>
        <v/>
      </c>
      <c r="AC286" s="1115" t="str">
        <f t="shared" si="87"/>
        <v/>
      </c>
      <c r="AE286" s="1115" t="str">
        <f t="shared" si="88"/>
        <v/>
      </c>
      <c r="AG286" s="1115" t="str">
        <f t="shared" si="89"/>
        <v/>
      </c>
      <c r="AI286" s="1115" t="str">
        <f t="shared" si="90"/>
        <v/>
      </c>
      <c r="AK286" s="1115" t="str">
        <f t="shared" si="91"/>
        <v/>
      </c>
      <c r="AM286" s="1115" t="str">
        <f t="shared" si="92"/>
        <v/>
      </c>
      <c r="AO286" s="1115" t="str">
        <f t="shared" si="93"/>
        <v/>
      </c>
      <c r="AQ286" s="1115" t="str">
        <f t="shared" si="94"/>
        <v/>
      </c>
      <c r="XT286"/>
      <c r="XU286"/>
      <c r="XV286"/>
      <c r="XW286"/>
      <c r="XX286"/>
      <c r="XY286"/>
      <c r="XZ286"/>
      <c r="YA286"/>
      <c r="YB286"/>
      <c r="YC286"/>
      <c r="YD286"/>
      <c r="YE286"/>
      <c r="YF286"/>
      <c r="YG286"/>
      <c r="YH286"/>
      <c r="YI286"/>
      <c r="YJ286"/>
      <c r="YK286"/>
      <c r="YL286"/>
      <c r="YM286"/>
      <c r="YN286"/>
      <c r="YO286"/>
      <c r="YP286"/>
      <c r="YQ286"/>
      <c r="YR286"/>
      <c r="YS286"/>
      <c r="YT286"/>
      <c r="YU286"/>
      <c r="YV286"/>
      <c r="YW286"/>
      <c r="YX286"/>
      <c r="YY286"/>
      <c r="YZ286"/>
      <c r="ZA286"/>
      <c r="ZB286"/>
      <c r="ZC286"/>
      <c r="ZD286"/>
      <c r="ZE286"/>
      <c r="ZF286"/>
      <c r="ZG286"/>
      <c r="AGZ286"/>
      <c r="AHA286"/>
      <c r="AHB286"/>
      <c r="AHC286"/>
      <c r="AHD286"/>
      <c r="AHE286"/>
      <c r="AHF286"/>
      <c r="AHG286"/>
      <c r="AHH286"/>
      <c r="AHI286"/>
      <c r="AHJ286"/>
      <c r="AHK286"/>
      <c r="AHL286"/>
      <c r="AHM286"/>
      <c r="AHN286"/>
      <c r="AHO286"/>
      <c r="AHP286"/>
      <c r="AHQ286"/>
      <c r="AHR286"/>
      <c r="AHS286"/>
      <c r="AHT286"/>
      <c r="AHU286"/>
      <c r="AHV286"/>
      <c r="AHW286"/>
      <c r="AHX286"/>
      <c r="AHY286"/>
      <c r="AHZ286"/>
      <c r="AIA286"/>
      <c r="AIB286"/>
      <c r="AIC286"/>
      <c r="AID286"/>
      <c r="AIE286"/>
      <c r="AIF286"/>
      <c r="AIG286"/>
      <c r="AIH286"/>
      <c r="AII286"/>
      <c r="AIJ286"/>
      <c r="AIK286"/>
      <c r="AIL286"/>
      <c r="AIM286"/>
      <c r="AIN286"/>
      <c r="AIO286"/>
      <c r="AIP286"/>
      <c r="AIQ286"/>
      <c r="AIR286"/>
      <c r="AIS286"/>
      <c r="AIT286"/>
      <c r="AIU286"/>
      <c r="AIV286"/>
      <c r="AIW286"/>
      <c r="AIX286"/>
      <c r="AIY286"/>
      <c r="AIZ286"/>
      <c r="AJA286"/>
      <c r="AJB286"/>
      <c r="AJC286"/>
      <c r="AJD286"/>
      <c r="AJE286"/>
      <c r="AJF286"/>
      <c r="AJG286"/>
      <c r="AJH286"/>
      <c r="AJI286"/>
      <c r="AJJ286"/>
      <c r="AJK286"/>
      <c r="AJL286"/>
      <c r="AJM286"/>
      <c r="AJN286"/>
      <c r="AJO286"/>
      <c r="AJP286"/>
      <c r="AJQ286"/>
      <c r="AJR286"/>
      <c r="AJS286"/>
      <c r="AJT286"/>
      <c r="AJU286"/>
      <c r="AJV286"/>
      <c r="AJW286"/>
      <c r="AJX286"/>
      <c r="AJY286"/>
      <c r="AJZ286"/>
      <c r="AKA286"/>
      <c r="AKB286"/>
      <c r="AKC286"/>
      <c r="AKD286"/>
      <c r="AKE286"/>
      <c r="AKF286"/>
      <c r="AKG286"/>
      <c r="AKH286"/>
      <c r="AKI286"/>
      <c r="AKJ286"/>
      <c r="AKK286"/>
      <c r="AKL286"/>
      <c r="AKM286"/>
      <c r="AKN286"/>
      <c r="AKO286"/>
      <c r="AKP286"/>
      <c r="AKQ286"/>
      <c r="AKR286"/>
      <c r="AKS286"/>
      <c r="AKT286"/>
      <c r="AKU286"/>
      <c r="AKV286"/>
      <c r="AKW286"/>
      <c r="AKX286"/>
      <c r="AKY286"/>
      <c r="AKZ286"/>
      <c r="ALA286"/>
      <c r="ALB286"/>
      <c r="ALC286"/>
      <c r="ALD286"/>
      <c r="ALE286"/>
      <c r="ALF286"/>
      <c r="ALG286"/>
      <c r="ALH286"/>
      <c r="ALI286"/>
      <c r="ALJ286"/>
      <c r="ALK286"/>
      <c r="ALL286"/>
      <c r="ALM286"/>
      <c r="ALN286"/>
      <c r="ALO286"/>
    </row>
    <row r="287" spans="5:1003" x14ac:dyDescent="0.25">
      <c r="E287" s="1115" t="str">
        <f t="shared" si="76"/>
        <v/>
      </c>
      <c r="G287" s="1115" t="str">
        <f t="shared" si="76"/>
        <v/>
      </c>
      <c r="I287" s="1115" t="str">
        <f t="shared" si="77"/>
        <v/>
      </c>
      <c r="K287" s="1115" t="str">
        <f t="shared" si="78"/>
        <v/>
      </c>
      <c r="M287" s="1115" t="str">
        <f t="shared" si="79"/>
        <v/>
      </c>
      <c r="O287" s="1115" t="str">
        <f t="shared" si="80"/>
        <v/>
      </c>
      <c r="Q287" s="1115" t="str">
        <f t="shared" si="81"/>
        <v/>
      </c>
      <c r="S287" s="1115" t="str">
        <f t="shared" si="82"/>
        <v/>
      </c>
      <c r="U287" s="1115" t="str">
        <f t="shared" si="83"/>
        <v/>
      </c>
      <c r="W287" s="1115" t="str">
        <f t="shared" si="84"/>
        <v/>
      </c>
      <c r="Y287" s="1115" t="str">
        <f t="shared" si="85"/>
        <v/>
      </c>
      <c r="AA287" s="1115" t="str">
        <f t="shared" si="86"/>
        <v/>
      </c>
      <c r="AC287" s="1115" t="str">
        <f t="shared" si="87"/>
        <v/>
      </c>
      <c r="AE287" s="1115" t="str">
        <f t="shared" si="88"/>
        <v/>
      </c>
      <c r="AG287" s="1115" t="str">
        <f t="shared" si="89"/>
        <v/>
      </c>
      <c r="AI287" s="1115" t="str">
        <f t="shared" si="90"/>
        <v/>
      </c>
      <c r="AK287" s="1115" t="str">
        <f t="shared" si="91"/>
        <v/>
      </c>
      <c r="AM287" s="1115" t="str">
        <f t="shared" si="92"/>
        <v/>
      </c>
      <c r="AO287" s="1115" t="str">
        <f t="shared" si="93"/>
        <v/>
      </c>
      <c r="AQ287" s="1115" t="str">
        <f t="shared" si="94"/>
        <v/>
      </c>
      <c r="XT287"/>
      <c r="XU287"/>
      <c r="XV287"/>
      <c r="XW287"/>
      <c r="XX287"/>
      <c r="XY287"/>
      <c r="XZ287"/>
      <c r="YA287"/>
      <c r="YB287"/>
      <c r="YC287"/>
      <c r="YD287"/>
      <c r="YE287"/>
      <c r="YF287"/>
      <c r="YG287"/>
      <c r="YH287"/>
      <c r="YI287"/>
      <c r="YJ287"/>
      <c r="YK287"/>
      <c r="YL287"/>
      <c r="YM287"/>
      <c r="YN287"/>
      <c r="YO287"/>
      <c r="YP287"/>
      <c r="YQ287"/>
      <c r="YR287"/>
      <c r="YS287"/>
      <c r="YT287"/>
      <c r="YU287"/>
      <c r="YV287"/>
      <c r="YW287"/>
      <c r="YX287"/>
      <c r="YY287"/>
      <c r="YZ287"/>
      <c r="ZA287"/>
      <c r="ZB287"/>
      <c r="ZC287"/>
      <c r="ZD287"/>
      <c r="ZE287"/>
      <c r="ZF287"/>
      <c r="ZG287"/>
      <c r="AGZ287"/>
      <c r="AHA287"/>
      <c r="AHB287"/>
      <c r="AHC287"/>
      <c r="AHD287"/>
      <c r="AHE287"/>
      <c r="AHF287"/>
      <c r="AHG287"/>
      <c r="AHH287"/>
      <c r="AHI287"/>
      <c r="AHJ287"/>
      <c r="AHK287"/>
      <c r="AHL287"/>
      <c r="AHM287"/>
      <c r="AHN287"/>
      <c r="AHO287"/>
      <c r="AHP287"/>
      <c r="AHQ287"/>
      <c r="AHR287"/>
      <c r="AHS287"/>
      <c r="AHT287"/>
      <c r="AHU287"/>
      <c r="AHV287"/>
      <c r="AHW287"/>
      <c r="AHX287"/>
      <c r="AHY287"/>
      <c r="AHZ287"/>
      <c r="AIA287"/>
      <c r="AIB287"/>
      <c r="AIC287"/>
      <c r="AID287"/>
      <c r="AIE287"/>
      <c r="AIF287"/>
      <c r="AIG287"/>
      <c r="AIH287"/>
      <c r="AII287"/>
      <c r="AIJ287"/>
      <c r="AIK287"/>
      <c r="AIL287"/>
      <c r="AIM287"/>
      <c r="AIN287"/>
      <c r="AIO287"/>
      <c r="AIP287"/>
      <c r="AIQ287"/>
      <c r="AIR287"/>
      <c r="AIS287"/>
      <c r="AIT287"/>
      <c r="AIU287"/>
      <c r="AIV287"/>
      <c r="AIW287"/>
      <c r="AIX287"/>
      <c r="AIY287"/>
      <c r="AIZ287"/>
      <c r="AJA287"/>
      <c r="AJB287"/>
      <c r="AJC287"/>
      <c r="AJD287"/>
      <c r="AJE287"/>
      <c r="AJF287"/>
      <c r="AJG287"/>
      <c r="AJH287"/>
      <c r="AJI287"/>
      <c r="AJJ287"/>
      <c r="AJK287"/>
      <c r="AJL287"/>
      <c r="AJM287"/>
      <c r="AJN287"/>
      <c r="AJO287"/>
      <c r="AJP287"/>
      <c r="AJQ287"/>
      <c r="AJR287"/>
      <c r="AJS287"/>
      <c r="AJT287"/>
      <c r="AJU287"/>
      <c r="AJV287"/>
      <c r="AJW287"/>
      <c r="AJX287"/>
      <c r="AJY287"/>
      <c r="AJZ287"/>
      <c r="AKA287"/>
      <c r="AKB287"/>
      <c r="AKC287"/>
      <c r="AKD287"/>
      <c r="AKE287"/>
      <c r="AKF287"/>
      <c r="AKG287"/>
      <c r="AKH287"/>
      <c r="AKI287"/>
      <c r="AKJ287"/>
      <c r="AKK287"/>
      <c r="AKL287"/>
      <c r="AKM287"/>
      <c r="AKN287"/>
      <c r="AKO287"/>
      <c r="AKP287"/>
      <c r="AKQ287"/>
      <c r="AKR287"/>
      <c r="AKS287"/>
      <c r="AKT287"/>
      <c r="AKU287"/>
      <c r="AKV287"/>
      <c r="AKW287"/>
      <c r="AKX287"/>
      <c r="AKY287"/>
      <c r="AKZ287"/>
      <c r="ALA287"/>
      <c r="ALB287"/>
      <c r="ALC287"/>
      <c r="ALD287"/>
      <c r="ALE287"/>
      <c r="ALF287"/>
      <c r="ALG287"/>
      <c r="ALH287"/>
      <c r="ALI287"/>
      <c r="ALJ287"/>
      <c r="ALK287"/>
      <c r="ALL287"/>
      <c r="ALM287"/>
      <c r="ALN287"/>
      <c r="ALO287"/>
    </row>
    <row r="288" spans="5:1003" x14ac:dyDescent="0.25">
      <c r="E288" s="1115" t="str">
        <f t="shared" si="76"/>
        <v/>
      </c>
      <c r="G288" s="1115" t="str">
        <f t="shared" si="76"/>
        <v/>
      </c>
      <c r="I288" s="1115" t="str">
        <f t="shared" si="77"/>
        <v/>
      </c>
      <c r="K288" s="1115" t="str">
        <f t="shared" si="78"/>
        <v/>
      </c>
      <c r="M288" s="1115" t="str">
        <f t="shared" si="79"/>
        <v/>
      </c>
      <c r="O288" s="1115" t="str">
        <f t="shared" si="80"/>
        <v/>
      </c>
      <c r="Q288" s="1115" t="str">
        <f t="shared" si="81"/>
        <v/>
      </c>
      <c r="S288" s="1115" t="str">
        <f t="shared" si="82"/>
        <v/>
      </c>
      <c r="U288" s="1115" t="str">
        <f t="shared" si="83"/>
        <v/>
      </c>
      <c r="W288" s="1115" t="str">
        <f t="shared" si="84"/>
        <v/>
      </c>
      <c r="Y288" s="1115" t="str">
        <f t="shared" si="85"/>
        <v/>
      </c>
      <c r="AA288" s="1115" t="str">
        <f t="shared" si="86"/>
        <v/>
      </c>
      <c r="AC288" s="1115" t="str">
        <f t="shared" si="87"/>
        <v/>
      </c>
      <c r="AE288" s="1115" t="str">
        <f t="shared" si="88"/>
        <v/>
      </c>
      <c r="AG288" s="1115" t="str">
        <f t="shared" si="89"/>
        <v/>
      </c>
      <c r="AI288" s="1115" t="str">
        <f t="shared" si="90"/>
        <v/>
      </c>
      <c r="AK288" s="1115" t="str">
        <f t="shared" si="91"/>
        <v/>
      </c>
      <c r="AM288" s="1115" t="str">
        <f t="shared" si="92"/>
        <v/>
      </c>
      <c r="AO288" s="1115" t="str">
        <f t="shared" si="93"/>
        <v/>
      </c>
      <c r="AQ288" s="1115" t="str">
        <f t="shared" si="94"/>
        <v/>
      </c>
      <c r="XT288"/>
      <c r="XU288"/>
      <c r="XV288"/>
      <c r="XW288"/>
      <c r="XX288"/>
      <c r="XY288"/>
      <c r="XZ288"/>
      <c r="YA288"/>
      <c r="YB288"/>
      <c r="YC288"/>
      <c r="YD288"/>
      <c r="YE288"/>
      <c r="YF288"/>
      <c r="YG288"/>
      <c r="YH288"/>
      <c r="YI288"/>
      <c r="YJ288"/>
      <c r="YK288"/>
      <c r="YL288"/>
      <c r="YM288"/>
      <c r="YN288"/>
      <c r="YO288"/>
      <c r="YP288"/>
      <c r="YQ288"/>
      <c r="YR288"/>
      <c r="YS288"/>
      <c r="YT288"/>
      <c r="YU288"/>
      <c r="YV288"/>
      <c r="YW288"/>
      <c r="YX288"/>
      <c r="YY288"/>
      <c r="YZ288"/>
      <c r="ZA288"/>
      <c r="ZB288"/>
      <c r="ZC288"/>
      <c r="ZD288"/>
      <c r="ZE288"/>
      <c r="ZF288"/>
      <c r="ZG288"/>
      <c r="AGZ288"/>
      <c r="AHA288"/>
      <c r="AHB288"/>
      <c r="AHC288"/>
      <c r="AHD288"/>
      <c r="AHE288"/>
      <c r="AHF288"/>
      <c r="AHG288"/>
      <c r="AHH288"/>
      <c r="AHI288"/>
      <c r="AHJ288"/>
      <c r="AHK288"/>
      <c r="AHL288"/>
      <c r="AHM288"/>
      <c r="AHN288"/>
      <c r="AHO288"/>
      <c r="AHP288"/>
      <c r="AHQ288"/>
      <c r="AHR288"/>
      <c r="AHS288"/>
      <c r="AHT288"/>
      <c r="AHU288"/>
      <c r="AHV288"/>
      <c r="AHW288"/>
      <c r="AHX288"/>
      <c r="AHY288"/>
      <c r="AHZ288"/>
      <c r="AIA288"/>
      <c r="AIB288"/>
      <c r="AIC288"/>
      <c r="AID288"/>
      <c r="AIE288"/>
      <c r="AIF288"/>
      <c r="AIG288"/>
      <c r="AIH288"/>
      <c r="AII288"/>
      <c r="AIJ288"/>
      <c r="AIK288"/>
      <c r="AIL288"/>
      <c r="AIM288"/>
      <c r="AIN288"/>
      <c r="AIO288"/>
      <c r="AIP288"/>
      <c r="AIQ288"/>
      <c r="AIR288"/>
      <c r="AIS288"/>
      <c r="AIT288"/>
      <c r="AIU288"/>
      <c r="AIV288"/>
      <c r="AIW288"/>
      <c r="AIX288"/>
      <c r="AIY288"/>
      <c r="AIZ288"/>
      <c r="AJA288"/>
      <c r="AJB288"/>
      <c r="AJC288"/>
      <c r="AJD288"/>
      <c r="AJE288"/>
      <c r="AJF288"/>
      <c r="AJG288"/>
      <c r="AJH288"/>
      <c r="AJI288"/>
      <c r="AJJ288"/>
      <c r="AJK288"/>
      <c r="AJL288"/>
      <c r="AJM288"/>
      <c r="AJN288"/>
      <c r="AJO288"/>
      <c r="AJP288"/>
      <c r="AJQ288"/>
      <c r="AJR288"/>
      <c r="AJS288"/>
      <c r="AJT288"/>
      <c r="AJU288"/>
      <c r="AJV288"/>
      <c r="AJW288"/>
      <c r="AJX288"/>
      <c r="AJY288"/>
      <c r="AJZ288"/>
      <c r="AKA288"/>
      <c r="AKB288"/>
      <c r="AKC288"/>
      <c r="AKD288"/>
      <c r="AKE288"/>
      <c r="AKF288"/>
      <c r="AKG288"/>
      <c r="AKH288"/>
      <c r="AKI288"/>
      <c r="AKJ288"/>
      <c r="AKK288"/>
      <c r="AKL288"/>
      <c r="AKM288"/>
      <c r="AKN288"/>
      <c r="AKO288"/>
      <c r="AKP288"/>
      <c r="AKQ288"/>
      <c r="AKR288"/>
      <c r="AKS288"/>
      <c r="AKT288"/>
      <c r="AKU288"/>
      <c r="AKV288"/>
      <c r="AKW288"/>
      <c r="AKX288"/>
      <c r="AKY288"/>
      <c r="AKZ288"/>
      <c r="ALA288"/>
      <c r="ALB288"/>
      <c r="ALC288"/>
      <c r="ALD288"/>
      <c r="ALE288"/>
      <c r="ALF288"/>
      <c r="ALG288"/>
      <c r="ALH288"/>
      <c r="ALI288"/>
      <c r="ALJ288"/>
      <c r="ALK288"/>
      <c r="ALL288"/>
      <c r="ALM288"/>
      <c r="ALN288"/>
      <c r="ALO288"/>
    </row>
    <row r="289" spans="5:1003" x14ac:dyDescent="0.25">
      <c r="E289" s="1115" t="str">
        <f t="shared" si="76"/>
        <v/>
      </c>
      <c r="G289" s="1115" t="str">
        <f t="shared" si="76"/>
        <v/>
      </c>
      <c r="I289" s="1115" t="str">
        <f t="shared" si="77"/>
        <v/>
      </c>
      <c r="K289" s="1115" t="str">
        <f t="shared" si="78"/>
        <v/>
      </c>
      <c r="M289" s="1115" t="str">
        <f t="shared" si="79"/>
        <v/>
      </c>
      <c r="O289" s="1115" t="str">
        <f t="shared" si="80"/>
        <v/>
      </c>
      <c r="Q289" s="1115" t="str">
        <f t="shared" si="81"/>
        <v/>
      </c>
      <c r="S289" s="1115" t="str">
        <f t="shared" si="82"/>
        <v/>
      </c>
      <c r="U289" s="1115" t="str">
        <f t="shared" si="83"/>
        <v/>
      </c>
      <c r="W289" s="1115" t="str">
        <f t="shared" si="84"/>
        <v/>
      </c>
      <c r="Y289" s="1115" t="str">
        <f t="shared" si="85"/>
        <v/>
      </c>
      <c r="AA289" s="1115" t="str">
        <f t="shared" si="86"/>
        <v/>
      </c>
      <c r="AC289" s="1115" t="str">
        <f t="shared" si="87"/>
        <v/>
      </c>
      <c r="AE289" s="1115" t="str">
        <f t="shared" si="88"/>
        <v/>
      </c>
      <c r="AG289" s="1115" t="str">
        <f t="shared" si="89"/>
        <v/>
      </c>
      <c r="AI289" s="1115" t="str">
        <f t="shared" si="90"/>
        <v/>
      </c>
      <c r="AK289" s="1115" t="str">
        <f t="shared" si="91"/>
        <v/>
      </c>
      <c r="AM289" s="1115" t="str">
        <f t="shared" si="92"/>
        <v/>
      </c>
      <c r="AO289" s="1115" t="str">
        <f t="shared" si="93"/>
        <v/>
      </c>
      <c r="AQ289" s="1115" t="str">
        <f t="shared" si="94"/>
        <v/>
      </c>
      <c r="XT289"/>
      <c r="XU289"/>
      <c r="XV289"/>
      <c r="XW289"/>
      <c r="XX289"/>
      <c r="XY289"/>
      <c r="XZ289"/>
      <c r="YA289"/>
      <c r="YB289"/>
      <c r="YC289"/>
      <c r="YD289"/>
      <c r="YE289"/>
      <c r="YF289"/>
      <c r="YG289"/>
      <c r="YH289"/>
      <c r="YI289"/>
      <c r="YJ289"/>
      <c r="YK289"/>
      <c r="YL289"/>
      <c r="YM289"/>
      <c r="YN289"/>
      <c r="YO289"/>
      <c r="YP289"/>
      <c r="YQ289"/>
      <c r="YR289"/>
      <c r="YS289"/>
      <c r="YT289"/>
      <c r="YU289"/>
      <c r="YV289"/>
      <c r="YW289"/>
      <c r="YX289"/>
      <c r="YY289"/>
      <c r="YZ289"/>
      <c r="ZA289"/>
      <c r="ZB289"/>
      <c r="ZC289"/>
      <c r="ZD289"/>
      <c r="ZE289"/>
      <c r="ZF289"/>
      <c r="ZG289"/>
      <c r="AGZ289"/>
      <c r="AHA289"/>
      <c r="AHB289"/>
      <c r="AHC289"/>
      <c r="AHD289"/>
      <c r="AHE289"/>
      <c r="AHF289"/>
      <c r="AHG289"/>
      <c r="AHH289"/>
      <c r="AHI289"/>
      <c r="AHJ289"/>
      <c r="AHK289"/>
      <c r="AHL289"/>
      <c r="AHM289"/>
      <c r="AHN289"/>
      <c r="AHO289"/>
      <c r="AHP289"/>
      <c r="AHQ289"/>
      <c r="AHR289"/>
      <c r="AHS289"/>
      <c r="AHT289"/>
      <c r="AHU289"/>
      <c r="AHV289"/>
      <c r="AHW289"/>
      <c r="AHX289"/>
      <c r="AHY289"/>
      <c r="AHZ289"/>
      <c r="AIA289"/>
      <c r="AIB289"/>
      <c r="AIC289"/>
      <c r="AID289"/>
      <c r="AIE289"/>
      <c r="AIF289"/>
      <c r="AIG289"/>
      <c r="AIH289"/>
      <c r="AII289"/>
      <c r="AIJ289"/>
      <c r="AIK289"/>
      <c r="AIL289"/>
      <c r="AIM289"/>
      <c r="AIN289"/>
      <c r="AIO289"/>
      <c r="AIP289"/>
      <c r="AIQ289"/>
      <c r="AIR289"/>
      <c r="AIS289"/>
      <c r="AIT289"/>
      <c r="AIU289"/>
      <c r="AIV289"/>
      <c r="AIW289"/>
      <c r="AIX289"/>
      <c r="AIY289"/>
      <c r="AIZ289"/>
      <c r="AJA289"/>
      <c r="AJB289"/>
      <c r="AJC289"/>
      <c r="AJD289"/>
      <c r="AJE289"/>
      <c r="AJF289"/>
      <c r="AJG289"/>
      <c r="AJH289"/>
      <c r="AJI289"/>
      <c r="AJJ289"/>
      <c r="AJK289"/>
      <c r="AJL289"/>
      <c r="AJM289"/>
      <c r="AJN289"/>
      <c r="AJO289"/>
      <c r="AJP289"/>
      <c r="AJQ289"/>
      <c r="AJR289"/>
      <c r="AJS289"/>
      <c r="AJT289"/>
      <c r="AJU289"/>
      <c r="AJV289"/>
      <c r="AJW289"/>
      <c r="AJX289"/>
      <c r="AJY289"/>
      <c r="AJZ289"/>
      <c r="AKA289"/>
      <c r="AKB289"/>
      <c r="AKC289"/>
      <c r="AKD289"/>
      <c r="AKE289"/>
      <c r="AKF289"/>
      <c r="AKG289"/>
      <c r="AKH289"/>
      <c r="AKI289"/>
      <c r="AKJ289"/>
      <c r="AKK289"/>
      <c r="AKL289"/>
      <c r="AKM289"/>
      <c r="AKN289"/>
      <c r="AKO289"/>
      <c r="AKP289"/>
      <c r="AKQ289"/>
      <c r="AKR289"/>
      <c r="AKS289"/>
      <c r="AKT289"/>
      <c r="AKU289"/>
      <c r="AKV289"/>
      <c r="AKW289"/>
      <c r="AKX289"/>
      <c r="AKY289"/>
      <c r="AKZ289"/>
      <c r="ALA289"/>
      <c r="ALB289"/>
      <c r="ALC289"/>
      <c r="ALD289"/>
      <c r="ALE289"/>
      <c r="ALF289"/>
      <c r="ALG289"/>
      <c r="ALH289"/>
      <c r="ALI289"/>
      <c r="ALJ289"/>
      <c r="ALK289"/>
      <c r="ALL289"/>
      <c r="ALM289"/>
      <c r="ALN289"/>
      <c r="ALO289"/>
    </row>
    <row r="290" spans="5:1003" x14ac:dyDescent="0.25">
      <c r="E290" s="1115" t="str">
        <f t="shared" si="76"/>
        <v/>
      </c>
      <c r="G290" s="1115" t="str">
        <f t="shared" si="76"/>
        <v/>
      </c>
      <c r="I290" s="1115" t="str">
        <f t="shared" si="77"/>
        <v/>
      </c>
      <c r="K290" s="1115" t="str">
        <f t="shared" si="78"/>
        <v/>
      </c>
      <c r="M290" s="1115" t="str">
        <f t="shared" si="79"/>
        <v/>
      </c>
      <c r="O290" s="1115" t="str">
        <f t="shared" si="80"/>
        <v/>
      </c>
      <c r="Q290" s="1115" t="str">
        <f t="shared" si="81"/>
        <v/>
      </c>
      <c r="S290" s="1115" t="str">
        <f t="shared" si="82"/>
        <v/>
      </c>
      <c r="U290" s="1115" t="str">
        <f t="shared" si="83"/>
        <v/>
      </c>
      <c r="W290" s="1115" t="str">
        <f t="shared" si="84"/>
        <v/>
      </c>
      <c r="Y290" s="1115" t="str">
        <f t="shared" si="85"/>
        <v/>
      </c>
      <c r="AA290" s="1115" t="str">
        <f t="shared" si="86"/>
        <v/>
      </c>
      <c r="AC290" s="1115" t="str">
        <f t="shared" si="87"/>
        <v/>
      </c>
      <c r="AE290" s="1115" t="str">
        <f t="shared" si="88"/>
        <v/>
      </c>
      <c r="AG290" s="1115" t="str">
        <f t="shared" si="89"/>
        <v/>
      </c>
      <c r="AI290" s="1115" t="str">
        <f t="shared" si="90"/>
        <v/>
      </c>
      <c r="AK290" s="1115" t="str">
        <f t="shared" si="91"/>
        <v/>
      </c>
      <c r="AM290" s="1115" t="str">
        <f t="shared" si="92"/>
        <v/>
      </c>
      <c r="AO290" s="1115" t="str">
        <f t="shared" si="93"/>
        <v/>
      </c>
      <c r="AQ290" s="1115" t="str">
        <f t="shared" si="94"/>
        <v/>
      </c>
      <c r="XT290"/>
      <c r="XU290"/>
      <c r="XV290"/>
      <c r="XW290"/>
      <c r="XX290"/>
      <c r="XY290"/>
      <c r="XZ290"/>
      <c r="YA290"/>
      <c r="YB290"/>
      <c r="YC290"/>
      <c r="YD290"/>
      <c r="YE290"/>
      <c r="YF290"/>
      <c r="YG290"/>
      <c r="YH290"/>
      <c r="YI290"/>
      <c r="YJ290"/>
      <c r="YK290"/>
      <c r="YL290"/>
      <c r="YM290"/>
      <c r="YN290"/>
      <c r="YO290"/>
      <c r="YP290"/>
      <c r="YQ290"/>
      <c r="YR290"/>
      <c r="YS290"/>
      <c r="YT290"/>
      <c r="YU290"/>
      <c r="YV290"/>
      <c r="YW290"/>
      <c r="YX290"/>
      <c r="YY290"/>
      <c r="YZ290"/>
      <c r="ZA290"/>
      <c r="ZB290"/>
      <c r="ZC290"/>
      <c r="ZD290"/>
      <c r="ZE290"/>
      <c r="ZF290"/>
      <c r="ZG290"/>
      <c r="AGZ290"/>
      <c r="AHA290"/>
      <c r="AHB290"/>
      <c r="AHC290"/>
      <c r="AHD290"/>
      <c r="AHE290"/>
      <c r="AHF290"/>
      <c r="AHG290"/>
      <c r="AHH290"/>
      <c r="AHI290"/>
      <c r="AHJ290"/>
      <c r="AHK290"/>
      <c r="AHL290"/>
      <c r="AHM290"/>
      <c r="AHN290"/>
      <c r="AHO290"/>
      <c r="AHP290"/>
      <c r="AHQ290"/>
      <c r="AHR290"/>
      <c r="AHS290"/>
      <c r="AHT290"/>
      <c r="AHU290"/>
      <c r="AHV290"/>
      <c r="AHW290"/>
      <c r="AHX290"/>
      <c r="AHY290"/>
      <c r="AHZ290"/>
      <c r="AIA290"/>
      <c r="AIB290"/>
      <c r="AIC290"/>
      <c r="AID290"/>
      <c r="AIE290"/>
      <c r="AIF290"/>
      <c r="AIG290"/>
      <c r="AIH290"/>
      <c r="AII290"/>
      <c r="AIJ290"/>
      <c r="AIK290"/>
      <c r="AIL290"/>
      <c r="AIM290"/>
      <c r="AIN290"/>
      <c r="AIO290"/>
      <c r="AIP290"/>
      <c r="AIQ290"/>
      <c r="AIR290"/>
      <c r="AIS290"/>
      <c r="AIT290"/>
      <c r="AIU290"/>
      <c r="AIV290"/>
      <c r="AIW290"/>
      <c r="AIX290"/>
      <c r="AIY290"/>
      <c r="AIZ290"/>
      <c r="AJA290"/>
      <c r="AJB290"/>
      <c r="AJC290"/>
      <c r="AJD290"/>
      <c r="AJE290"/>
      <c r="AJF290"/>
      <c r="AJG290"/>
      <c r="AJH290"/>
      <c r="AJI290"/>
      <c r="AJJ290"/>
      <c r="AJK290"/>
      <c r="AJL290"/>
      <c r="AJM290"/>
      <c r="AJN290"/>
      <c r="AJO290"/>
      <c r="AJP290"/>
      <c r="AJQ290"/>
      <c r="AJR290"/>
      <c r="AJS290"/>
      <c r="AJT290"/>
      <c r="AJU290"/>
      <c r="AJV290"/>
      <c r="AJW290"/>
      <c r="AJX290"/>
      <c r="AJY290"/>
      <c r="AJZ290"/>
      <c r="AKA290"/>
      <c r="AKB290"/>
      <c r="AKC290"/>
      <c r="AKD290"/>
      <c r="AKE290"/>
      <c r="AKF290"/>
      <c r="AKG290"/>
      <c r="AKH290"/>
      <c r="AKI290"/>
      <c r="AKJ290"/>
      <c r="AKK290"/>
      <c r="AKL290"/>
      <c r="AKM290"/>
      <c r="AKN290"/>
      <c r="AKO290"/>
      <c r="AKP290"/>
      <c r="AKQ290"/>
      <c r="AKR290"/>
      <c r="AKS290"/>
      <c r="AKT290"/>
      <c r="AKU290"/>
      <c r="AKV290"/>
      <c r="AKW290"/>
      <c r="AKX290"/>
      <c r="AKY290"/>
      <c r="AKZ290"/>
      <c r="ALA290"/>
      <c r="ALB290"/>
      <c r="ALC290"/>
      <c r="ALD290"/>
      <c r="ALE290"/>
      <c r="ALF290"/>
      <c r="ALG290"/>
      <c r="ALH290"/>
      <c r="ALI290"/>
      <c r="ALJ290"/>
      <c r="ALK290"/>
      <c r="ALL290"/>
      <c r="ALM290"/>
      <c r="ALN290"/>
      <c r="ALO290"/>
    </row>
    <row r="291" spans="5:1003" x14ac:dyDescent="0.25">
      <c r="E291" s="1115" t="str">
        <f t="shared" si="76"/>
        <v/>
      </c>
      <c r="G291" s="1115" t="str">
        <f t="shared" si="76"/>
        <v/>
      </c>
      <c r="I291" s="1115" t="str">
        <f t="shared" si="77"/>
        <v/>
      </c>
      <c r="K291" s="1115" t="str">
        <f t="shared" si="78"/>
        <v/>
      </c>
      <c r="M291" s="1115" t="str">
        <f t="shared" si="79"/>
        <v/>
      </c>
      <c r="O291" s="1115" t="str">
        <f t="shared" si="80"/>
        <v/>
      </c>
      <c r="Q291" s="1115" t="str">
        <f t="shared" si="81"/>
        <v/>
      </c>
      <c r="S291" s="1115" t="str">
        <f t="shared" si="82"/>
        <v/>
      </c>
      <c r="U291" s="1115" t="str">
        <f t="shared" si="83"/>
        <v/>
      </c>
      <c r="W291" s="1115" t="str">
        <f t="shared" si="84"/>
        <v/>
      </c>
      <c r="Y291" s="1115" t="str">
        <f t="shared" si="85"/>
        <v/>
      </c>
      <c r="AA291" s="1115" t="str">
        <f t="shared" si="86"/>
        <v/>
      </c>
      <c r="AC291" s="1115" t="str">
        <f t="shared" si="87"/>
        <v/>
      </c>
      <c r="AE291" s="1115" t="str">
        <f t="shared" si="88"/>
        <v/>
      </c>
      <c r="AG291" s="1115" t="str">
        <f t="shared" si="89"/>
        <v/>
      </c>
      <c r="AI291" s="1115" t="str">
        <f t="shared" si="90"/>
        <v/>
      </c>
      <c r="AK291" s="1115" t="str">
        <f t="shared" si="91"/>
        <v/>
      </c>
      <c r="AM291" s="1115" t="str">
        <f t="shared" si="92"/>
        <v/>
      </c>
      <c r="AO291" s="1115" t="str">
        <f t="shared" si="93"/>
        <v/>
      </c>
      <c r="AQ291" s="1115" t="str">
        <f t="shared" si="94"/>
        <v/>
      </c>
      <c r="XT291"/>
      <c r="XU291"/>
      <c r="XV291"/>
      <c r="XW291"/>
      <c r="XX291"/>
      <c r="XY291"/>
      <c r="XZ291"/>
      <c r="YA291"/>
      <c r="YB291"/>
      <c r="YC291"/>
      <c r="YD291"/>
      <c r="YE291"/>
      <c r="YF291"/>
      <c r="YG291"/>
      <c r="YH291"/>
      <c r="YI291"/>
      <c r="YJ291"/>
      <c r="YK291"/>
      <c r="YL291"/>
      <c r="YM291"/>
      <c r="YN291"/>
      <c r="YO291"/>
      <c r="YP291"/>
      <c r="YQ291"/>
      <c r="YR291"/>
      <c r="YS291"/>
      <c r="YT291"/>
      <c r="YU291"/>
      <c r="YV291"/>
      <c r="YW291"/>
      <c r="YX291"/>
      <c r="YY291"/>
      <c r="YZ291"/>
      <c r="ZA291"/>
      <c r="ZB291"/>
      <c r="ZC291"/>
      <c r="ZD291"/>
      <c r="ZE291"/>
      <c r="ZF291"/>
      <c r="ZG291"/>
      <c r="AGZ291"/>
      <c r="AHA291"/>
      <c r="AHB291"/>
      <c r="AHC291"/>
      <c r="AHD291"/>
      <c r="AHE291"/>
      <c r="AHF291"/>
      <c r="AHG291"/>
      <c r="AHH291"/>
      <c r="AHI291"/>
      <c r="AHJ291"/>
      <c r="AHK291"/>
      <c r="AHL291"/>
      <c r="AHM291"/>
      <c r="AHN291"/>
      <c r="AHO291"/>
      <c r="AHP291"/>
      <c r="AHQ291"/>
      <c r="AHR291"/>
      <c r="AHS291"/>
      <c r="AHT291"/>
      <c r="AHU291"/>
      <c r="AHV291"/>
      <c r="AHW291"/>
      <c r="AHX291"/>
      <c r="AHY291"/>
      <c r="AHZ291"/>
      <c r="AIA291"/>
      <c r="AIB291"/>
      <c r="AIC291"/>
      <c r="AID291"/>
      <c r="AIE291"/>
      <c r="AIF291"/>
      <c r="AIG291"/>
      <c r="AIH291"/>
      <c r="AII291"/>
      <c r="AIJ291"/>
      <c r="AIK291"/>
      <c r="AIL291"/>
      <c r="AIM291"/>
      <c r="AIN291"/>
      <c r="AIO291"/>
      <c r="AIP291"/>
      <c r="AIQ291"/>
      <c r="AIR291"/>
      <c r="AIS291"/>
      <c r="AIT291"/>
      <c r="AIU291"/>
      <c r="AIV291"/>
      <c r="AIW291"/>
      <c r="AIX291"/>
      <c r="AIY291"/>
      <c r="AIZ291"/>
      <c r="AJA291"/>
      <c r="AJB291"/>
      <c r="AJC291"/>
      <c r="AJD291"/>
      <c r="AJE291"/>
      <c r="AJF291"/>
      <c r="AJG291"/>
      <c r="AJH291"/>
      <c r="AJI291"/>
      <c r="AJJ291"/>
      <c r="AJK291"/>
      <c r="AJL291"/>
      <c r="AJM291"/>
      <c r="AJN291"/>
      <c r="AJO291"/>
      <c r="AJP291"/>
      <c r="AJQ291"/>
      <c r="AJR291"/>
      <c r="AJS291"/>
      <c r="AJT291"/>
      <c r="AJU291"/>
      <c r="AJV291"/>
      <c r="AJW291"/>
      <c r="AJX291"/>
      <c r="AJY291"/>
      <c r="AJZ291"/>
      <c r="AKA291"/>
      <c r="AKB291"/>
      <c r="AKC291"/>
      <c r="AKD291"/>
      <c r="AKE291"/>
      <c r="AKF291"/>
      <c r="AKG291"/>
      <c r="AKH291"/>
      <c r="AKI291"/>
      <c r="AKJ291"/>
      <c r="AKK291"/>
      <c r="AKL291"/>
      <c r="AKM291"/>
      <c r="AKN291"/>
      <c r="AKO291"/>
      <c r="AKP291"/>
      <c r="AKQ291"/>
      <c r="AKR291"/>
      <c r="AKS291"/>
      <c r="AKT291"/>
      <c r="AKU291"/>
      <c r="AKV291"/>
      <c r="AKW291"/>
      <c r="AKX291"/>
      <c r="AKY291"/>
      <c r="AKZ291"/>
      <c r="ALA291"/>
      <c r="ALB291"/>
      <c r="ALC291"/>
      <c r="ALD291"/>
      <c r="ALE291"/>
      <c r="ALF291"/>
      <c r="ALG291"/>
      <c r="ALH291"/>
      <c r="ALI291"/>
      <c r="ALJ291"/>
      <c r="ALK291"/>
      <c r="ALL291"/>
      <c r="ALM291"/>
      <c r="ALN291"/>
      <c r="ALO291"/>
    </row>
    <row r="292" spans="5:1003" x14ac:dyDescent="0.25">
      <c r="E292" s="1115" t="str">
        <f t="shared" si="76"/>
        <v/>
      </c>
      <c r="G292" s="1115" t="str">
        <f t="shared" si="76"/>
        <v/>
      </c>
      <c r="I292" s="1115" t="str">
        <f t="shared" si="77"/>
        <v/>
      </c>
      <c r="K292" s="1115" t="str">
        <f t="shared" si="78"/>
        <v/>
      </c>
      <c r="M292" s="1115" t="str">
        <f t="shared" si="79"/>
        <v/>
      </c>
      <c r="O292" s="1115" t="str">
        <f t="shared" si="80"/>
        <v/>
      </c>
      <c r="Q292" s="1115" t="str">
        <f t="shared" si="81"/>
        <v/>
      </c>
      <c r="S292" s="1115" t="str">
        <f t="shared" si="82"/>
        <v/>
      </c>
      <c r="U292" s="1115" t="str">
        <f t="shared" si="83"/>
        <v/>
      </c>
      <c r="W292" s="1115" t="str">
        <f t="shared" si="84"/>
        <v/>
      </c>
      <c r="Y292" s="1115" t="str">
        <f t="shared" si="85"/>
        <v/>
      </c>
      <c r="AA292" s="1115" t="str">
        <f t="shared" si="86"/>
        <v/>
      </c>
      <c r="AC292" s="1115" t="str">
        <f t="shared" si="87"/>
        <v/>
      </c>
      <c r="AE292" s="1115" t="str">
        <f t="shared" si="88"/>
        <v/>
      </c>
      <c r="AG292" s="1115" t="str">
        <f t="shared" si="89"/>
        <v/>
      </c>
      <c r="AI292" s="1115" t="str">
        <f t="shared" si="90"/>
        <v/>
      </c>
      <c r="AK292" s="1115" t="str">
        <f t="shared" si="91"/>
        <v/>
      </c>
      <c r="AM292" s="1115" t="str">
        <f t="shared" si="92"/>
        <v/>
      </c>
      <c r="AO292" s="1115" t="str">
        <f t="shared" si="93"/>
        <v/>
      </c>
      <c r="AQ292" s="1115" t="str">
        <f t="shared" si="94"/>
        <v/>
      </c>
      <c r="XT292"/>
      <c r="XU292"/>
      <c r="XV292"/>
      <c r="XW292"/>
      <c r="XX292"/>
      <c r="XY292"/>
      <c r="XZ292"/>
      <c r="YA292"/>
      <c r="YB292"/>
      <c r="YC292"/>
      <c r="YD292"/>
      <c r="YE292"/>
      <c r="YF292"/>
      <c r="YG292"/>
      <c r="YH292"/>
      <c r="YI292"/>
      <c r="YJ292"/>
      <c r="YK292"/>
      <c r="YL292"/>
      <c r="YM292"/>
      <c r="YN292"/>
      <c r="YO292"/>
      <c r="YP292"/>
      <c r="YQ292"/>
      <c r="YR292"/>
      <c r="YS292"/>
      <c r="YT292"/>
      <c r="YU292"/>
      <c r="YV292"/>
      <c r="YW292"/>
      <c r="YX292"/>
      <c r="YY292"/>
      <c r="YZ292"/>
      <c r="ZA292"/>
      <c r="ZB292"/>
      <c r="ZC292"/>
      <c r="ZD292"/>
      <c r="ZE292"/>
      <c r="ZF292"/>
      <c r="ZG292"/>
      <c r="AGZ292"/>
      <c r="AHA292"/>
      <c r="AHB292"/>
      <c r="AHC292"/>
      <c r="AHD292"/>
      <c r="AHE292"/>
      <c r="AHF292"/>
      <c r="AHG292"/>
      <c r="AHH292"/>
      <c r="AHI292"/>
      <c r="AHJ292"/>
      <c r="AHK292"/>
      <c r="AHL292"/>
      <c r="AHM292"/>
      <c r="AHN292"/>
      <c r="AHO292"/>
      <c r="AHP292"/>
      <c r="AHQ292"/>
      <c r="AHR292"/>
      <c r="AHS292"/>
      <c r="AHT292"/>
      <c r="AHU292"/>
      <c r="AHV292"/>
      <c r="AHW292"/>
      <c r="AHX292"/>
      <c r="AHY292"/>
      <c r="AHZ292"/>
      <c r="AIA292"/>
      <c r="AIB292"/>
      <c r="AIC292"/>
      <c r="AID292"/>
      <c r="AIE292"/>
      <c r="AIF292"/>
      <c r="AIG292"/>
      <c r="AIH292"/>
      <c r="AII292"/>
      <c r="AIJ292"/>
      <c r="AIK292"/>
      <c r="AIL292"/>
      <c r="AIM292"/>
      <c r="AIN292"/>
      <c r="AIO292"/>
      <c r="AIP292"/>
      <c r="AIQ292"/>
      <c r="AIR292"/>
      <c r="AIS292"/>
      <c r="AIT292"/>
      <c r="AIU292"/>
      <c r="AIV292"/>
      <c r="AIW292"/>
      <c r="AIX292"/>
      <c r="AIY292"/>
      <c r="AIZ292"/>
      <c r="AJA292"/>
      <c r="AJB292"/>
      <c r="AJC292"/>
      <c r="AJD292"/>
      <c r="AJE292"/>
      <c r="AJF292"/>
      <c r="AJG292"/>
      <c r="AJH292"/>
      <c r="AJI292"/>
      <c r="AJJ292"/>
      <c r="AJK292"/>
      <c r="AJL292"/>
      <c r="AJM292"/>
      <c r="AJN292"/>
      <c r="AJO292"/>
      <c r="AJP292"/>
      <c r="AJQ292"/>
      <c r="AJR292"/>
      <c r="AJS292"/>
      <c r="AJT292"/>
      <c r="AJU292"/>
      <c r="AJV292"/>
      <c r="AJW292"/>
      <c r="AJX292"/>
      <c r="AJY292"/>
      <c r="AJZ292"/>
      <c r="AKA292"/>
      <c r="AKB292"/>
      <c r="AKC292"/>
      <c r="AKD292"/>
      <c r="AKE292"/>
      <c r="AKF292"/>
      <c r="AKG292"/>
      <c r="AKH292"/>
      <c r="AKI292"/>
      <c r="AKJ292"/>
      <c r="AKK292"/>
      <c r="AKL292"/>
      <c r="AKM292"/>
      <c r="AKN292"/>
      <c r="AKO292"/>
      <c r="AKP292"/>
      <c r="AKQ292"/>
      <c r="AKR292"/>
      <c r="AKS292"/>
      <c r="AKT292"/>
      <c r="AKU292"/>
      <c r="AKV292"/>
      <c r="AKW292"/>
      <c r="AKX292"/>
      <c r="AKY292"/>
      <c r="AKZ292"/>
      <c r="ALA292"/>
      <c r="ALB292"/>
      <c r="ALC292"/>
      <c r="ALD292"/>
      <c r="ALE292"/>
      <c r="ALF292"/>
      <c r="ALG292"/>
      <c r="ALH292"/>
      <c r="ALI292"/>
      <c r="ALJ292"/>
      <c r="ALK292"/>
      <c r="ALL292"/>
      <c r="ALM292"/>
      <c r="ALN292"/>
      <c r="ALO292"/>
    </row>
    <row r="293" spans="5:1003" x14ac:dyDescent="0.25">
      <c r="E293" s="1115" t="str">
        <f t="shared" si="76"/>
        <v/>
      </c>
      <c r="G293" s="1115" t="str">
        <f t="shared" si="76"/>
        <v/>
      </c>
      <c r="I293" s="1115" t="str">
        <f t="shared" si="77"/>
        <v/>
      </c>
      <c r="K293" s="1115" t="str">
        <f t="shared" si="78"/>
        <v/>
      </c>
      <c r="M293" s="1115" t="str">
        <f t="shared" si="79"/>
        <v/>
      </c>
      <c r="O293" s="1115" t="str">
        <f t="shared" si="80"/>
        <v/>
      </c>
      <c r="Q293" s="1115" t="str">
        <f t="shared" si="81"/>
        <v/>
      </c>
      <c r="S293" s="1115" t="str">
        <f t="shared" si="82"/>
        <v/>
      </c>
      <c r="U293" s="1115" t="str">
        <f t="shared" si="83"/>
        <v/>
      </c>
      <c r="W293" s="1115" t="str">
        <f t="shared" si="84"/>
        <v/>
      </c>
      <c r="Y293" s="1115" t="str">
        <f t="shared" si="85"/>
        <v/>
      </c>
      <c r="AA293" s="1115" t="str">
        <f t="shared" si="86"/>
        <v/>
      </c>
      <c r="AC293" s="1115" t="str">
        <f t="shared" si="87"/>
        <v/>
      </c>
      <c r="AE293" s="1115" t="str">
        <f t="shared" si="88"/>
        <v/>
      </c>
      <c r="AG293" s="1115" t="str">
        <f t="shared" si="89"/>
        <v/>
      </c>
      <c r="AI293" s="1115" t="str">
        <f t="shared" si="90"/>
        <v/>
      </c>
      <c r="AK293" s="1115" t="str">
        <f t="shared" si="91"/>
        <v/>
      </c>
      <c r="AM293" s="1115" t="str">
        <f t="shared" si="92"/>
        <v/>
      </c>
      <c r="AO293" s="1115" t="str">
        <f t="shared" si="93"/>
        <v/>
      </c>
      <c r="AQ293" s="1115" t="str">
        <f t="shared" si="94"/>
        <v/>
      </c>
      <c r="XT293"/>
      <c r="XU293"/>
      <c r="XV293"/>
      <c r="XW293"/>
      <c r="XX293"/>
      <c r="XY293"/>
      <c r="XZ293"/>
      <c r="YA293"/>
      <c r="YB293"/>
      <c r="YC293"/>
      <c r="YD293"/>
      <c r="YE293"/>
      <c r="YF293"/>
      <c r="YG293"/>
      <c r="YH293"/>
      <c r="YI293"/>
      <c r="YJ293"/>
      <c r="YK293"/>
      <c r="YL293"/>
      <c r="YM293"/>
      <c r="YN293"/>
      <c r="YO293"/>
      <c r="YP293"/>
      <c r="YQ293"/>
      <c r="YR293"/>
      <c r="YS293"/>
      <c r="YT293"/>
      <c r="YU293"/>
      <c r="YV293"/>
      <c r="YW293"/>
      <c r="YX293"/>
      <c r="YY293"/>
      <c r="YZ293"/>
      <c r="ZA293"/>
      <c r="ZB293"/>
      <c r="ZC293"/>
      <c r="ZD293"/>
      <c r="ZE293"/>
      <c r="ZF293"/>
      <c r="ZG293"/>
      <c r="AGZ293"/>
      <c r="AHA293"/>
      <c r="AHB293"/>
      <c r="AHC293"/>
      <c r="AHD293"/>
      <c r="AHE293"/>
      <c r="AHF293"/>
      <c r="AHG293"/>
      <c r="AHH293"/>
      <c r="AHI293"/>
      <c r="AHJ293"/>
      <c r="AHK293"/>
      <c r="AHL293"/>
      <c r="AHM293"/>
      <c r="AHN293"/>
      <c r="AHO293"/>
      <c r="AHP293"/>
      <c r="AHQ293"/>
      <c r="AHR293"/>
      <c r="AHS293"/>
      <c r="AHT293"/>
      <c r="AHU293"/>
      <c r="AHV293"/>
      <c r="AHW293"/>
      <c r="AHX293"/>
      <c r="AHY293"/>
      <c r="AHZ293"/>
      <c r="AIA293"/>
      <c r="AIB293"/>
      <c r="AIC293"/>
      <c r="AID293"/>
      <c r="AIE293"/>
      <c r="AIF293"/>
      <c r="AIG293"/>
      <c r="AIH293"/>
      <c r="AII293"/>
      <c r="AIJ293"/>
      <c r="AIK293"/>
      <c r="AIL293"/>
      <c r="AIM293"/>
      <c r="AIN293"/>
      <c r="AIO293"/>
      <c r="AIP293"/>
      <c r="AIQ293"/>
      <c r="AIR293"/>
      <c r="AIS293"/>
      <c r="AIT293"/>
      <c r="AIU293"/>
      <c r="AIV293"/>
      <c r="AIW293"/>
      <c r="AIX293"/>
      <c r="AIY293"/>
      <c r="AIZ293"/>
      <c r="AJA293"/>
      <c r="AJB293"/>
      <c r="AJC293"/>
      <c r="AJD293"/>
      <c r="AJE293"/>
      <c r="AJF293"/>
      <c r="AJG293"/>
      <c r="AJH293"/>
      <c r="AJI293"/>
      <c r="AJJ293"/>
      <c r="AJK293"/>
      <c r="AJL293"/>
      <c r="AJM293"/>
      <c r="AJN293"/>
      <c r="AJO293"/>
      <c r="AJP293"/>
      <c r="AJQ293"/>
      <c r="AJR293"/>
      <c r="AJS293"/>
      <c r="AJT293"/>
      <c r="AJU293"/>
      <c r="AJV293"/>
      <c r="AJW293"/>
      <c r="AJX293"/>
      <c r="AJY293"/>
      <c r="AJZ293"/>
      <c r="AKA293"/>
      <c r="AKB293"/>
      <c r="AKC293"/>
      <c r="AKD293"/>
      <c r="AKE293"/>
      <c r="AKF293"/>
      <c r="AKG293"/>
      <c r="AKH293"/>
      <c r="AKI293"/>
      <c r="AKJ293"/>
      <c r="AKK293"/>
      <c r="AKL293"/>
      <c r="AKM293"/>
      <c r="AKN293"/>
      <c r="AKO293"/>
      <c r="AKP293"/>
      <c r="AKQ293"/>
      <c r="AKR293"/>
      <c r="AKS293"/>
      <c r="AKT293"/>
      <c r="AKU293"/>
      <c r="AKV293"/>
      <c r="AKW293"/>
      <c r="AKX293"/>
      <c r="AKY293"/>
      <c r="AKZ293"/>
      <c r="ALA293"/>
      <c r="ALB293"/>
      <c r="ALC293"/>
      <c r="ALD293"/>
      <c r="ALE293"/>
      <c r="ALF293"/>
      <c r="ALG293"/>
      <c r="ALH293"/>
      <c r="ALI293"/>
      <c r="ALJ293"/>
      <c r="ALK293"/>
      <c r="ALL293"/>
      <c r="ALM293"/>
      <c r="ALN293"/>
      <c r="ALO293"/>
    </row>
    <row r="294" spans="5:1003" x14ac:dyDescent="0.25">
      <c r="E294" s="1115" t="str">
        <f t="shared" si="76"/>
        <v/>
      </c>
      <c r="G294" s="1115" t="str">
        <f t="shared" si="76"/>
        <v/>
      </c>
      <c r="I294" s="1115" t="str">
        <f t="shared" si="77"/>
        <v/>
      </c>
      <c r="K294" s="1115" t="str">
        <f t="shared" si="78"/>
        <v/>
      </c>
      <c r="M294" s="1115" t="str">
        <f t="shared" si="79"/>
        <v/>
      </c>
      <c r="O294" s="1115" t="str">
        <f t="shared" si="80"/>
        <v/>
      </c>
      <c r="Q294" s="1115" t="str">
        <f t="shared" si="81"/>
        <v/>
      </c>
      <c r="S294" s="1115" t="str">
        <f t="shared" si="82"/>
        <v/>
      </c>
      <c r="U294" s="1115" t="str">
        <f t="shared" si="83"/>
        <v/>
      </c>
      <c r="W294" s="1115" t="str">
        <f t="shared" si="84"/>
        <v/>
      </c>
      <c r="Y294" s="1115" t="str">
        <f t="shared" si="85"/>
        <v/>
      </c>
      <c r="AA294" s="1115" t="str">
        <f t="shared" si="86"/>
        <v/>
      </c>
      <c r="AC294" s="1115" t="str">
        <f t="shared" si="87"/>
        <v/>
      </c>
      <c r="AE294" s="1115" t="str">
        <f t="shared" si="88"/>
        <v/>
      </c>
      <c r="AG294" s="1115" t="str">
        <f t="shared" si="89"/>
        <v/>
      </c>
      <c r="AI294" s="1115" t="str">
        <f t="shared" si="90"/>
        <v/>
      </c>
      <c r="AK294" s="1115" t="str">
        <f t="shared" si="91"/>
        <v/>
      </c>
      <c r="AM294" s="1115" t="str">
        <f t="shared" si="92"/>
        <v/>
      </c>
      <c r="AO294" s="1115" t="str">
        <f t="shared" si="93"/>
        <v/>
      </c>
      <c r="AQ294" s="1115" t="str">
        <f t="shared" si="94"/>
        <v/>
      </c>
      <c r="XT294"/>
      <c r="XU294"/>
      <c r="XV294"/>
      <c r="XW294"/>
      <c r="XX294"/>
      <c r="XY294"/>
      <c r="XZ294"/>
      <c r="YA294"/>
      <c r="YB294"/>
      <c r="YC294"/>
      <c r="YD294"/>
      <c r="YE294"/>
      <c r="YF294"/>
      <c r="YG294"/>
      <c r="YH294"/>
      <c r="YI294"/>
      <c r="YJ294"/>
      <c r="YK294"/>
      <c r="YL294"/>
      <c r="YM294"/>
      <c r="YN294"/>
      <c r="YO294"/>
      <c r="YP294"/>
      <c r="YQ294"/>
      <c r="YR294"/>
      <c r="YS294"/>
      <c r="YT294"/>
      <c r="YU294"/>
      <c r="YV294"/>
      <c r="YW294"/>
      <c r="YX294"/>
      <c r="YY294"/>
      <c r="YZ294"/>
      <c r="ZA294"/>
      <c r="ZB294"/>
      <c r="ZC294"/>
      <c r="ZD294"/>
      <c r="ZE294"/>
      <c r="ZF294"/>
      <c r="ZG294"/>
      <c r="AGZ294"/>
      <c r="AHA294"/>
      <c r="AHB294"/>
      <c r="AHC294"/>
      <c r="AHD294"/>
      <c r="AHE294"/>
      <c r="AHF294"/>
      <c r="AHG294"/>
      <c r="AHH294"/>
      <c r="AHI294"/>
      <c r="AHJ294"/>
      <c r="AHK294"/>
      <c r="AHL294"/>
      <c r="AHM294"/>
      <c r="AHN294"/>
      <c r="AHO294"/>
      <c r="AHP294"/>
      <c r="AHQ294"/>
      <c r="AHR294"/>
      <c r="AHS294"/>
      <c r="AHT294"/>
      <c r="AHU294"/>
      <c r="AHV294"/>
      <c r="AHW294"/>
      <c r="AHX294"/>
      <c r="AHY294"/>
      <c r="AHZ294"/>
      <c r="AIA294"/>
      <c r="AIB294"/>
      <c r="AIC294"/>
      <c r="AID294"/>
      <c r="AIE294"/>
      <c r="AIF294"/>
      <c r="AIG294"/>
      <c r="AIH294"/>
      <c r="AII294"/>
      <c r="AIJ294"/>
      <c r="AIK294"/>
      <c r="AIL294"/>
      <c r="AIM294"/>
      <c r="AIN294"/>
      <c r="AIO294"/>
      <c r="AIP294"/>
      <c r="AIQ294"/>
      <c r="AIR294"/>
      <c r="AIS294"/>
      <c r="AIT294"/>
      <c r="AIU294"/>
      <c r="AIV294"/>
      <c r="AIW294"/>
      <c r="AIX294"/>
      <c r="AIY294"/>
      <c r="AIZ294"/>
      <c r="AJA294"/>
      <c r="AJB294"/>
      <c r="AJC294"/>
      <c r="AJD294"/>
      <c r="AJE294"/>
      <c r="AJF294"/>
      <c r="AJG294"/>
      <c r="AJH294"/>
      <c r="AJI294"/>
      <c r="AJJ294"/>
      <c r="AJK294"/>
      <c r="AJL294"/>
      <c r="AJM294"/>
      <c r="AJN294"/>
      <c r="AJO294"/>
      <c r="AJP294"/>
      <c r="AJQ294"/>
      <c r="AJR294"/>
      <c r="AJS294"/>
      <c r="AJT294"/>
      <c r="AJU294"/>
      <c r="AJV294"/>
      <c r="AJW294"/>
      <c r="AJX294"/>
      <c r="AJY294"/>
      <c r="AJZ294"/>
      <c r="AKA294"/>
      <c r="AKB294"/>
      <c r="AKC294"/>
      <c r="AKD294"/>
      <c r="AKE294"/>
      <c r="AKF294"/>
      <c r="AKG294"/>
      <c r="AKH294"/>
      <c r="AKI294"/>
      <c r="AKJ294"/>
      <c r="AKK294"/>
      <c r="AKL294"/>
      <c r="AKM294"/>
      <c r="AKN294"/>
      <c r="AKO294"/>
      <c r="AKP294"/>
      <c r="AKQ294"/>
      <c r="AKR294"/>
      <c r="AKS294"/>
      <c r="AKT294"/>
      <c r="AKU294"/>
      <c r="AKV294"/>
      <c r="AKW294"/>
      <c r="AKX294"/>
      <c r="AKY294"/>
      <c r="AKZ294"/>
      <c r="ALA294"/>
      <c r="ALB294"/>
      <c r="ALC294"/>
      <c r="ALD294"/>
      <c r="ALE294"/>
      <c r="ALF294"/>
      <c r="ALG294"/>
      <c r="ALH294"/>
      <c r="ALI294"/>
      <c r="ALJ294"/>
      <c r="ALK294"/>
      <c r="ALL294"/>
      <c r="ALM294"/>
      <c r="ALN294"/>
      <c r="ALO294"/>
    </row>
    <row r="295" spans="5:1003" x14ac:dyDescent="0.25">
      <c r="E295" s="1115" t="str">
        <f t="shared" si="76"/>
        <v/>
      </c>
      <c r="G295" s="1115" t="str">
        <f t="shared" si="76"/>
        <v/>
      </c>
      <c r="I295" s="1115" t="str">
        <f t="shared" si="77"/>
        <v/>
      </c>
      <c r="K295" s="1115" t="str">
        <f t="shared" si="78"/>
        <v/>
      </c>
      <c r="M295" s="1115" t="str">
        <f t="shared" si="79"/>
        <v/>
      </c>
      <c r="O295" s="1115" t="str">
        <f t="shared" si="80"/>
        <v/>
      </c>
      <c r="Q295" s="1115" t="str">
        <f t="shared" si="81"/>
        <v/>
      </c>
      <c r="S295" s="1115" t="str">
        <f t="shared" si="82"/>
        <v/>
      </c>
      <c r="U295" s="1115" t="str">
        <f t="shared" si="83"/>
        <v/>
      </c>
      <c r="W295" s="1115" t="str">
        <f t="shared" si="84"/>
        <v/>
      </c>
      <c r="Y295" s="1115" t="str">
        <f t="shared" si="85"/>
        <v/>
      </c>
      <c r="AA295" s="1115" t="str">
        <f t="shared" si="86"/>
        <v/>
      </c>
      <c r="AC295" s="1115" t="str">
        <f t="shared" si="87"/>
        <v/>
      </c>
      <c r="AE295" s="1115" t="str">
        <f t="shared" si="88"/>
        <v/>
      </c>
      <c r="AG295" s="1115" t="str">
        <f t="shared" si="89"/>
        <v/>
      </c>
      <c r="AI295" s="1115" t="str">
        <f t="shared" si="90"/>
        <v/>
      </c>
      <c r="AK295" s="1115" t="str">
        <f t="shared" si="91"/>
        <v/>
      </c>
      <c r="AM295" s="1115" t="str">
        <f t="shared" si="92"/>
        <v/>
      </c>
      <c r="AO295" s="1115" t="str">
        <f t="shared" si="93"/>
        <v/>
      </c>
      <c r="AQ295" s="1115" t="str">
        <f t="shared" si="94"/>
        <v/>
      </c>
      <c r="XT295"/>
      <c r="XU295"/>
      <c r="XV295"/>
      <c r="XW295"/>
      <c r="XX295"/>
      <c r="XY295"/>
      <c r="XZ295"/>
      <c r="YA295"/>
      <c r="YB295"/>
      <c r="YC295"/>
      <c r="YD295"/>
      <c r="YE295"/>
      <c r="YF295"/>
      <c r="YG295"/>
      <c r="YH295"/>
      <c r="YI295"/>
      <c r="YJ295"/>
      <c r="YK295"/>
      <c r="YL295"/>
      <c r="YM295"/>
      <c r="YN295"/>
      <c r="YO295"/>
      <c r="YP295"/>
      <c r="YQ295"/>
      <c r="YR295"/>
      <c r="YS295"/>
      <c r="YT295"/>
      <c r="YU295"/>
      <c r="YV295"/>
      <c r="YW295"/>
      <c r="YX295"/>
      <c r="YY295"/>
      <c r="YZ295"/>
      <c r="ZA295"/>
      <c r="ZB295"/>
      <c r="ZC295"/>
      <c r="ZD295"/>
      <c r="ZE295"/>
      <c r="ZF295"/>
      <c r="ZG295"/>
      <c r="AGZ295"/>
      <c r="AHA295"/>
      <c r="AHB295"/>
      <c r="AHC295"/>
      <c r="AHD295"/>
      <c r="AHE295"/>
      <c r="AHF295"/>
      <c r="AHG295"/>
      <c r="AHH295"/>
      <c r="AHI295"/>
      <c r="AHJ295"/>
      <c r="AHK295"/>
      <c r="AHL295"/>
      <c r="AHM295"/>
      <c r="AHN295"/>
      <c r="AHO295"/>
      <c r="AHP295"/>
      <c r="AHQ295"/>
      <c r="AHR295"/>
      <c r="AHS295"/>
      <c r="AHT295"/>
      <c r="AHU295"/>
      <c r="AHV295"/>
      <c r="AHW295"/>
      <c r="AHX295"/>
      <c r="AHY295"/>
      <c r="AHZ295"/>
      <c r="AIA295"/>
      <c r="AIB295"/>
      <c r="AIC295"/>
      <c r="AID295"/>
      <c r="AIE295"/>
      <c r="AIF295"/>
      <c r="AIG295"/>
      <c r="AIH295"/>
      <c r="AII295"/>
      <c r="AIJ295"/>
      <c r="AIK295"/>
      <c r="AIL295"/>
      <c r="AIM295"/>
      <c r="AIN295"/>
      <c r="AIO295"/>
      <c r="AIP295"/>
      <c r="AIQ295"/>
      <c r="AIR295"/>
      <c r="AIS295"/>
      <c r="AIT295"/>
      <c r="AIU295"/>
      <c r="AIV295"/>
      <c r="AIW295"/>
      <c r="AIX295"/>
      <c r="AIY295"/>
      <c r="AIZ295"/>
      <c r="AJA295"/>
      <c r="AJB295"/>
      <c r="AJC295"/>
      <c r="AJD295"/>
      <c r="AJE295"/>
      <c r="AJF295"/>
      <c r="AJG295"/>
      <c r="AJH295"/>
      <c r="AJI295"/>
      <c r="AJJ295"/>
      <c r="AJK295"/>
      <c r="AJL295"/>
      <c r="AJM295"/>
      <c r="AJN295"/>
      <c r="AJO295"/>
      <c r="AJP295"/>
      <c r="AJQ295"/>
      <c r="AJR295"/>
      <c r="AJS295"/>
      <c r="AJT295"/>
      <c r="AJU295"/>
      <c r="AJV295"/>
      <c r="AJW295"/>
      <c r="AJX295"/>
      <c r="AJY295"/>
      <c r="AJZ295"/>
      <c r="AKA295"/>
      <c r="AKB295"/>
      <c r="AKC295"/>
      <c r="AKD295"/>
      <c r="AKE295"/>
      <c r="AKF295"/>
      <c r="AKG295"/>
      <c r="AKH295"/>
      <c r="AKI295"/>
      <c r="AKJ295"/>
      <c r="AKK295"/>
      <c r="AKL295"/>
      <c r="AKM295"/>
      <c r="AKN295"/>
      <c r="AKO295"/>
      <c r="AKP295"/>
      <c r="AKQ295"/>
      <c r="AKR295"/>
      <c r="AKS295"/>
      <c r="AKT295"/>
      <c r="AKU295"/>
      <c r="AKV295"/>
      <c r="AKW295"/>
      <c r="AKX295"/>
      <c r="AKY295"/>
      <c r="AKZ295"/>
      <c r="ALA295"/>
      <c r="ALB295"/>
      <c r="ALC295"/>
      <c r="ALD295"/>
      <c r="ALE295"/>
      <c r="ALF295"/>
      <c r="ALG295"/>
      <c r="ALH295"/>
      <c r="ALI295"/>
      <c r="ALJ295"/>
      <c r="ALK295"/>
      <c r="ALL295"/>
      <c r="ALM295"/>
      <c r="ALN295"/>
      <c r="ALO295"/>
    </row>
    <row r="296" spans="5:1003" x14ac:dyDescent="0.25">
      <c r="E296" s="1115" t="str">
        <f t="shared" si="76"/>
        <v/>
      </c>
      <c r="G296" s="1115" t="str">
        <f t="shared" si="76"/>
        <v/>
      </c>
      <c r="I296" s="1115" t="str">
        <f t="shared" si="77"/>
        <v/>
      </c>
      <c r="K296" s="1115" t="str">
        <f t="shared" si="78"/>
        <v/>
      </c>
      <c r="M296" s="1115" t="str">
        <f t="shared" si="79"/>
        <v/>
      </c>
      <c r="O296" s="1115" t="str">
        <f t="shared" si="80"/>
        <v/>
      </c>
      <c r="Q296" s="1115" t="str">
        <f t="shared" si="81"/>
        <v/>
      </c>
      <c r="S296" s="1115" t="str">
        <f t="shared" si="82"/>
        <v/>
      </c>
      <c r="U296" s="1115" t="str">
        <f t="shared" si="83"/>
        <v/>
      </c>
      <c r="W296" s="1115" t="str">
        <f t="shared" si="84"/>
        <v/>
      </c>
      <c r="Y296" s="1115" t="str">
        <f t="shared" si="85"/>
        <v/>
      </c>
      <c r="AA296" s="1115" t="str">
        <f t="shared" si="86"/>
        <v/>
      </c>
      <c r="AC296" s="1115" t="str">
        <f t="shared" si="87"/>
        <v/>
      </c>
      <c r="AE296" s="1115" t="str">
        <f t="shared" si="88"/>
        <v/>
      </c>
      <c r="AG296" s="1115" t="str">
        <f t="shared" si="89"/>
        <v/>
      </c>
      <c r="AI296" s="1115" t="str">
        <f t="shared" si="90"/>
        <v/>
      </c>
      <c r="AK296" s="1115" t="str">
        <f t="shared" si="91"/>
        <v/>
      </c>
      <c r="AM296" s="1115" t="str">
        <f t="shared" si="92"/>
        <v/>
      </c>
      <c r="AO296" s="1115" t="str">
        <f t="shared" si="93"/>
        <v/>
      </c>
      <c r="AQ296" s="1115" t="str">
        <f t="shared" si="94"/>
        <v/>
      </c>
      <c r="XT296"/>
      <c r="XU296"/>
      <c r="XV296"/>
      <c r="XW296"/>
      <c r="XX296"/>
      <c r="XY296"/>
      <c r="XZ296"/>
      <c r="YA296"/>
      <c r="YB296"/>
      <c r="YC296"/>
      <c r="YD296"/>
      <c r="YE296"/>
      <c r="YF296"/>
      <c r="YG296"/>
      <c r="YH296"/>
      <c r="YI296"/>
      <c r="YJ296"/>
      <c r="YK296"/>
      <c r="YL296"/>
      <c r="YM296"/>
      <c r="YN296"/>
      <c r="YO296"/>
      <c r="YP296"/>
      <c r="YQ296"/>
      <c r="YR296"/>
      <c r="YS296"/>
      <c r="YT296"/>
      <c r="YU296"/>
      <c r="YV296"/>
      <c r="YW296"/>
      <c r="YX296"/>
      <c r="YY296"/>
      <c r="YZ296"/>
      <c r="ZA296"/>
      <c r="ZB296"/>
      <c r="ZC296"/>
      <c r="ZD296"/>
      <c r="ZE296"/>
      <c r="ZF296"/>
      <c r="ZG296"/>
      <c r="AGZ296"/>
      <c r="AHA296"/>
      <c r="AHB296"/>
      <c r="AHC296"/>
      <c r="AHD296"/>
      <c r="AHE296"/>
      <c r="AHF296"/>
      <c r="AHG296"/>
      <c r="AHH296"/>
      <c r="AHI296"/>
      <c r="AHJ296"/>
      <c r="AHK296"/>
      <c r="AHL296"/>
      <c r="AHM296"/>
      <c r="AHN296"/>
      <c r="AHO296"/>
      <c r="AHP296"/>
      <c r="AHQ296"/>
      <c r="AHR296"/>
      <c r="AHS296"/>
      <c r="AHT296"/>
      <c r="AHU296"/>
      <c r="AHV296"/>
      <c r="AHW296"/>
      <c r="AHX296"/>
      <c r="AHY296"/>
      <c r="AHZ296"/>
      <c r="AIA296"/>
      <c r="AIB296"/>
      <c r="AIC296"/>
      <c r="AID296"/>
      <c r="AIE296"/>
      <c r="AIF296"/>
      <c r="AIG296"/>
      <c r="AIH296"/>
      <c r="AII296"/>
      <c r="AIJ296"/>
      <c r="AIK296"/>
      <c r="AIL296"/>
      <c r="AIM296"/>
      <c r="AIN296"/>
      <c r="AIO296"/>
      <c r="AIP296"/>
      <c r="AIQ296"/>
      <c r="AIR296"/>
      <c r="AIS296"/>
      <c r="AIT296"/>
      <c r="AIU296"/>
      <c r="AIV296"/>
      <c r="AIW296"/>
      <c r="AIX296"/>
      <c r="AIY296"/>
      <c r="AIZ296"/>
      <c r="AJA296"/>
      <c r="AJB296"/>
      <c r="AJC296"/>
      <c r="AJD296"/>
      <c r="AJE296"/>
      <c r="AJF296"/>
      <c r="AJG296"/>
      <c r="AJH296"/>
      <c r="AJI296"/>
      <c r="AJJ296"/>
      <c r="AJK296"/>
      <c r="AJL296"/>
      <c r="AJM296"/>
      <c r="AJN296"/>
      <c r="AJO296"/>
      <c r="AJP296"/>
      <c r="AJQ296"/>
      <c r="AJR296"/>
      <c r="AJS296"/>
      <c r="AJT296"/>
      <c r="AJU296"/>
      <c r="AJV296"/>
      <c r="AJW296"/>
      <c r="AJX296"/>
      <c r="AJY296"/>
      <c r="AJZ296"/>
      <c r="AKA296"/>
      <c r="AKB296"/>
      <c r="AKC296"/>
      <c r="AKD296"/>
      <c r="AKE296"/>
      <c r="AKF296"/>
      <c r="AKG296"/>
      <c r="AKH296"/>
      <c r="AKI296"/>
      <c r="AKJ296"/>
      <c r="AKK296"/>
      <c r="AKL296"/>
      <c r="AKM296"/>
      <c r="AKN296"/>
      <c r="AKO296"/>
      <c r="AKP296"/>
      <c r="AKQ296"/>
      <c r="AKR296"/>
      <c r="AKS296"/>
      <c r="AKT296"/>
      <c r="AKU296"/>
      <c r="AKV296"/>
      <c r="AKW296"/>
      <c r="AKX296"/>
      <c r="AKY296"/>
      <c r="AKZ296"/>
      <c r="ALA296"/>
      <c r="ALB296"/>
      <c r="ALC296"/>
      <c r="ALD296"/>
      <c r="ALE296"/>
      <c r="ALF296"/>
      <c r="ALG296"/>
      <c r="ALH296"/>
      <c r="ALI296"/>
      <c r="ALJ296"/>
      <c r="ALK296"/>
      <c r="ALL296"/>
      <c r="ALM296"/>
      <c r="ALN296"/>
      <c r="ALO296"/>
    </row>
    <row r="297" spans="5:1003" x14ac:dyDescent="0.25">
      <c r="E297" s="1115" t="str">
        <f t="shared" si="76"/>
        <v/>
      </c>
      <c r="G297" s="1115" t="str">
        <f t="shared" si="76"/>
        <v/>
      </c>
      <c r="I297" s="1115" t="str">
        <f t="shared" si="77"/>
        <v/>
      </c>
      <c r="K297" s="1115" t="str">
        <f t="shared" si="78"/>
        <v/>
      </c>
      <c r="M297" s="1115" t="str">
        <f t="shared" si="79"/>
        <v/>
      </c>
      <c r="O297" s="1115" t="str">
        <f t="shared" si="80"/>
        <v/>
      </c>
      <c r="Q297" s="1115" t="str">
        <f t="shared" si="81"/>
        <v/>
      </c>
      <c r="S297" s="1115" t="str">
        <f t="shared" si="82"/>
        <v/>
      </c>
      <c r="U297" s="1115" t="str">
        <f t="shared" si="83"/>
        <v/>
      </c>
      <c r="W297" s="1115" t="str">
        <f t="shared" si="84"/>
        <v/>
      </c>
      <c r="Y297" s="1115" t="str">
        <f t="shared" si="85"/>
        <v/>
      </c>
      <c r="AA297" s="1115" t="str">
        <f t="shared" si="86"/>
        <v/>
      </c>
      <c r="AC297" s="1115" t="str">
        <f t="shared" si="87"/>
        <v/>
      </c>
      <c r="AE297" s="1115" t="str">
        <f t="shared" si="88"/>
        <v/>
      </c>
      <c r="AG297" s="1115" t="str">
        <f t="shared" si="89"/>
        <v/>
      </c>
      <c r="AI297" s="1115" t="str">
        <f t="shared" si="90"/>
        <v/>
      </c>
      <c r="AK297" s="1115" t="str">
        <f t="shared" si="91"/>
        <v/>
      </c>
      <c r="AM297" s="1115" t="str">
        <f t="shared" si="92"/>
        <v/>
      </c>
      <c r="AO297" s="1115" t="str">
        <f t="shared" si="93"/>
        <v/>
      </c>
      <c r="AQ297" s="1115" t="str">
        <f t="shared" si="94"/>
        <v/>
      </c>
      <c r="XT297"/>
      <c r="XU297"/>
      <c r="XV297"/>
      <c r="XW297"/>
      <c r="XX297"/>
      <c r="XY297"/>
      <c r="XZ297"/>
      <c r="YA297"/>
      <c r="YB297"/>
      <c r="YC297"/>
      <c r="YD297"/>
      <c r="YE297"/>
      <c r="YF297"/>
      <c r="YG297"/>
      <c r="YH297"/>
      <c r="YI297"/>
      <c r="YJ297"/>
      <c r="YK297"/>
      <c r="YL297"/>
      <c r="YM297"/>
      <c r="YN297"/>
      <c r="YO297"/>
      <c r="YP297"/>
      <c r="YQ297"/>
      <c r="YR297"/>
      <c r="YS297"/>
      <c r="YT297"/>
      <c r="YU297"/>
      <c r="YV297"/>
      <c r="YW297"/>
      <c r="YX297"/>
      <c r="YY297"/>
      <c r="YZ297"/>
      <c r="ZA297"/>
      <c r="ZB297"/>
      <c r="ZC297"/>
      <c r="ZD297"/>
      <c r="ZE297"/>
      <c r="ZF297"/>
      <c r="ZG297"/>
      <c r="AGZ297"/>
      <c r="AHA297"/>
      <c r="AHB297"/>
      <c r="AHC297"/>
      <c r="AHD297"/>
      <c r="AHE297"/>
      <c r="AHF297"/>
      <c r="AHG297"/>
      <c r="AHH297"/>
      <c r="AHI297"/>
      <c r="AHJ297"/>
      <c r="AHK297"/>
      <c r="AHL297"/>
      <c r="AHM297"/>
      <c r="AHN297"/>
      <c r="AHO297"/>
      <c r="AHP297"/>
      <c r="AHQ297"/>
      <c r="AHR297"/>
      <c r="AHS297"/>
      <c r="AHT297"/>
      <c r="AHU297"/>
      <c r="AHV297"/>
      <c r="AHW297"/>
      <c r="AHX297"/>
      <c r="AHY297"/>
      <c r="AHZ297"/>
      <c r="AIA297"/>
      <c r="AIB297"/>
      <c r="AIC297"/>
      <c r="AID297"/>
      <c r="AIE297"/>
      <c r="AIF297"/>
      <c r="AIG297"/>
      <c r="AIH297"/>
      <c r="AII297"/>
      <c r="AIJ297"/>
      <c r="AIK297"/>
      <c r="AIL297"/>
      <c r="AIM297"/>
      <c r="AIN297"/>
      <c r="AIO297"/>
      <c r="AIP297"/>
      <c r="AIQ297"/>
      <c r="AIR297"/>
      <c r="AIS297"/>
      <c r="AIT297"/>
      <c r="AIU297"/>
      <c r="AIV297"/>
      <c r="AIW297"/>
      <c r="AIX297"/>
      <c r="AIY297"/>
      <c r="AIZ297"/>
      <c r="AJA297"/>
      <c r="AJB297"/>
      <c r="AJC297"/>
      <c r="AJD297"/>
      <c r="AJE297"/>
      <c r="AJF297"/>
      <c r="AJG297"/>
      <c r="AJH297"/>
      <c r="AJI297"/>
      <c r="AJJ297"/>
      <c r="AJK297"/>
      <c r="AJL297"/>
      <c r="AJM297"/>
      <c r="AJN297"/>
      <c r="AJO297"/>
      <c r="AJP297"/>
      <c r="AJQ297"/>
      <c r="AJR297"/>
      <c r="AJS297"/>
      <c r="AJT297"/>
      <c r="AJU297"/>
      <c r="AJV297"/>
      <c r="AJW297"/>
      <c r="AJX297"/>
      <c r="AJY297"/>
      <c r="AJZ297"/>
      <c r="AKA297"/>
      <c r="AKB297"/>
      <c r="AKC297"/>
      <c r="AKD297"/>
      <c r="AKE297"/>
      <c r="AKF297"/>
      <c r="AKG297"/>
      <c r="AKH297"/>
      <c r="AKI297"/>
      <c r="AKJ297"/>
      <c r="AKK297"/>
      <c r="AKL297"/>
      <c r="AKM297"/>
      <c r="AKN297"/>
      <c r="AKO297"/>
      <c r="AKP297"/>
      <c r="AKQ297"/>
      <c r="AKR297"/>
      <c r="AKS297"/>
      <c r="AKT297"/>
      <c r="AKU297"/>
      <c r="AKV297"/>
      <c r="AKW297"/>
      <c r="AKX297"/>
      <c r="AKY297"/>
      <c r="AKZ297"/>
      <c r="ALA297"/>
      <c r="ALB297"/>
      <c r="ALC297"/>
      <c r="ALD297"/>
      <c r="ALE297"/>
      <c r="ALF297"/>
      <c r="ALG297"/>
      <c r="ALH297"/>
      <c r="ALI297"/>
      <c r="ALJ297"/>
      <c r="ALK297"/>
      <c r="ALL297"/>
      <c r="ALM297"/>
      <c r="ALN297"/>
      <c r="ALO297"/>
    </row>
    <row r="298" spans="5:1003" x14ac:dyDescent="0.25">
      <c r="E298" s="1115" t="str">
        <f t="shared" si="76"/>
        <v/>
      </c>
      <c r="G298" s="1115" t="str">
        <f t="shared" si="76"/>
        <v/>
      </c>
      <c r="I298" s="1115" t="str">
        <f t="shared" si="77"/>
        <v/>
      </c>
      <c r="K298" s="1115" t="str">
        <f t="shared" si="78"/>
        <v/>
      </c>
      <c r="M298" s="1115" t="str">
        <f t="shared" si="79"/>
        <v/>
      </c>
      <c r="O298" s="1115" t="str">
        <f t="shared" si="80"/>
        <v/>
      </c>
      <c r="Q298" s="1115" t="str">
        <f t="shared" si="81"/>
        <v/>
      </c>
      <c r="S298" s="1115" t="str">
        <f t="shared" si="82"/>
        <v/>
      </c>
      <c r="U298" s="1115" t="str">
        <f t="shared" si="83"/>
        <v/>
      </c>
      <c r="W298" s="1115" t="str">
        <f t="shared" si="84"/>
        <v/>
      </c>
      <c r="Y298" s="1115" t="str">
        <f t="shared" si="85"/>
        <v/>
      </c>
      <c r="AA298" s="1115" t="str">
        <f t="shared" si="86"/>
        <v/>
      </c>
      <c r="AC298" s="1115" t="str">
        <f t="shared" si="87"/>
        <v/>
      </c>
      <c r="AE298" s="1115" t="str">
        <f t="shared" si="88"/>
        <v/>
      </c>
      <c r="AG298" s="1115" t="str">
        <f t="shared" si="89"/>
        <v/>
      </c>
      <c r="AI298" s="1115" t="str">
        <f t="shared" si="90"/>
        <v/>
      </c>
      <c r="AK298" s="1115" t="str">
        <f t="shared" si="91"/>
        <v/>
      </c>
      <c r="AM298" s="1115" t="str">
        <f t="shared" si="92"/>
        <v/>
      </c>
      <c r="AO298" s="1115" t="str">
        <f t="shared" si="93"/>
        <v/>
      </c>
      <c r="AQ298" s="1115" t="str">
        <f t="shared" si="94"/>
        <v/>
      </c>
      <c r="XT298"/>
      <c r="XU298"/>
      <c r="XV298"/>
      <c r="XW298"/>
      <c r="XX298"/>
      <c r="XY298"/>
      <c r="XZ298"/>
      <c r="YA298"/>
      <c r="YB298"/>
      <c r="YC298"/>
      <c r="YD298"/>
      <c r="YE298"/>
      <c r="YF298"/>
      <c r="YG298"/>
      <c r="YH298"/>
      <c r="YI298"/>
      <c r="YJ298"/>
      <c r="YK298"/>
      <c r="YL298"/>
      <c r="YM298"/>
      <c r="YN298"/>
      <c r="YO298"/>
      <c r="YP298"/>
      <c r="YQ298"/>
      <c r="YR298"/>
      <c r="YS298"/>
      <c r="YT298"/>
      <c r="YU298"/>
      <c r="YV298"/>
      <c r="YW298"/>
      <c r="YX298"/>
      <c r="YY298"/>
      <c r="YZ298"/>
      <c r="ZA298"/>
      <c r="ZB298"/>
      <c r="ZC298"/>
      <c r="ZD298"/>
      <c r="ZE298"/>
      <c r="ZF298"/>
      <c r="ZG298"/>
      <c r="AGZ298"/>
      <c r="AHA298"/>
      <c r="AHB298"/>
      <c r="AHC298"/>
      <c r="AHD298"/>
      <c r="AHE298"/>
      <c r="AHF298"/>
      <c r="AHG298"/>
      <c r="AHH298"/>
      <c r="AHI298"/>
      <c r="AHJ298"/>
      <c r="AHK298"/>
      <c r="AHL298"/>
      <c r="AHM298"/>
      <c r="AHN298"/>
      <c r="AHO298"/>
      <c r="AHP298"/>
      <c r="AHQ298"/>
      <c r="AHR298"/>
      <c r="AHS298"/>
      <c r="AHT298"/>
      <c r="AHU298"/>
      <c r="AHV298"/>
      <c r="AHW298"/>
      <c r="AHX298"/>
      <c r="AHY298"/>
      <c r="AHZ298"/>
      <c r="AIA298"/>
      <c r="AIB298"/>
      <c r="AIC298"/>
      <c r="AID298"/>
      <c r="AIE298"/>
      <c r="AIF298"/>
      <c r="AIG298"/>
      <c r="AIH298"/>
      <c r="AII298"/>
      <c r="AIJ298"/>
      <c r="AIK298"/>
      <c r="AIL298"/>
      <c r="AIM298"/>
      <c r="AIN298"/>
      <c r="AIO298"/>
      <c r="AIP298"/>
      <c r="AIQ298"/>
      <c r="AIR298"/>
      <c r="AIS298"/>
      <c r="AIT298"/>
      <c r="AIU298"/>
      <c r="AIV298"/>
      <c r="AIW298"/>
      <c r="AIX298"/>
      <c r="AIY298"/>
      <c r="AIZ298"/>
      <c r="AJA298"/>
      <c r="AJB298"/>
      <c r="AJC298"/>
      <c r="AJD298"/>
      <c r="AJE298"/>
      <c r="AJF298"/>
      <c r="AJG298"/>
      <c r="AJH298"/>
      <c r="AJI298"/>
      <c r="AJJ298"/>
      <c r="AJK298"/>
      <c r="AJL298"/>
      <c r="AJM298"/>
      <c r="AJN298"/>
      <c r="AJO298"/>
      <c r="AJP298"/>
      <c r="AJQ298"/>
      <c r="AJR298"/>
      <c r="AJS298"/>
      <c r="AJT298"/>
      <c r="AJU298"/>
      <c r="AJV298"/>
      <c r="AJW298"/>
      <c r="AJX298"/>
      <c r="AJY298"/>
      <c r="AJZ298"/>
      <c r="AKA298"/>
      <c r="AKB298"/>
      <c r="AKC298"/>
      <c r="AKD298"/>
      <c r="AKE298"/>
      <c r="AKF298"/>
      <c r="AKG298"/>
      <c r="AKH298"/>
      <c r="AKI298"/>
      <c r="AKJ298"/>
      <c r="AKK298"/>
      <c r="AKL298"/>
      <c r="AKM298"/>
      <c r="AKN298"/>
      <c r="AKO298"/>
      <c r="AKP298"/>
      <c r="AKQ298"/>
      <c r="AKR298"/>
      <c r="AKS298"/>
      <c r="AKT298"/>
      <c r="AKU298"/>
      <c r="AKV298"/>
      <c r="AKW298"/>
      <c r="AKX298"/>
      <c r="AKY298"/>
      <c r="AKZ298"/>
      <c r="ALA298"/>
      <c r="ALB298"/>
      <c r="ALC298"/>
      <c r="ALD298"/>
      <c r="ALE298"/>
      <c r="ALF298"/>
      <c r="ALG298"/>
      <c r="ALH298"/>
      <c r="ALI298"/>
      <c r="ALJ298"/>
      <c r="ALK298"/>
      <c r="ALL298"/>
      <c r="ALM298"/>
      <c r="ALN298"/>
      <c r="ALO298"/>
    </row>
  </sheetData>
  <mergeCells count="1">
    <mergeCell ref="A3:A6"/>
  </mergeCells>
  <conditionalFormatting sqref="E12:E298 G12:G298 I12:I298 K12:K298 M12:M298 O12:O298 Q12:Q298 S12:S298 U12:U298 W12:W298 Y12:Y298 AA12:AA298 AC12:AC298 AE12:AE298 AG12:AG298 AI12:AI298 AK12:AK298 AM12:AM298 AO12:AO298 AQ12:AQ298">
    <cfRule type="expression" dxfId="8" priority="2">
      <formula>AND(LEN(E12)&gt;0,OR(E12&lt;E$2,E12&gt;E$3))</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AA77"/>
  <sheetViews>
    <sheetView zoomScale="145" zoomScaleNormal="145" workbookViewId="0">
      <selection activeCell="J54" sqref="J54"/>
    </sheetView>
  </sheetViews>
  <sheetFormatPr defaultColWidth="8.85546875" defaultRowHeight="12.95" customHeight="1" x14ac:dyDescent="0.2"/>
  <cols>
    <col min="1" max="1" width="4" style="200" customWidth="1"/>
    <col min="2" max="2" width="38.85546875" style="200" hidden="1" customWidth="1"/>
    <col min="3" max="3" width="12.42578125" style="428" customWidth="1"/>
    <col min="4" max="4" width="12.5703125" style="428" customWidth="1"/>
    <col min="5" max="5" width="13.5703125" style="428" customWidth="1"/>
    <col min="6" max="6" width="10" style="428" customWidth="1"/>
    <col min="7" max="7" width="12.85546875" style="241" customWidth="1"/>
    <col min="8" max="8" width="8.85546875" style="200"/>
    <col min="9" max="9" width="10.42578125" style="1356" customWidth="1"/>
    <col min="10" max="10" width="3.7109375" style="200" customWidth="1"/>
    <col min="11" max="11" width="13.7109375" style="200" customWidth="1"/>
    <col min="12" max="12" width="13.85546875" style="200" customWidth="1"/>
    <col min="13" max="13" width="9.28515625" style="200" bestFit="1" customWidth="1"/>
    <col min="14" max="14" width="12" style="200" customWidth="1"/>
    <col min="15" max="15" width="8.85546875" style="200"/>
    <col min="16" max="16" width="15.28515625" style="200" customWidth="1"/>
    <col min="17" max="17" width="8.85546875" style="200"/>
    <col min="18" max="18" width="8.85546875" style="1351"/>
    <col min="19" max="19" width="4.140625" style="200" customWidth="1"/>
    <col min="20" max="16384" width="8.85546875" style="200"/>
  </cols>
  <sheetData>
    <row r="2" spans="2:18" ht="12.95" hidden="1" customHeight="1" thickBot="1" x14ac:dyDescent="0.25"/>
    <row r="3" spans="2:18" ht="12.95" hidden="1" customHeight="1" thickBot="1" x14ac:dyDescent="0.25">
      <c r="C3" s="1727" t="s">
        <v>521</v>
      </c>
      <c r="D3" s="1728"/>
      <c r="E3" s="1728"/>
      <c r="F3" s="1728"/>
      <c r="G3" s="1728"/>
      <c r="H3" s="1728"/>
      <c r="I3" s="1729"/>
      <c r="K3" s="418"/>
      <c r="L3" s="1730" t="s">
        <v>777</v>
      </c>
      <c r="M3" s="1731"/>
      <c r="N3" s="1732"/>
      <c r="P3" s="1733" t="s">
        <v>628</v>
      </c>
      <c r="Q3" s="1734"/>
      <c r="R3" s="1735"/>
    </row>
    <row r="4" spans="2:18" ht="12.95" hidden="1" customHeight="1" x14ac:dyDescent="0.2">
      <c r="B4" s="418"/>
      <c r="C4" s="1119" t="s">
        <v>198</v>
      </c>
      <c r="D4" s="1119" t="s">
        <v>200</v>
      </c>
      <c r="E4" s="1119" t="s">
        <v>201</v>
      </c>
      <c r="F4" s="1119" t="s">
        <v>202</v>
      </c>
      <c r="G4" s="1736" t="s">
        <v>625</v>
      </c>
      <c r="H4" s="1739" t="s">
        <v>560</v>
      </c>
      <c r="I4" s="1742" t="s">
        <v>561</v>
      </c>
      <c r="K4" s="1036"/>
      <c r="L4" s="1120" t="s">
        <v>206</v>
      </c>
      <c r="M4" s="1739" t="s">
        <v>560</v>
      </c>
      <c r="N4" s="1745" t="s">
        <v>561</v>
      </c>
      <c r="P4" s="1119" t="s">
        <v>193</v>
      </c>
      <c r="Q4" s="1739" t="s">
        <v>560</v>
      </c>
      <c r="R4" s="1725" t="s">
        <v>561</v>
      </c>
    </row>
    <row r="5" spans="2:18" ht="12.95" hidden="1" customHeight="1" thickBot="1" x14ac:dyDescent="0.25">
      <c r="C5" s="1121" t="s">
        <v>622</v>
      </c>
      <c r="D5" s="1121" t="s">
        <v>592</v>
      </c>
      <c r="E5" s="1121" t="s">
        <v>623</v>
      </c>
      <c r="F5" s="1121" t="s">
        <v>623</v>
      </c>
      <c r="G5" s="1737"/>
      <c r="H5" s="1740"/>
      <c r="I5" s="1743"/>
      <c r="K5" s="1036"/>
      <c r="L5" s="1122" t="s">
        <v>626</v>
      </c>
      <c r="M5" s="1740"/>
      <c r="N5" s="1746" t="s">
        <v>517</v>
      </c>
      <c r="P5" s="1121" t="s">
        <v>520</v>
      </c>
      <c r="Q5" s="1740"/>
      <c r="R5" s="1726" t="s">
        <v>517</v>
      </c>
    </row>
    <row r="6" spans="2:18" ht="12.95" hidden="1" customHeight="1" thickBot="1" x14ac:dyDescent="0.25">
      <c r="B6" s="417" t="s">
        <v>363</v>
      </c>
      <c r="C6" s="1123" t="s">
        <v>142</v>
      </c>
      <c r="D6" s="1123" t="s">
        <v>521</v>
      </c>
      <c r="E6" s="1123" t="s">
        <v>12</v>
      </c>
      <c r="F6" s="1123" t="s">
        <v>624</v>
      </c>
      <c r="G6" s="1738"/>
      <c r="H6" s="1741" t="s">
        <v>366</v>
      </c>
      <c r="I6" s="1744" t="s">
        <v>5</v>
      </c>
      <c r="K6" s="1036"/>
      <c r="L6" s="1124" t="s">
        <v>627</v>
      </c>
      <c r="M6" s="1741" t="s">
        <v>366</v>
      </c>
      <c r="N6" s="1747" t="s">
        <v>5</v>
      </c>
      <c r="P6" s="1121" t="s">
        <v>525</v>
      </c>
      <c r="Q6" s="1740" t="s">
        <v>366</v>
      </c>
      <c r="R6" s="1726" t="s">
        <v>5</v>
      </c>
    </row>
    <row r="7" spans="2:18" ht="12.95" hidden="1" customHeight="1" x14ac:dyDescent="0.25">
      <c r="B7" s="210" t="s">
        <v>367</v>
      </c>
      <c r="C7" s="1114">
        <v>1618</v>
      </c>
      <c r="D7" s="1360">
        <v>0</v>
      </c>
      <c r="E7" s="1360"/>
      <c r="F7" s="1360">
        <v>0</v>
      </c>
      <c r="G7" s="1355">
        <f>C7+D7+E7+F7</f>
        <v>1618</v>
      </c>
      <c r="H7" s="1345">
        <v>3.92</v>
      </c>
      <c r="I7" s="1357">
        <f>G7/H7</f>
        <v>412.75510204081633</v>
      </c>
      <c r="K7" s="428"/>
      <c r="L7" s="1114">
        <v>1593</v>
      </c>
      <c r="M7" s="1345">
        <v>3.92</v>
      </c>
      <c r="N7" s="217">
        <f>L7/M7</f>
        <v>406.37755102040819</v>
      </c>
      <c r="P7" s="1114">
        <v>17896</v>
      </c>
      <c r="Q7" s="1350">
        <v>3.92</v>
      </c>
      <c r="R7" s="1352">
        <f>P7/Q7</f>
        <v>4565.3061224489793</v>
      </c>
    </row>
    <row r="8" spans="2:18" ht="12.95" hidden="1" customHeight="1" x14ac:dyDescent="0.25">
      <c r="B8" s="201" t="s">
        <v>369</v>
      </c>
      <c r="C8" s="1114">
        <v>10753</v>
      </c>
      <c r="D8" s="1360">
        <v>0</v>
      </c>
      <c r="E8" s="1360">
        <v>75</v>
      </c>
      <c r="F8" s="1360">
        <v>0</v>
      </c>
      <c r="G8" s="1355">
        <f t="shared" ref="G8:G33" si="0">C8+D8+E8+F8</f>
        <v>10828</v>
      </c>
      <c r="H8" s="1345">
        <v>8.06</v>
      </c>
      <c r="I8" s="1357">
        <f>G8/H8</f>
        <v>1343.4243176178659</v>
      </c>
      <c r="K8" s="428"/>
      <c r="L8" s="1114">
        <v>1750</v>
      </c>
      <c r="M8" s="1345">
        <v>8.06</v>
      </c>
      <c r="N8" s="217">
        <f t="shared" ref="N8:N33" si="1">L8/M8</f>
        <v>217.12158808933</v>
      </c>
      <c r="P8" s="1114">
        <v>17651</v>
      </c>
      <c r="Q8" s="1350">
        <v>8.06</v>
      </c>
      <c r="R8" s="1352">
        <f t="shared" ref="R8:R33" si="2">P8/Q8</f>
        <v>2189.9503722084364</v>
      </c>
    </row>
    <row r="9" spans="2:18" ht="12.95" hidden="1" customHeight="1" x14ac:dyDescent="0.25">
      <c r="B9" s="201" t="s">
        <v>371</v>
      </c>
      <c r="C9" s="1114">
        <v>489</v>
      </c>
      <c r="D9" s="1360">
        <v>0</v>
      </c>
      <c r="E9" s="1360"/>
      <c r="F9" s="1360">
        <v>0</v>
      </c>
      <c r="G9" s="1355">
        <f t="shared" si="0"/>
        <v>489</v>
      </c>
      <c r="H9" s="1345">
        <v>5.8028712452786202</v>
      </c>
      <c r="I9" s="1357">
        <f t="shared" ref="I9:I33" si="3">G9/H9</f>
        <v>84.268628292910037</v>
      </c>
      <c r="K9" s="428"/>
      <c r="L9" s="1114">
        <v>640</v>
      </c>
      <c r="M9" s="1345">
        <v>5.8028712452786202</v>
      </c>
      <c r="N9" s="217">
        <f t="shared" si="1"/>
        <v>110.29022925861436</v>
      </c>
      <c r="P9" s="1114">
        <v>22575</v>
      </c>
      <c r="Q9" s="1350">
        <v>5.8028712452786202</v>
      </c>
      <c r="R9" s="1352">
        <f t="shared" si="2"/>
        <v>3890.3155086144047</v>
      </c>
    </row>
    <row r="10" spans="2:18" ht="12.95" hidden="1" customHeight="1" x14ac:dyDescent="0.25">
      <c r="B10" s="201" t="s">
        <v>373</v>
      </c>
      <c r="C10" s="1114">
        <v>75</v>
      </c>
      <c r="D10" s="1360">
        <v>0</v>
      </c>
      <c r="E10" s="1360"/>
      <c r="F10" s="1360">
        <v>0</v>
      </c>
      <c r="G10" s="1355">
        <f t="shared" si="0"/>
        <v>75</v>
      </c>
      <c r="H10" s="1345">
        <v>51.12</v>
      </c>
      <c r="I10" s="1357">
        <f t="shared" si="3"/>
        <v>1.4671361502347418</v>
      </c>
      <c r="K10" s="428"/>
      <c r="L10" s="1114">
        <v>51257</v>
      </c>
      <c r="M10" s="1345">
        <v>51.12</v>
      </c>
      <c r="N10" s="217">
        <f t="shared" si="1"/>
        <v>1002.6799687010955</v>
      </c>
      <c r="P10" s="1114">
        <v>284051</v>
      </c>
      <c r="Q10" s="1350">
        <v>51.12</v>
      </c>
      <c r="R10" s="1352">
        <f t="shared" si="2"/>
        <v>5556.553208137715</v>
      </c>
    </row>
    <row r="11" spans="2:18" ht="12.95" hidden="1" customHeight="1" x14ac:dyDescent="0.25">
      <c r="B11" s="201" t="s">
        <v>375</v>
      </c>
      <c r="C11" s="1114">
        <v>13.78</v>
      </c>
      <c r="D11" s="1360">
        <v>0</v>
      </c>
      <c r="E11" s="1360"/>
      <c r="F11" s="1360">
        <v>0</v>
      </c>
      <c r="G11" s="1355">
        <f t="shared" si="0"/>
        <v>13.78</v>
      </c>
      <c r="H11" s="1345">
        <v>5.23</v>
      </c>
      <c r="I11" s="1357">
        <f t="shared" si="3"/>
        <v>2.6347992351816441</v>
      </c>
      <c r="K11" s="428"/>
      <c r="L11" s="1114"/>
      <c r="M11" s="1345">
        <v>5.23</v>
      </c>
      <c r="N11" s="217">
        <f t="shared" si="1"/>
        <v>0</v>
      </c>
      <c r="P11" s="1114">
        <v>0</v>
      </c>
      <c r="Q11" s="1350">
        <v>5.23</v>
      </c>
      <c r="R11" s="1352">
        <f t="shared" si="2"/>
        <v>0</v>
      </c>
    </row>
    <row r="12" spans="2:18" ht="12.95" hidden="1" customHeight="1" x14ac:dyDescent="0.25">
      <c r="B12" s="201" t="s">
        <v>377</v>
      </c>
      <c r="C12" s="1114">
        <v>4466</v>
      </c>
      <c r="D12" s="1360">
        <v>0</v>
      </c>
      <c r="E12" s="1360"/>
      <c r="F12" s="1360">
        <v>0</v>
      </c>
      <c r="G12" s="1355">
        <f t="shared" si="0"/>
        <v>4466</v>
      </c>
      <c r="H12" s="1345">
        <v>6.41</v>
      </c>
      <c r="I12" s="1357">
        <f t="shared" si="3"/>
        <v>696.72386895475813</v>
      </c>
      <c r="K12" s="428"/>
      <c r="L12" s="1114">
        <v>58289</v>
      </c>
      <c r="M12" s="1345">
        <v>6.41</v>
      </c>
      <c r="N12" s="217">
        <f t="shared" si="1"/>
        <v>9093.4477379095169</v>
      </c>
      <c r="P12" s="1114">
        <v>6140</v>
      </c>
      <c r="Q12" s="1350">
        <v>6.41</v>
      </c>
      <c r="R12" s="1352">
        <f t="shared" si="2"/>
        <v>957.87831513260528</v>
      </c>
    </row>
    <row r="13" spans="2:18" ht="12.95" hidden="1" customHeight="1" x14ac:dyDescent="0.25">
      <c r="B13" s="201" t="s">
        <v>379</v>
      </c>
      <c r="C13" s="1114">
        <v>451</v>
      </c>
      <c r="D13" s="1360">
        <v>0</v>
      </c>
      <c r="E13" s="1360"/>
      <c r="F13" s="1360">
        <v>0</v>
      </c>
      <c r="G13" s="1355">
        <f t="shared" si="0"/>
        <v>451</v>
      </c>
      <c r="H13" s="1345">
        <v>75.569999999999993</v>
      </c>
      <c r="I13" s="1357">
        <f t="shared" si="3"/>
        <v>5.9679767103347894</v>
      </c>
      <c r="K13" s="428"/>
      <c r="L13" s="1114">
        <v>18110</v>
      </c>
      <c r="M13" s="1345">
        <v>75.569999999999993</v>
      </c>
      <c r="N13" s="217">
        <f t="shared" si="1"/>
        <v>239.64536191610429</v>
      </c>
      <c r="P13" s="1114">
        <v>164037</v>
      </c>
      <c r="Q13" s="1350">
        <v>75.569999999999993</v>
      </c>
      <c r="R13" s="1352">
        <f t="shared" si="2"/>
        <v>2170.662961492656</v>
      </c>
    </row>
    <row r="14" spans="2:18" ht="12.95" hidden="1" customHeight="1" x14ac:dyDescent="0.25">
      <c r="B14" s="201" t="s">
        <v>379</v>
      </c>
      <c r="C14" s="1114"/>
      <c r="D14" s="1360">
        <v>0</v>
      </c>
      <c r="E14" s="1360"/>
      <c r="F14" s="1360">
        <v>0</v>
      </c>
      <c r="G14" s="1355">
        <f t="shared" si="0"/>
        <v>0</v>
      </c>
      <c r="H14" s="1345">
        <v>30.96</v>
      </c>
      <c r="I14" s="1357">
        <f t="shared" si="3"/>
        <v>0</v>
      </c>
      <c r="K14" s="428"/>
      <c r="L14" s="1114">
        <v>1639</v>
      </c>
      <c r="M14" s="1345">
        <v>30.96</v>
      </c>
      <c r="N14" s="217">
        <f t="shared" si="1"/>
        <v>52.939276485788113</v>
      </c>
      <c r="P14" s="1114">
        <v>55717</v>
      </c>
      <c r="Q14" s="1350">
        <v>30.96</v>
      </c>
      <c r="R14" s="1352">
        <f t="shared" si="2"/>
        <v>1799.6447028423772</v>
      </c>
    </row>
    <row r="15" spans="2:18" ht="12.95" hidden="1" customHeight="1" x14ac:dyDescent="0.25">
      <c r="B15" s="201" t="s">
        <v>379</v>
      </c>
      <c r="C15" s="1114"/>
      <c r="D15" s="1360">
        <v>0</v>
      </c>
      <c r="E15" s="1360">
        <v>375</v>
      </c>
      <c r="F15" s="1360">
        <v>0</v>
      </c>
      <c r="G15" s="1355">
        <f t="shared" si="0"/>
        <v>375</v>
      </c>
      <c r="H15" s="1345">
        <v>10.46</v>
      </c>
      <c r="I15" s="1357">
        <f t="shared" si="3"/>
        <v>35.850860420650093</v>
      </c>
      <c r="K15" s="428"/>
      <c r="L15" s="1114">
        <v>15995</v>
      </c>
      <c r="M15" s="1345">
        <v>10.46</v>
      </c>
      <c r="N15" s="217">
        <f t="shared" si="1"/>
        <v>1529.1586998087953</v>
      </c>
      <c r="P15" s="1114">
        <v>12631</v>
      </c>
      <c r="Q15" s="1350">
        <v>10.46</v>
      </c>
      <c r="R15" s="1352">
        <f t="shared" si="2"/>
        <v>1207.5525812619501</v>
      </c>
    </row>
    <row r="16" spans="2:18" ht="12.95" hidden="1" customHeight="1" x14ac:dyDescent="0.25">
      <c r="B16" s="201" t="s">
        <v>382</v>
      </c>
      <c r="C16" s="1118">
        <v>2995</v>
      </c>
      <c r="D16" s="1360">
        <v>0</v>
      </c>
      <c r="E16" s="1360"/>
      <c r="F16" s="1360">
        <v>0</v>
      </c>
      <c r="G16" s="1355">
        <f t="shared" si="0"/>
        <v>2995</v>
      </c>
      <c r="H16" s="1345">
        <v>14.005448141671399</v>
      </c>
      <c r="I16" s="1357">
        <f t="shared" si="3"/>
        <v>213.84535287298411</v>
      </c>
      <c r="K16" s="428"/>
      <c r="L16" s="1114"/>
      <c r="M16" s="1345">
        <v>14.005448141671399</v>
      </c>
      <c r="N16" s="217">
        <f t="shared" si="1"/>
        <v>0</v>
      </c>
      <c r="P16" s="1114">
        <v>1689</v>
      </c>
      <c r="Q16" s="1350">
        <v>14.005448141671399</v>
      </c>
      <c r="R16" s="1352">
        <f t="shared" si="2"/>
        <v>120.59592687895498</v>
      </c>
    </row>
    <row r="17" spans="2:18" ht="12.95" hidden="1" customHeight="1" x14ac:dyDescent="0.25">
      <c r="B17" s="201" t="s">
        <v>382</v>
      </c>
      <c r="C17" s="1114">
        <v>238</v>
      </c>
      <c r="D17" s="1360">
        <v>0</v>
      </c>
      <c r="E17" s="1360"/>
      <c r="F17" s="1360">
        <v>0</v>
      </c>
      <c r="G17" s="1355">
        <f t="shared" si="0"/>
        <v>238</v>
      </c>
      <c r="H17" s="1345">
        <v>3.81</v>
      </c>
      <c r="I17" s="1357">
        <f t="shared" si="3"/>
        <v>62.467191601049869</v>
      </c>
      <c r="K17" s="428"/>
      <c r="L17" s="1114">
        <v>3479</v>
      </c>
      <c r="M17" s="1345">
        <v>3.81</v>
      </c>
      <c r="N17" s="217">
        <f t="shared" si="1"/>
        <v>913.12335958005247</v>
      </c>
      <c r="P17" s="1114">
        <v>1638</v>
      </c>
      <c r="Q17" s="1350">
        <v>3.81</v>
      </c>
      <c r="R17" s="1352">
        <f t="shared" si="2"/>
        <v>429.9212598425197</v>
      </c>
    </row>
    <row r="18" spans="2:18" ht="12.95" hidden="1" customHeight="1" x14ac:dyDescent="0.25">
      <c r="B18" s="201" t="s">
        <v>385</v>
      </c>
      <c r="C18" s="1114"/>
      <c r="D18" s="1360">
        <v>0</v>
      </c>
      <c r="E18" s="1360"/>
      <c r="F18" s="1360">
        <v>0</v>
      </c>
      <c r="G18" s="1355">
        <f t="shared" si="0"/>
        <v>0</v>
      </c>
      <c r="H18" s="1345">
        <v>3.22</v>
      </c>
      <c r="I18" s="1357">
        <f t="shared" si="3"/>
        <v>0</v>
      </c>
      <c r="K18" s="428"/>
      <c r="L18" s="1114"/>
      <c r="M18" s="1345">
        <v>3.22</v>
      </c>
      <c r="N18" s="217">
        <f t="shared" si="1"/>
        <v>0</v>
      </c>
      <c r="P18" s="1114">
        <v>0</v>
      </c>
      <c r="Q18" s="1350">
        <v>3.22</v>
      </c>
      <c r="R18" s="1352">
        <f t="shared" si="2"/>
        <v>0</v>
      </c>
    </row>
    <row r="19" spans="2:18" ht="12.95" hidden="1" customHeight="1" x14ac:dyDescent="0.25">
      <c r="B19" s="201" t="s">
        <v>386</v>
      </c>
      <c r="C19" s="1114">
        <v>17711.32</v>
      </c>
      <c r="D19" s="1360">
        <v>0</v>
      </c>
      <c r="E19" s="1360"/>
      <c r="F19" s="1360">
        <v>0</v>
      </c>
      <c r="G19" s="1355">
        <f t="shared" si="0"/>
        <v>17711.32</v>
      </c>
      <c r="H19" s="1345">
        <v>24.5624</v>
      </c>
      <c r="I19" s="1357">
        <f t="shared" si="3"/>
        <v>721.07448783506493</v>
      </c>
      <c r="K19" s="428"/>
      <c r="L19" s="1114">
        <v>3884.85</v>
      </c>
      <c r="M19" s="1345">
        <v>24.5624</v>
      </c>
      <c r="N19" s="217">
        <f t="shared" si="1"/>
        <v>158.16247597954597</v>
      </c>
      <c r="P19" s="1114">
        <v>84668.160000000003</v>
      </c>
      <c r="Q19" s="1350">
        <v>24.5624</v>
      </c>
      <c r="R19" s="1352">
        <f t="shared" si="2"/>
        <v>3447.0638048399182</v>
      </c>
    </row>
    <row r="20" spans="2:18" ht="12.95" hidden="1" customHeight="1" x14ac:dyDescent="0.25">
      <c r="B20" s="201" t="s">
        <v>386</v>
      </c>
      <c r="C20" s="1118">
        <v>2081.62</v>
      </c>
      <c r="D20" s="1360">
        <v>0</v>
      </c>
      <c r="E20" s="1360"/>
      <c r="F20" s="1360">
        <v>0</v>
      </c>
      <c r="G20" s="1355">
        <f t="shared" si="0"/>
        <v>2081.62</v>
      </c>
      <c r="H20" s="1345">
        <v>4.54</v>
      </c>
      <c r="I20" s="1357">
        <f t="shared" si="3"/>
        <v>458.50660792951538</v>
      </c>
      <c r="K20" s="428"/>
      <c r="L20" s="1114"/>
      <c r="M20" s="1345">
        <v>4.54</v>
      </c>
      <c r="N20" s="217">
        <f t="shared" si="1"/>
        <v>0</v>
      </c>
      <c r="P20" s="1114">
        <v>0</v>
      </c>
      <c r="Q20" s="1350">
        <v>4.54</v>
      </c>
      <c r="R20" s="1352">
        <f t="shared" si="2"/>
        <v>0</v>
      </c>
    </row>
    <row r="21" spans="2:18" ht="12.95" hidden="1" customHeight="1" x14ac:dyDescent="0.25">
      <c r="B21" s="201" t="s">
        <v>389</v>
      </c>
      <c r="C21" s="1114">
        <v>35689.46</v>
      </c>
      <c r="D21" s="1360">
        <v>0</v>
      </c>
      <c r="E21" s="1360"/>
      <c r="F21" s="1360">
        <v>0</v>
      </c>
      <c r="G21" s="1355">
        <f t="shared" si="0"/>
        <v>35689.46</v>
      </c>
      <c r="H21" s="1345">
        <v>8.0089000000000006</v>
      </c>
      <c r="I21" s="1357">
        <f t="shared" si="3"/>
        <v>4456.2249497434104</v>
      </c>
      <c r="K21" s="428"/>
      <c r="L21" s="1114">
        <v>1090.1400000000001</v>
      </c>
      <c r="M21" s="1345">
        <v>8.0089000000000006</v>
      </c>
      <c r="N21" s="217">
        <f t="shared" si="1"/>
        <v>136.11607087115584</v>
      </c>
      <c r="P21" s="1114">
        <v>12195.44</v>
      </c>
      <c r="Q21" s="1350">
        <v>8.0089000000000006</v>
      </c>
      <c r="R21" s="1352">
        <f t="shared" si="2"/>
        <v>1522.7359562486733</v>
      </c>
    </row>
    <row r="22" spans="2:18" ht="12.95" hidden="1" customHeight="1" x14ac:dyDescent="0.25">
      <c r="B22" s="201" t="s">
        <v>391</v>
      </c>
      <c r="C22" s="1114"/>
      <c r="D22" s="1360">
        <v>0</v>
      </c>
      <c r="E22" s="1360"/>
      <c r="F22" s="1360">
        <v>0</v>
      </c>
      <c r="G22" s="1355">
        <f t="shared" si="0"/>
        <v>0</v>
      </c>
      <c r="H22" s="1345">
        <v>0.89700000000000002</v>
      </c>
      <c r="I22" s="1357">
        <f t="shared" si="3"/>
        <v>0</v>
      </c>
      <c r="K22" s="428"/>
      <c r="L22" s="1114">
        <v>585.24</v>
      </c>
      <c r="M22" s="1345">
        <v>0.89700000000000002</v>
      </c>
      <c r="N22" s="217">
        <f t="shared" si="1"/>
        <v>652.44147157190639</v>
      </c>
      <c r="P22" s="1114">
        <v>1411.06</v>
      </c>
      <c r="Q22" s="1350">
        <v>0.89700000000000002</v>
      </c>
      <c r="R22" s="1352">
        <f t="shared" si="2"/>
        <v>1573.0880713489407</v>
      </c>
    </row>
    <row r="23" spans="2:18" ht="12.95" hidden="1" customHeight="1" x14ac:dyDescent="0.25">
      <c r="B23" s="201" t="s">
        <v>391</v>
      </c>
      <c r="C23" s="1118">
        <v>4772</v>
      </c>
      <c r="D23" s="1360">
        <v>0</v>
      </c>
      <c r="E23" s="1360"/>
      <c r="F23" s="1360">
        <v>0</v>
      </c>
      <c r="G23" s="1355">
        <f t="shared" si="0"/>
        <v>4772</v>
      </c>
      <c r="H23" s="1345">
        <v>3.67</v>
      </c>
      <c r="I23" s="1357">
        <f t="shared" si="3"/>
        <v>1300.2724795640327</v>
      </c>
      <c r="K23" s="428"/>
      <c r="L23" s="1114">
        <v>233</v>
      </c>
      <c r="M23" s="1345">
        <v>3.67</v>
      </c>
      <c r="N23" s="217">
        <f t="shared" si="1"/>
        <v>63.48773841961853</v>
      </c>
      <c r="P23" s="1114">
        <v>11804</v>
      </c>
      <c r="Q23" s="1350">
        <v>3.67</v>
      </c>
      <c r="R23" s="1352">
        <f t="shared" si="2"/>
        <v>3216.3487738419617</v>
      </c>
    </row>
    <row r="24" spans="2:18" ht="12.95" hidden="1" customHeight="1" x14ac:dyDescent="0.25">
      <c r="B24" s="201" t="s">
        <v>391</v>
      </c>
      <c r="C24" s="1114"/>
      <c r="D24" s="1360">
        <v>0</v>
      </c>
      <c r="E24" s="1360"/>
      <c r="F24" s="1360">
        <v>0</v>
      </c>
      <c r="G24" s="1355">
        <f t="shared" si="0"/>
        <v>0</v>
      </c>
      <c r="H24" s="1345"/>
      <c r="I24" s="1357"/>
      <c r="K24" s="428"/>
      <c r="L24" s="1114"/>
      <c r="M24" s="1345"/>
      <c r="N24" s="217"/>
      <c r="P24" s="1114">
        <v>0</v>
      </c>
      <c r="Q24" s="1350">
        <v>0</v>
      </c>
      <c r="R24" s="1352"/>
    </row>
    <row r="25" spans="2:18" ht="12.95" hidden="1" customHeight="1" x14ac:dyDescent="0.25">
      <c r="B25" s="201" t="s">
        <v>395</v>
      </c>
      <c r="C25" s="1114">
        <v>172</v>
      </c>
      <c r="D25" s="1360">
        <v>0</v>
      </c>
      <c r="E25" s="1360">
        <v>6</v>
      </c>
      <c r="F25" s="1360">
        <v>0</v>
      </c>
      <c r="G25" s="1355">
        <f t="shared" si="0"/>
        <v>178</v>
      </c>
      <c r="H25" s="1345">
        <v>1</v>
      </c>
      <c r="I25" s="1357">
        <f t="shared" si="3"/>
        <v>178</v>
      </c>
      <c r="K25" s="428"/>
      <c r="L25" s="1114">
        <v>686</v>
      </c>
      <c r="M25" s="1345">
        <v>1</v>
      </c>
      <c r="N25" s="217">
        <f t="shared" si="1"/>
        <v>686</v>
      </c>
      <c r="P25" s="1114">
        <v>14324</v>
      </c>
      <c r="Q25" s="1350">
        <v>1</v>
      </c>
      <c r="R25" s="1352">
        <f t="shared" si="2"/>
        <v>14324</v>
      </c>
    </row>
    <row r="26" spans="2:18" ht="12.95" hidden="1" customHeight="1" x14ac:dyDescent="0.25">
      <c r="B26" s="201" t="s">
        <v>397</v>
      </c>
      <c r="C26" s="1118">
        <v>4945.8100000000004</v>
      </c>
      <c r="D26" s="1360">
        <v>0</v>
      </c>
      <c r="E26" s="1360"/>
      <c r="F26" s="1360">
        <v>0</v>
      </c>
      <c r="G26" s="1355">
        <f t="shared" si="0"/>
        <v>4945.8100000000004</v>
      </c>
      <c r="H26" s="1345">
        <v>54.01</v>
      </c>
      <c r="I26" s="1357">
        <f t="shared" si="3"/>
        <v>91.572116274763943</v>
      </c>
      <c r="K26" s="428"/>
      <c r="L26" s="1114"/>
      <c r="M26" s="1345">
        <v>54.01</v>
      </c>
      <c r="N26" s="217">
        <f t="shared" si="1"/>
        <v>0</v>
      </c>
      <c r="P26" s="1114">
        <v>380706.04</v>
      </c>
      <c r="Q26" s="1350">
        <v>54.01</v>
      </c>
      <c r="R26" s="1352">
        <f t="shared" si="2"/>
        <v>7048.8065173116092</v>
      </c>
    </row>
    <row r="27" spans="2:18" ht="12.95" hidden="1" customHeight="1" x14ac:dyDescent="0.25">
      <c r="B27" s="201" t="s">
        <v>399</v>
      </c>
      <c r="C27" s="1114">
        <v>10715</v>
      </c>
      <c r="D27" s="1360">
        <v>0</v>
      </c>
      <c r="E27" s="1360"/>
      <c r="F27" s="1360">
        <v>0</v>
      </c>
      <c r="G27" s="1355">
        <f t="shared" si="0"/>
        <v>10715</v>
      </c>
      <c r="H27" s="1345">
        <v>2.5192999999999999</v>
      </c>
      <c r="I27" s="1357">
        <f t="shared" si="3"/>
        <v>4253.1655618624227</v>
      </c>
      <c r="K27" s="428"/>
      <c r="L27" s="1114"/>
      <c r="M27" s="1345">
        <v>2.5192999999999999</v>
      </c>
      <c r="N27" s="217">
        <f t="shared" si="1"/>
        <v>0</v>
      </c>
      <c r="P27" s="1114">
        <v>222</v>
      </c>
      <c r="Q27" s="1350">
        <v>2.5192999999999999</v>
      </c>
      <c r="R27" s="1352">
        <f t="shared" si="2"/>
        <v>88.119715794069791</v>
      </c>
    </row>
    <row r="28" spans="2:18" ht="12.95" hidden="1" customHeight="1" x14ac:dyDescent="0.25">
      <c r="B28" s="201" t="s">
        <v>399</v>
      </c>
      <c r="C28" s="1114">
        <v>3428</v>
      </c>
      <c r="D28" s="1360">
        <v>0</v>
      </c>
      <c r="E28" s="1360"/>
      <c r="F28" s="1360">
        <v>0</v>
      </c>
      <c r="G28" s="1355">
        <f t="shared" si="0"/>
        <v>3428</v>
      </c>
      <c r="H28" s="1345">
        <v>4.3899999999999997</v>
      </c>
      <c r="I28" s="1357">
        <f t="shared" si="3"/>
        <v>780.86560364464697</v>
      </c>
      <c r="K28" s="428"/>
      <c r="L28" s="1114">
        <v>2653</v>
      </c>
      <c r="M28" s="1345">
        <v>4.3899999999999997</v>
      </c>
      <c r="N28" s="217">
        <f t="shared" si="1"/>
        <v>604.32801822323472</v>
      </c>
      <c r="P28" s="1114">
        <v>10424</v>
      </c>
      <c r="Q28" s="1350">
        <v>4.3899999999999997</v>
      </c>
      <c r="R28" s="1352">
        <f t="shared" si="2"/>
        <v>2374.4874715261963</v>
      </c>
    </row>
    <row r="29" spans="2:18" ht="12.95" hidden="1" customHeight="1" x14ac:dyDescent="0.25">
      <c r="B29" s="201" t="s">
        <v>402</v>
      </c>
      <c r="C29" s="1114">
        <v>3026</v>
      </c>
      <c r="D29" s="1360">
        <v>0</v>
      </c>
      <c r="E29" s="1360"/>
      <c r="F29" s="1360">
        <v>0</v>
      </c>
      <c r="G29" s="1355">
        <f t="shared" si="0"/>
        <v>3026</v>
      </c>
      <c r="H29" s="1345">
        <v>105.36</v>
      </c>
      <c r="I29" s="1357">
        <f t="shared" si="3"/>
        <v>28.720577069096432</v>
      </c>
      <c r="K29" s="428"/>
      <c r="L29" s="1114">
        <v>14645</v>
      </c>
      <c r="M29" s="1345">
        <v>105.36</v>
      </c>
      <c r="N29" s="217">
        <f t="shared" si="1"/>
        <v>138.99962034927867</v>
      </c>
      <c r="P29" s="1114">
        <v>251349</v>
      </c>
      <c r="Q29" s="1350">
        <v>105.36</v>
      </c>
      <c r="R29" s="1352">
        <f t="shared" si="2"/>
        <v>2385.6207289293848</v>
      </c>
    </row>
    <row r="30" spans="2:18" ht="12.95" hidden="1" customHeight="1" x14ac:dyDescent="0.25">
      <c r="B30" s="201" t="s">
        <v>404</v>
      </c>
      <c r="C30" s="1361"/>
      <c r="D30" s="1360">
        <v>0</v>
      </c>
      <c r="E30" s="1360"/>
      <c r="F30" s="1360">
        <v>0</v>
      </c>
      <c r="G30" s="1355">
        <f t="shared" si="0"/>
        <v>0</v>
      </c>
      <c r="H30" s="1345"/>
      <c r="I30" s="1357"/>
      <c r="K30" s="428"/>
      <c r="L30" s="1114">
        <v>648</v>
      </c>
      <c r="M30" s="1345"/>
      <c r="N30" s="217"/>
      <c r="P30" s="1114">
        <v>0</v>
      </c>
      <c r="Q30" s="1350">
        <v>0</v>
      </c>
      <c r="R30" s="1352"/>
    </row>
    <row r="31" spans="2:18" ht="12.95" hidden="1" customHeight="1" x14ac:dyDescent="0.25">
      <c r="B31" s="201" t="s">
        <v>406</v>
      </c>
      <c r="C31" s="1114"/>
      <c r="D31" s="1360">
        <v>0</v>
      </c>
      <c r="E31" s="1360"/>
      <c r="F31" s="1360">
        <v>0</v>
      </c>
      <c r="G31" s="1355">
        <f t="shared" si="0"/>
        <v>0</v>
      </c>
      <c r="H31" s="1345">
        <v>0.68</v>
      </c>
      <c r="I31" s="1357">
        <f t="shared" si="3"/>
        <v>0</v>
      </c>
      <c r="K31" s="428"/>
      <c r="L31" s="1114"/>
      <c r="M31" s="1345">
        <v>0.68</v>
      </c>
      <c r="N31" s="217">
        <f t="shared" si="1"/>
        <v>0</v>
      </c>
      <c r="P31" s="1114">
        <v>0</v>
      </c>
      <c r="Q31" s="1350">
        <v>0.68</v>
      </c>
      <c r="R31" s="1352">
        <f t="shared" si="2"/>
        <v>0</v>
      </c>
    </row>
    <row r="32" spans="2:18" ht="12.95" hidden="1" customHeight="1" x14ac:dyDescent="0.25">
      <c r="B32" s="201" t="s">
        <v>407</v>
      </c>
      <c r="C32" s="1114">
        <v>410243</v>
      </c>
      <c r="D32" s="1360">
        <v>0</v>
      </c>
      <c r="E32" s="1360"/>
      <c r="F32" s="1360">
        <v>0</v>
      </c>
      <c r="G32" s="1355">
        <f t="shared" si="0"/>
        <v>410243</v>
      </c>
      <c r="H32" s="1345">
        <v>116.41</v>
      </c>
      <c r="I32" s="1357">
        <f t="shared" si="3"/>
        <v>3524.1216390344475</v>
      </c>
      <c r="K32" s="428"/>
      <c r="L32" s="1114">
        <v>232602</v>
      </c>
      <c r="M32" s="1345">
        <v>116.41</v>
      </c>
      <c r="N32" s="217">
        <f t="shared" si="1"/>
        <v>1998.1273086504596</v>
      </c>
      <c r="P32" s="1114">
        <v>456465</v>
      </c>
      <c r="Q32" s="1350">
        <v>116.41</v>
      </c>
      <c r="R32" s="1352">
        <f t="shared" si="2"/>
        <v>3921.1837471007648</v>
      </c>
    </row>
    <row r="33" spans="2:26" ht="12.95" hidden="1" customHeight="1" thickBot="1" x14ac:dyDescent="0.3">
      <c r="B33" s="201" t="s">
        <v>408</v>
      </c>
      <c r="C33" s="1114">
        <v>164417</v>
      </c>
      <c r="D33" s="1360">
        <v>0</v>
      </c>
      <c r="E33" s="1360"/>
      <c r="F33" s="1360">
        <v>0</v>
      </c>
      <c r="G33" s="1355">
        <f t="shared" si="0"/>
        <v>164417</v>
      </c>
      <c r="H33" s="1345">
        <v>45.6</v>
      </c>
      <c r="I33" s="1357">
        <f t="shared" si="3"/>
        <v>3605.6359649122805</v>
      </c>
      <c r="K33" s="428"/>
      <c r="L33" s="1114">
        <v>114547</v>
      </c>
      <c r="M33" s="1345">
        <v>45.6</v>
      </c>
      <c r="N33" s="217">
        <f t="shared" si="1"/>
        <v>2511.9956140350878</v>
      </c>
      <c r="P33" s="1114">
        <v>254146</v>
      </c>
      <c r="Q33" s="1350">
        <v>45.6</v>
      </c>
      <c r="R33" s="1352">
        <f t="shared" si="2"/>
        <v>5573.3771929824561</v>
      </c>
    </row>
    <row r="34" spans="2:26" ht="12.95" hidden="1" customHeight="1" thickBot="1" x14ac:dyDescent="0.3">
      <c r="B34" s="220" t="s">
        <v>424</v>
      </c>
      <c r="C34" s="1125"/>
      <c r="D34" s="1125"/>
      <c r="E34" s="1125"/>
      <c r="F34" s="1125"/>
      <c r="G34" s="1355">
        <f>SUM(G7:G33)</f>
        <v>678755.99</v>
      </c>
      <c r="H34" s="1362">
        <f>SUM(H7:H33)</f>
        <v>590.21591938695008</v>
      </c>
      <c r="I34" s="1358">
        <f>G34/H34</f>
        <v>1150.0130167702278</v>
      </c>
      <c r="J34" s="418" t="s">
        <v>518</v>
      </c>
      <c r="K34" s="977"/>
      <c r="L34" s="1363">
        <f>SUM(L7:L33)</f>
        <v>524326.23</v>
      </c>
      <c r="M34" s="1364">
        <f>SUM(M7:M33)</f>
        <v>590.21591938695008</v>
      </c>
      <c r="N34" s="1366">
        <f>L34/M34</f>
        <v>888.36341545075754</v>
      </c>
      <c r="O34" s="418" t="s">
        <v>518</v>
      </c>
      <c r="P34" s="1126">
        <f>SUM(P7:P33)</f>
        <v>2061739.7</v>
      </c>
      <c r="Q34" s="1127">
        <f>SUM(Q7:Q33)</f>
        <v>590.21591938695008</v>
      </c>
      <c r="R34" s="1353">
        <f t="shared" ref="R34" si="4">P34/Q34</f>
        <v>3493.1956802207287</v>
      </c>
      <c r="S34" s="418" t="s">
        <v>518</v>
      </c>
    </row>
    <row r="35" spans="2:26" ht="12.95" hidden="1" customHeight="1" x14ac:dyDescent="0.2">
      <c r="B35" s="418"/>
      <c r="C35" s="241"/>
      <c r="D35" s="241"/>
      <c r="E35" s="241"/>
      <c r="F35" s="241"/>
      <c r="H35" s="1146"/>
      <c r="I35" s="1359"/>
      <c r="J35" s="418"/>
      <c r="K35" s="977"/>
      <c r="L35" s="977"/>
      <c r="M35" s="1146"/>
      <c r="N35" s="1365"/>
      <c r="O35" s="418"/>
      <c r="P35" s="1147"/>
      <c r="Q35" s="1148"/>
      <c r="R35" s="1157"/>
      <c r="S35" s="418"/>
    </row>
    <row r="36" spans="2:26" ht="24" hidden="1" customHeight="1" x14ac:dyDescent="0.2">
      <c r="C36" s="978"/>
      <c r="F36" s="241"/>
      <c r="H36" s="241"/>
      <c r="J36" s="428"/>
      <c r="K36" s="1036"/>
      <c r="L36" s="1149"/>
      <c r="M36" s="428"/>
      <c r="N36" s="428"/>
      <c r="O36" s="428"/>
      <c r="P36" s="428"/>
      <c r="Q36" s="241"/>
      <c r="R36" s="1157"/>
      <c r="S36" s="241"/>
      <c r="T36" s="428"/>
      <c r="U36" s="428"/>
      <c r="V36" s="428"/>
      <c r="W36" s="428"/>
      <c r="X36" s="428"/>
      <c r="Y36" s="241"/>
      <c r="Z36" s="241"/>
    </row>
    <row r="37" spans="2:26" ht="12.95" customHeight="1" x14ac:dyDescent="0.2">
      <c r="C37" s="978"/>
      <c r="F37" s="241"/>
      <c r="H37" s="241"/>
      <c r="J37" s="428"/>
      <c r="K37" s="1036"/>
      <c r="L37" s="1150"/>
      <c r="M37" s="428"/>
      <c r="N37" s="428"/>
      <c r="O37" s="428"/>
      <c r="P37" s="428"/>
      <c r="Q37" s="241"/>
      <c r="R37" s="1157"/>
      <c r="S37" s="241"/>
      <c r="T37" s="428"/>
      <c r="U37" s="428"/>
      <c r="V37" s="428"/>
      <c r="W37" s="428"/>
      <c r="X37" s="428"/>
      <c r="Y37" s="241"/>
      <c r="Z37" s="241"/>
    </row>
    <row r="38" spans="2:26" ht="12.95" customHeight="1" x14ac:dyDescent="0.2">
      <c r="C38" s="978"/>
      <c r="F38" s="1128"/>
      <c r="H38" s="241"/>
      <c r="J38" s="428"/>
      <c r="K38" s="1036"/>
      <c r="L38" s="1036"/>
      <c r="M38" s="428"/>
      <c r="N38" s="428"/>
      <c r="O38" s="428"/>
      <c r="P38" s="428"/>
      <c r="Q38" s="241"/>
      <c r="R38" s="1157"/>
      <c r="S38" s="241"/>
      <c r="T38" s="428"/>
      <c r="U38" s="428"/>
      <c r="V38" s="428"/>
      <c r="W38" s="428"/>
      <c r="X38" s="428"/>
      <c r="Y38" s="241"/>
      <c r="Z38" s="241"/>
    </row>
    <row r="39" spans="2:26" ht="34.9" customHeight="1" x14ac:dyDescent="0.2">
      <c r="C39" s="978"/>
      <c r="F39" s="241"/>
      <c r="H39" s="241"/>
      <c r="J39" s="428"/>
      <c r="K39" s="1149" t="s">
        <v>895</v>
      </c>
      <c r="L39" s="1149" t="s">
        <v>898</v>
      </c>
      <c r="M39" s="428"/>
      <c r="N39" s="428"/>
      <c r="O39" s="428"/>
      <c r="P39" s="428"/>
      <c r="Q39" s="241"/>
      <c r="R39" s="1157"/>
      <c r="S39" s="241"/>
      <c r="T39" s="428"/>
      <c r="U39" s="428"/>
      <c r="V39" s="428"/>
      <c r="W39" s="428"/>
      <c r="X39" s="428"/>
      <c r="Y39" s="241"/>
      <c r="Z39" s="241"/>
    </row>
    <row r="40" spans="2:26" ht="11.45" customHeight="1" x14ac:dyDescent="0.2">
      <c r="C40" s="978"/>
      <c r="F40" s="1151" t="s">
        <v>900</v>
      </c>
      <c r="H40" s="241"/>
      <c r="J40" s="428"/>
      <c r="K40" s="1156">
        <v>85.41</v>
      </c>
      <c r="L40" s="1159">
        <v>0.75</v>
      </c>
      <c r="M40" s="1367">
        <f>K40*(44*L40)</f>
        <v>2818.5299999999997</v>
      </c>
      <c r="N40" s="428"/>
      <c r="O40" s="428"/>
      <c r="P40" s="428"/>
      <c r="Q40" s="241"/>
      <c r="R40" s="1157"/>
      <c r="S40" s="241"/>
      <c r="T40" s="428"/>
      <c r="U40" s="428"/>
      <c r="V40" s="428"/>
      <c r="W40" s="428"/>
      <c r="X40" s="428"/>
      <c r="Y40" s="241"/>
      <c r="Z40" s="241"/>
    </row>
    <row r="41" spans="2:26" ht="12.95" customHeight="1" x14ac:dyDescent="0.2">
      <c r="C41" s="978"/>
      <c r="F41" s="1151" t="s">
        <v>901</v>
      </c>
      <c r="H41" s="241"/>
      <c r="J41" s="428"/>
      <c r="K41" s="1156">
        <v>85.41</v>
      </c>
      <c r="L41" s="1150">
        <v>1.25</v>
      </c>
      <c r="M41" s="1367">
        <f t="shared" ref="M41:M43" si="5">K41*(44*L41)</f>
        <v>4697.55</v>
      </c>
      <c r="N41" s="428"/>
      <c r="O41" s="428"/>
      <c r="P41" s="428"/>
      <c r="Q41" s="241"/>
      <c r="R41" s="1157"/>
      <c r="S41" s="241"/>
      <c r="T41" s="428"/>
      <c r="U41" s="428"/>
      <c r="V41" s="428"/>
      <c r="W41" s="428"/>
      <c r="X41" s="428"/>
      <c r="Y41" s="241"/>
      <c r="Z41" s="241"/>
    </row>
    <row r="42" spans="2:26" ht="12.95" customHeight="1" x14ac:dyDescent="0.2">
      <c r="C42" s="978"/>
      <c r="F42" s="1151" t="s">
        <v>896</v>
      </c>
      <c r="H42" s="241"/>
      <c r="J42" s="428"/>
      <c r="K42" s="1156">
        <v>85.41</v>
      </c>
      <c r="L42" s="1157">
        <v>1.75</v>
      </c>
      <c r="M42" s="1367">
        <f t="shared" si="5"/>
        <v>6576.57</v>
      </c>
      <c r="N42" s="428"/>
      <c r="O42" s="428"/>
      <c r="P42" s="428"/>
      <c r="Q42" s="241"/>
      <c r="R42" s="1157"/>
      <c r="S42" s="241"/>
      <c r="T42" s="428"/>
      <c r="U42" s="428"/>
      <c r="V42" s="428"/>
      <c r="W42" s="428"/>
      <c r="X42" s="428"/>
      <c r="Y42" s="241"/>
      <c r="Z42" s="241"/>
    </row>
    <row r="43" spans="2:26" ht="12.95" customHeight="1" x14ac:dyDescent="0.2">
      <c r="C43" s="978"/>
      <c r="F43" s="1151" t="s">
        <v>897</v>
      </c>
      <c r="H43" s="241"/>
      <c r="J43" s="428"/>
      <c r="K43" s="1156">
        <v>85.41</v>
      </c>
      <c r="L43" s="1157">
        <v>1.25</v>
      </c>
      <c r="M43" s="1367">
        <f t="shared" si="5"/>
        <v>4697.55</v>
      </c>
      <c r="N43" s="428"/>
      <c r="O43" s="428"/>
      <c r="P43" s="428"/>
      <c r="Q43" s="241"/>
      <c r="R43" s="1157"/>
      <c r="S43" s="241"/>
      <c r="T43" s="428"/>
      <c r="U43" s="428"/>
      <c r="V43" s="428"/>
      <c r="W43" s="428"/>
      <c r="X43" s="428"/>
      <c r="Y43" s="241"/>
      <c r="Z43" s="241"/>
    </row>
    <row r="44" spans="2:26" ht="12.95" customHeight="1" x14ac:dyDescent="0.2">
      <c r="C44" s="978"/>
      <c r="F44" s="241"/>
      <c r="H44" s="241"/>
      <c r="J44" s="428"/>
      <c r="K44" s="241"/>
      <c r="L44" s="241"/>
      <c r="M44" s="428"/>
      <c r="N44" s="428"/>
      <c r="O44" s="428"/>
      <c r="P44" s="428"/>
      <c r="Q44" s="241"/>
      <c r="R44" s="1157"/>
      <c r="S44" s="241"/>
      <c r="T44" s="428"/>
      <c r="U44" s="428"/>
      <c r="V44" s="428"/>
      <c r="W44" s="428"/>
      <c r="X44" s="428"/>
      <c r="Y44" s="241"/>
      <c r="Z44" s="241"/>
    </row>
    <row r="45" spans="2:26" ht="12.95" customHeight="1" x14ac:dyDescent="0.2">
      <c r="C45" s="978"/>
      <c r="F45" s="241"/>
      <c r="H45" s="241"/>
      <c r="J45" s="428"/>
      <c r="K45" s="241"/>
      <c r="L45" s="241"/>
      <c r="M45" s="428"/>
      <c r="N45" s="428"/>
      <c r="O45" s="428"/>
      <c r="P45" s="428"/>
      <c r="Q45" s="241"/>
      <c r="R45" s="1157"/>
      <c r="S45" s="241"/>
      <c r="T45" s="428"/>
      <c r="U45" s="428"/>
      <c r="V45" s="428"/>
      <c r="W45" s="428"/>
      <c r="X45" s="428"/>
      <c r="Y45" s="241"/>
      <c r="Z45" s="241"/>
    </row>
    <row r="46" spans="2:26" ht="12.95" customHeight="1" x14ac:dyDescent="0.2">
      <c r="C46" s="978"/>
      <c r="F46" s="241"/>
      <c r="H46" s="241"/>
      <c r="J46" s="428"/>
      <c r="K46" s="241"/>
      <c r="L46" s="241"/>
      <c r="M46" s="428"/>
      <c r="N46" s="428"/>
      <c r="O46" s="428"/>
      <c r="P46" s="428"/>
      <c r="Q46" s="241"/>
      <c r="R46" s="1157"/>
      <c r="S46" s="241"/>
      <c r="T46" s="428"/>
      <c r="U46" s="428"/>
      <c r="V46" s="428"/>
      <c r="W46" s="428"/>
      <c r="X46" s="428"/>
      <c r="Y46" s="241"/>
      <c r="Z46" s="241"/>
    </row>
    <row r="47" spans="2:26" ht="12.95" customHeight="1" x14ac:dyDescent="0.2">
      <c r="C47" s="978"/>
      <c r="F47" s="241"/>
      <c r="H47" s="241"/>
      <c r="J47" s="428"/>
      <c r="K47" s="241"/>
      <c r="L47" s="241"/>
      <c r="M47" s="428"/>
      <c r="N47" s="428"/>
      <c r="O47" s="428"/>
      <c r="P47" s="428"/>
      <c r="Q47" s="241"/>
      <c r="R47" s="1157"/>
      <c r="S47" s="241"/>
      <c r="T47" s="428"/>
      <c r="U47" s="428"/>
      <c r="V47" s="428"/>
      <c r="W47" s="428"/>
      <c r="X47" s="428"/>
      <c r="Y47" s="241"/>
      <c r="Z47" s="241"/>
    </row>
    <row r="48" spans="2:26" ht="12.95" customHeight="1" x14ac:dyDescent="0.2">
      <c r="C48" s="978"/>
      <c r="F48" s="241"/>
      <c r="H48" s="241"/>
      <c r="J48" s="428"/>
      <c r="K48" s="241"/>
      <c r="L48" s="241"/>
      <c r="M48" s="428"/>
      <c r="N48" s="428"/>
      <c r="O48" s="428"/>
      <c r="P48" s="428"/>
      <c r="Q48" s="241"/>
      <c r="R48" s="1157"/>
      <c r="S48" s="241"/>
      <c r="T48" s="428"/>
      <c r="U48" s="428"/>
      <c r="V48" s="428"/>
      <c r="W48" s="428"/>
      <c r="X48" s="428"/>
      <c r="Y48" s="241"/>
      <c r="Z48" s="241"/>
    </row>
    <row r="49" spans="3:26" ht="12.95" customHeight="1" x14ac:dyDescent="0.2">
      <c r="C49" s="978"/>
      <c r="F49" s="241"/>
      <c r="H49" s="241"/>
      <c r="J49" s="428"/>
      <c r="K49" s="241"/>
      <c r="L49" s="241"/>
      <c r="M49" s="428"/>
      <c r="N49" s="428"/>
      <c r="O49" s="428"/>
      <c r="P49" s="428"/>
      <c r="Q49" s="241"/>
      <c r="R49" s="1157"/>
      <c r="S49" s="241"/>
      <c r="T49" s="428"/>
      <c r="U49" s="428"/>
      <c r="V49" s="428"/>
      <c r="W49" s="428"/>
      <c r="X49" s="428"/>
      <c r="Y49" s="241"/>
      <c r="Z49" s="241"/>
    </row>
    <row r="50" spans="3:26" ht="12.95" customHeight="1" x14ac:dyDescent="0.2">
      <c r="C50" s="978"/>
      <c r="F50" s="241"/>
      <c r="H50" s="241"/>
      <c r="J50" s="428"/>
      <c r="K50" s="241"/>
      <c r="L50" s="241"/>
      <c r="M50" s="428"/>
      <c r="N50" s="428"/>
      <c r="O50" s="428"/>
      <c r="P50" s="428"/>
      <c r="Q50" s="241"/>
      <c r="R50" s="1157"/>
      <c r="S50" s="241"/>
      <c r="T50" s="428"/>
      <c r="U50" s="428"/>
      <c r="V50" s="428"/>
      <c r="W50" s="428"/>
      <c r="X50" s="428"/>
      <c r="Y50" s="241"/>
      <c r="Z50" s="241"/>
    </row>
    <row r="51" spans="3:26" ht="12.95" customHeight="1" x14ac:dyDescent="0.2">
      <c r="C51" s="978"/>
      <c r="F51" s="241"/>
      <c r="H51" s="241"/>
      <c r="J51" s="428"/>
      <c r="K51" s="241"/>
      <c r="L51" s="241"/>
      <c r="M51" s="428"/>
      <c r="N51" s="428"/>
      <c r="O51" s="428"/>
      <c r="P51" s="428"/>
      <c r="Q51" s="241"/>
      <c r="R51" s="1157"/>
      <c r="S51" s="241"/>
      <c r="T51" s="428"/>
      <c r="U51" s="428"/>
      <c r="V51" s="428"/>
      <c r="W51" s="428"/>
      <c r="X51" s="428"/>
      <c r="Y51" s="241"/>
      <c r="Z51" s="241"/>
    </row>
    <row r="52" spans="3:26" ht="12.95" customHeight="1" x14ac:dyDescent="0.2">
      <c r="C52" s="978"/>
      <c r="F52" s="241"/>
      <c r="H52" s="241"/>
      <c r="J52" s="428"/>
      <c r="K52" s="241"/>
      <c r="L52" s="241"/>
      <c r="M52" s="428"/>
      <c r="N52" s="428"/>
      <c r="O52" s="428"/>
      <c r="P52" s="428"/>
      <c r="Q52" s="241"/>
      <c r="R52" s="1157"/>
      <c r="S52" s="241"/>
      <c r="T52" s="428"/>
      <c r="U52" s="428"/>
      <c r="V52" s="428"/>
      <c r="W52" s="428"/>
      <c r="X52" s="428"/>
      <c r="Y52" s="241"/>
      <c r="Z52" s="241"/>
    </row>
    <row r="53" spans="3:26" ht="12.95" customHeight="1" x14ac:dyDescent="0.2">
      <c r="C53" s="978"/>
      <c r="F53" s="241"/>
      <c r="H53" s="241"/>
      <c r="J53" s="428"/>
      <c r="K53" s="241"/>
      <c r="L53" s="241"/>
      <c r="M53" s="428"/>
      <c r="N53" s="428"/>
      <c r="O53" s="428"/>
      <c r="P53" s="428"/>
      <c r="Q53" s="241"/>
      <c r="R53" s="1157"/>
      <c r="S53" s="241"/>
      <c r="T53" s="428"/>
      <c r="U53" s="428"/>
      <c r="V53" s="428"/>
      <c r="W53" s="428"/>
      <c r="X53" s="428"/>
      <c r="Y53" s="241"/>
      <c r="Z53" s="241"/>
    </row>
    <row r="54" spans="3:26" ht="12.95" customHeight="1" x14ac:dyDescent="0.2">
      <c r="C54" s="978"/>
      <c r="F54" s="241"/>
      <c r="H54" s="241"/>
      <c r="J54" s="428"/>
      <c r="K54" s="241"/>
      <c r="L54" s="241"/>
      <c r="M54" s="428"/>
      <c r="N54" s="428"/>
      <c r="O54" s="428"/>
      <c r="P54" s="428"/>
      <c r="Q54" s="241"/>
      <c r="R54" s="1157"/>
      <c r="S54" s="241"/>
      <c r="T54" s="428"/>
      <c r="U54" s="428"/>
      <c r="V54" s="428"/>
      <c r="W54" s="428"/>
      <c r="X54" s="428"/>
      <c r="Y54" s="241"/>
      <c r="Z54" s="241"/>
    </row>
    <row r="55" spans="3:26" ht="12.95" customHeight="1" x14ac:dyDescent="0.2">
      <c r="C55" s="978"/>
      <c r="F55" s="241"/>
      <c r="H55" s="241"/>
      <c r="J55" s="428"/>
      <c r="K55" s="241"/>
      <c r="L55" s="241"/>
      <c r="M55" s="428"/>
      <c r="N55" s="428"/>
      <c r="O55" s="428"/>
      <c r="P55" s="428"/>
      <c r="Q55" s="241"/>
      <c r="R55" s="1157"/>
      <c r="S55" s="241"/>
      <c r="T55" s="428"/>
      <c r="U55" s="428"/>
      <c r="V55" s="428"/>
      <c r="W55" s="428"/>
      <c r="X55" s="428"/>
      <c r="Y55" s="241"/>
      <c r="Z55" s="241"/>
    </row>
    <row r="56" spans="3:26" ht="12.95" customHeight="1" x14ac:dyDescent="0.2">
      <c r="C56" s="978"/>
      <c r="F56" s="241"/>
      <c r="H56" s="241"/>
      <c r="J56" s="428"/>
      <c r="K56" s="241"/>
      <c r="L56" s="241"/>
      <c r="M56" s="428"/>
      <c r="N56" s="428"/>
      <c r="O56" s="428"/>
      <c r="P56" s="428"/>
      <c r="Q56" s="241"/>
      <c r="R56" s="1157"/>
      <c r="S56" s="241"/>
      <c r="T56" s="428"/>
      <c r="U56" s="428"/>
      <c r="V56" s="428"/>
      <c r="W56" s="428"/>
      <c r="X56" s="428"/>
      <c r="Y56" s="241"/>
      <c r="Z56" s="241"/>
    </row>
    <row r="57" spans="3:26" ht="12.95" customHeight="1" x14ac:dyDescent="0.2">
      <c r="C57" s="978"/>
      <c r="F57" s="241"/>
      <c r="H57" s="241"/>
      <c r="J57" s="428"/>
      <c r="K57" s="241"/>
      <c r="L57" s="241"/>
      <c r="M57" s="428"/>
      <c r="N57" s="428"/>
      <c r="O57" s="428"/>
      <c r="P57" s="428"/>
      <c r="Q57" s="241"/>
      <c r="R57" s="1157"/>
      <c r="S57" s="241"/>
      <c r="T57" s="428"/>
      <c r="U57" s="428"/>
      <c r="V57" s="428"/>
      <c r="W57" s="428"/>
      <c r="X57" s="428"/>
      <c r="Y57" s="241"/>
      <c r="Z57" s="241"/>
    </row>
    <row r="58" spans="3:26" ht="12.95" customHeight="1" x14ac:dyDescent="0.2">
      <c r="C58" s="978"/>
      <c r="F58" s="241"/>
      <c r="H58" s="241"/>
      <c r="J58" s="428"/>
      <c r="K58" s="241"/>
      <c r="L58" s="241"/>
      <c r="M58" s="428"/>
      <c r="N58" s="428"/>
      <c r="O58" s="428"/>
      <c r="P58" s="428"/>
      <c r="Q58" s="241"/>
      <c r="R58" s="1157"/>
      <c r="S58" s="241"/>
      <c r="T58" s="428"/>
      <c r="U58" s="428"/>
      <c r="V58" s="428"/>
      <c r="W58" s="428"/>
      <c r="X58" s="428"/>
      <c r="Y58" s="241"/>
      <c r="Z58" s="241"/>
    </row>
    <row r="59" spans="3:26" ht="12.95" customHeight="1" x14ac:dyDescent="0.2">
      <c r="C59" s="978"/>
      <c r="F59" s="241"/>
      <c r="H59" s="241"/>
      <c r="J59" s="428"/>
      <c r="K59" s="241"/>
      <c r="L59" s="241"/>
      <c r="M59" s="428"/>
      <c r="N59" s="428"/>
      <c r="O59" s="428"/>
      <c r="P59" s="428"/>
      <c r="Q59" s="241"/>
      <c r="R59" s="1157"/>
      <c r="S59" s="241"/>
      <c r="T59" s="428"/>
      <c r="U59" s="428"/>
      <c r="V59" s="428"/>
      <c r="W59" s="428"/>
      <c r="X59" s="428"/>
      <c r="Y59" s="241"/>
      <c r="Z59" s="241"/>
    </row>
    <row r="60" spans="3:26" ht="12.95" customHeight="1" x14ac:dyDescent="0.2">
      <c r="C60" s="978"/>
      <c r="F60" s="241"/>
      <c r="H60" s="241"/>
      <c r="J60" s="428"/>
      <c r="K60" s="241"/>
      <c r="L60" s="241"/>
      <c r="M60" s="428"/>
      <c r="N60" s="428"/>
      <c r="O60" s="428"/>
      <c r="P60" s="428"/>
      <c r="Q60" s="241"/>
      <c r="R60" s="1157"/>
      <c r="S60" s="241"/>
      <c r="T60" s="428"/>
      <c r="U60" s="428"/>
      <c r="V60" s="428"/>
      <c r="W60" s="428"/>
      <c r="X60" s="428"/>
      <c r="Y60" s="241"/>
      <c r="Z60" s="241"/>
    </row>
    <row r="61" spans="3:26" ht="12.95" customHeight="1" x14ac:dyDescent="0.2">
      <c r="C61" s="978"/>
      <c r="F61" s="241"/>
      <c r="H61" s="241"/>
      <c r="J61" s="428"/>
      <c r="K61" s="241"/>
      <c r="L61" s="241"/>
      <c r="M61" s="428"/>
      <c r="N61" s="428"/>
      <c r="O61" s="428"/>
      <c r="P61" s="428"/>
      <c r="Q61" s="241"/>
      <c r="R61" s="1157"/>
      <c r="S61" s="241"/>
      <c r="T61" s="428"/>
      <c r="U61" s="428"/>
      <c r="V61" s="428"/>
      <c r="W61" s="428"/>
      <c r="X61" s="428"/>
      <c r="Y61" s="241"/>
      <c r="Z61" s="241"/>
    </row>
    <row r="62" spans="3:26" ht="12.95" customHeight="1" x14ac:dyDescent="0.2">
      <c r="C62" s="978"/>
      <c r="F62" s="241"/>
      <c r="H62" s="241"/>
      <c r="J62" s="428"/>
      <c r="K62" s="241"/>
      <c r="L62" s="241"/>
      <c r="M62" s="428"/>
      <c r="N62" s="428"/>
      <c r="O62" s="428"/>
      <c r="P62" s="428"/>
      <c r="Q62" s="241"/>
      <c r="R62" s="1157"/>
      <c r="S62" s="241"/>
      <c r="T62" s="428"/>
      <c r="U62" s="428"/>
      <c r="V62" s="428"/>
      <c r="W62" s="428"/>
      <c r="X62" s="428"/>
      <c r="Y62" s="241"/>
      <c r="Z62" s="241"/>
    </row>
    <row r="63" spans="3:26" ht="12.95" customHeight="1" x14ac:dyDescent="0.2">
      <c r="C63" s="978"/>
      <c r="F63" s="241"/>
      <c r="H63" s="241"/>
      <c r="J63" s="428"/>
      <c r="K63" s="241"/>
      <c r="L63" s="241"/>
      <c r="M63" s="428"/>
      <c r="N63" s="428"/>
      <c r="O63" s="428"/>
      <c r="P63" s="428"/>
      <c r="Q63" s="241"/>
      <c r="R63" s="1157"/>
      <c r="S63" s="241"/>
      <c r="T63" s="428"/>
      <c r="U63" s="428"/>
      <c r="V63" s="428"/>
      <c r="W63" s="428"/>
      <c r="X63" s="428"/>
      <c r="Y63" s="241"/>
      <c r="Z63" s="241"/>
    </row>
    <row r="64" spans="3:26" ht="12.95" customHeight="1" x14ac:dyDescent="0.2">
      <c r="C64" s="978"/>
      <c r="F64" s="241"/>
      <c r="H64" s="241"/>
      <c r="J64" s="428"/>
      <c r="K64" s="241"/>
      <c r="L64" s="241"/>
      <c r="M64" s="428"/>
      <c r="N64" s="428"/>
      <c r="O64" s="428"/>
      <c r="P64" s="428"/>
      <c r="Q64" s="241"/>
      <c r="R64" s="1157"/>
      <c r="S64" s="241"/>
      <c r="T64" s="428"/>
      <c r="U64" s="428"/>
      <c r="V64" s="428"/>
      <c r="W64" s="428"/>
      <c r="X64" s="428"/>
      <c r="Y64" s="241"/>
      <c r="Z64" s="241"/>
    </row>
    <row r="65" spans="2:27" ht="12.95" customHeight="1" x14ac:dyDescent="0.2">
      <c r="C65" s="978"/>
      <c r="F65" s="241"/>
      <c r="H65" s="241"/>
      <c r="J65" s="428"/>
      <c r="K65" s="241"/>
      <c r="L65" s="241"/>
      <c r="M65" s="428"/>
      <c r="N65" s="428"/>
      <c r="O65" s="428"/>
      <c r="P65" s="428"/>
      <c r="Q65" s="241"/>
      <c r="R65" s="1157"/>
      <c r="S65" s="241"/>
      <c r="T65" s="428"/>
      <c r="U65" s="428"/>
      <c r="V65" s="428"/>
      <c r="W65" s="428"/>
      <c r="X65" s="428"/>
      <c r="Y65" s="241"/>
      <c r="Z65" s="241"/>
    </row>
    <row r="66" spans="2:27" ht="12.95" customHeight="1" x14ac:dyDescent="0.2">
      <c r="C66" s="978"/>
      <c r="F66" s="241"/>
      <c r="H66" s="241"/>
      <c r="J66" s="428"/>
      <c r="K66" s="241"/>
      <c r="L66" s="241"/>
      <c r="M66" s="428"/>
      <c r="N66" s="428"/>
      <c r="O66" s="428"/>
      <c r="P66" s="428"/>
      <c r="Q66" s="241"/>
      <c r="R66" s="1157"/>
      <c r="S66" s="241"/>
      <c r="T66" s="428"/>
      <c r="U66" s="428"/>
      <c r="V66" s="428"/>
      <c r="W66" s="428"/>
      <c r="X66" s="428"/>
      <c r="Y66" s="241"/>
      <c r="Z66" s="241"/>
    </row>
    <row r="67" spans="2:27" ht="12.95" customHeight="1" x14ac:dyDescent="0.2">
      <c r="C67" s="978"/>
      <c r="F67" s="241"/>
      <c r="H67" s="241"/>
      <c r="J67" s="428"/>
      <c r="K67" s="241"/>
      <c r="L67" s="241"/>
      <c r="M67" s="428"/>
      <c r="N67" s="428"/>
      <c r="O67" s="428"/>
      <c r="P67" s="428"/>
      <c r="Q67" s="241"/>
      <c r="R67" s="1157"/>
      <c r="S67" s="241"/>
      <c r="T67" s="428"/>
      <c r="U67" s="428"/>
      <c r="V67" s="428"/>
      <c r="W67" s="428"/>
      <c r="X67" s="428"/>
      <c r="Y67" s="241"/>
      <c r="Z67" s="241"/>
    </row>
    <row r="68" spans="2:27" ht="12.95" customHeight="1" x14ac:dyDescent="0.2">
      <c r="C68" s="978"/>
      <c r="F68" s="241"/>
      <c r="H68" s="241"/>
      <c r="J68" s="428"/>
      <c r="K68" s="241"/>
      <c r="L68" s="241"/>
      <c r="M68" s="428"/>
      <c r="N68" s="428"/>
      <c r="O68" s="428"/>
      <c r="P68" s="428"/>
      <c r="Q68" s="241"/>
      <c r="R68" s="1157"/>
      <c r="S68" s="241"/>
      <c r="T68" s="428"/>
      <c r="U68" s="428"/>
      <c r="V68" s="428"/>
      <c r="W68" s="428"/>
      <c r="X68" s="428"/>
      <c r="Y68" s="241"/>
      <c r="Z68" s="241"/>
    </row>
    <row r="69" spans="2:27" ht="12.95" customHeight="1" x14ac:dyDescent="0.2">
      <c r="C69" s="978"/>
      <c r="F69" s="241"/>
      <c r="H69" s="241"/>
      <c r="J69" s="428"/>
      <c r="K69" s="241"/>
      <c r="L69" s="241"/>
      <c r="M69" s="428"/>
      <c r="N69" s="428"/>
      <c r="O69" s="428"/>
      <c r="P69" s="428"/>
      <c r="Q69" s="241"/>
      <c r="R69" s="1157"/>
      <c r="S69" s="241"/>
      <c r="T69" s="428"/>
      <c r="U69" s="428"/>
      <c r="V69" s="428"/>
      <c r="W69" s="428"/>
      <c r="X69" s="428"/>
      <c r="Y69" s="241"/>
      <c r="Z69" s="241"/>
    </row>
    <row r="70" spans="2:27" ht="12.95" customHeight="1" x14ac:dyDescent="0.2">
      <c r="C70" s="978"/>
      <c r="F70" s="241"/>
      <c r="H70" s="241"/>
      <c r="J70" s="428"/>
      <c r="K70" s="241"/>
      <c r="L70" s="241"/>
      <c r="M70" s="428"/>
      <c r="N70" s="428"/>
      <c r="O70" s="428"/>
      <c r="P70" s="428"/>
      <c r="Q70" s="241"/>
      <c r="R70" s="1157"/>
      <c r="S70" s="241"/>
      <c r="T70" s="428"/>
      <c r="U70" s="428"/>
      <c r="V70" s="428"/>
      <c r="W70" s="428"/>
      <c r="X70" s="428"/>
      <c r="Y70" s="241"/>
      <c r="Z70" s="241"/>
    </row>
    <row r="71" spans="2:27" ht="12.95" customHeight="1" x14ac:dyDescent="0.2">
      <c r="C71" s="978"/>
      <c r="F71" s="241"/>
      <c r="H71" s="241"/>
      <c r="J71" s="428"/>
      <c r="K71" s="241"/>
      <c r="L71" s="241"/>
      <c r="M71" s="428"/>
      <c r="N71" s="428"/>
      <c r="O71" s="428"/>
      <c r="P71" s="428"/>
      <c r="Q71" s="241"/>
      <c r="R71" s="1157"/>
      <c r="S71" s="241"/>
      <c r="T71" s="428"/>
      <c r="U71" s="428"/>
      <c r="V71" s="428"/>
      <c r="W71" s="428"/>
      <c r="X71" s="428"/>
      <c r="Y71" s="241"/>
      <c r="Z71" s="241"/>
    </row>
    <row r="72" spans="2:27" ht="12.95" customHeight="1" x14ac:dyDescent="0.2">
      <c r="C72" s="978"/>
      <c r="F72" s="241"/>
      <c r="H72" s="241"/>
      <c r="J72" s="428"/>
      <c r="K72" s="241"/>
      <c r="L72" s="241"/>
      <c r="M72" s="428"/>
      <c r="N72" s="428"/>
      <c r="O72" s="428"/>
      <c r="P72" s="428"/>
      <c r="Q72" s="241"/>
      <c r="R72" s="1157"/>
      <c r="S72" s="241"/>
      <c r="T72" s="428"/>
      <c r="U72" s="428"/>
      <c r="V72" s="428"/>
      <c r="W72" s="428"/>
      <c r="X72" s="428"/>
      <c r="Y72" s="241"/>
      <c r="Z72" s="241"/>
    </row>
    <row r="73" spans="2:27" ht="12.95" customHeight="1" x14ac:dyDescent="0.2">
      <c r="B73" s="979"/>
      <c r="C73" s="978"/>
      <c r="D73" s="241"/>
      <c r="E73" s="241"/>
      <c r="F73" s="241"/>
      <c r="H73" s="241"/>
      <c r="I73" s="1359"/>
      <c r="J73" s="241"/>
      <c r="K73" s="241"/>
      <c r="L73" s="241"/>
      <c r="M73" s="241"/>
      <c r="N73" s="241"/>
      <c r="O73" s="241"/>
      <c r="P73" s="241"/>
      <c r="Q73" s="241"/>
      <c r="R73" s="1157"/>
      <c r="S73" s="241"/>
      <c r="T73" s="241"/>
      <c r="U73" s="241"/>
      <c r="V73" s="241"/>
      <c r="W73" s="241"/>
      <c r="X73" s="241"/>
      <c r="Y73" s="241"/>
      <c r="Z73" s="241"/>
    </row>
    <row r="74" spans="2:27" ht="12.95" customHeight="1" x14ac:dyDescent="0.2">
      <c r="C74" s="1129"/>
      <c r="D74" s="1129"/>
      <c r="E74" s="1129"/>
      <c r="F74" s="977"/>
      <c r="H74" s="241"/>
      <c r="J74" s="428"/>
      <c r="K74" s="977"/>
      <c r="L74" s="241"/>
      <c r="M74" s="428"/>
      <c r="N74" s="428"/>
      <c r="O74" s="428"/>
      <c r="P74" s="428"/>
      <c r="Q74" s="977"/>
      <c r="R74" s="1157"/>
      <c r="S74" s="241"/>
      <c r="T74" s="241"/>
      <c r="U74" s="428"/>
      <c r="V74" s="428"/>
      <c r="W74" s="428"/>
      <c r="X74" s="428"/>
      <c r="Y74" s="977"/>
      <c r="Z74" s="241"/>
      <c r="AA74" s="241"/>
    </row>
    <row r="75" spans="2:27" ht="12.95" customHeight="1" x14ac:dyDescent="0.2">
      <c r="C75" s="1129"/>
      <c r="D75" s="1129"/>
      <c r="E75" s="1129"/>
      <c r="F75" s="977"/>
      <c r="H75" s="241"/>
      <c r="J75" s="428"/>
      <c r="K75" s="977"/>
      <c r="L75" s="241"/>
      <c r="M75" s="428"/>
      <c r="N75" s="428"/>
      <c r="O75" s="428"/>
      <c r="P75" s="428"/>
      <c r="Q75" s="977"/>
      <c r="R75" s="1157"/>
      <c r="S75" s="241"/>
      <c r="T75" s="241"/>
      <c r="U75" s="428"/>
      <c r="V75" s="428"/>
      <c r="W75" s="428"/>
      <c r="X75" s="428"/>
      <c r="Y75" s="977"/>
      <c r="Z75" s="241"/>
      <c r="AA75" s="241"/>
    </row>
    <row r="76" spans="2:27" ht="12.95" customHeight="1" x14ac:dyDescent="0.2">
      <c r="C76" s="1129"/>
      <c r="D76" s="1129"/>
      <c r="E76" s="1129"/>
      <c r="G76" s="428"/>
      <c r="H76" s="428"/>
      <c r="J76" s="428"/>
      <c r="K76" s="428"/>
      <c r="L76" s="428"/>
      <c r="M76" s="428"/>
      <c r="N76" s="428"/>
      <c r="O76" s="428"/>
      <c r="P76" s="429"/>
      <c r="Q76" s="429"/>
      <c r="R76" s="1354"/>
      <c r="S76" s="428"/>
      <c r="T76" s="428"/>
      <c r="U76" s="428"/>
      <c r="V76" s="428"/>
      <c r="W76" s="428"/>
      <c r="X76" s="428"/>
    </row>
    <row r="77" spans="2:27" ht="12.95" customHeight="1" x14ac:dyDescent="0.2">
      <c r="H77" s="241"/>
      <c r="R77" s="1354"/>
    </row>
  </sheetData>
  <mergeCells count="10">
    <mergeCell ref="R4:R6"/>
    <mergeCell ref="C3:I3"/>
    <mergeCell ref="L3:N3"/>
    <mergeCell ref="P3:R3"/>
    <mergeCell ref="G4:G6"/>
    <mergeCell ref="H4:H6"/>
    <mergeCell ref="I4:I6"/>
    <mergeCell ref="M4:M6"/>
    <mergeCell ref="N4:N6"/>
    <mergeCell ref="Q4:Q6"/>
  </mergeCells>
  <pageMargins left="0.25" right="0.25" top="0.75" bottom="0.75" header="0.3" footer="0.3"/>
  <pageSetup scale="7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6353B-258F-4B8D-A6E8-302CCBA9A74B}">
  <dimension ref="A1:DPC300"/>
  <sheetViews>
    <sheetView topLeftCell="AB1" zoomScale="85" zoomScaleNormal="85" workbookViewId="0">
      <pane ySplit="1" topLeftCell="A2" activePane="bottomLeft" state="frozen"/>
      <selection pane="bottomLeft" activeCell="AK5" sqref="AK5"/>
    </sheetView>
  </sheetViews>
  <sheetFormatPr defaultRowHeight="15" x14ac:dyDescent="0.25"/>
  <cols>
    <col min="1" max="1" width="40.5703125" customWidth="1"/>
    <col min="2" max="2" width="18.5703125" customWidth="1"/>
    <col min="4" max="43" width="18.5703125" customWidth="1"/>
    <col min="2764" max="2803" width="8.7109375" style="1102"/>
    <col min="3004" max="3123" width="8.7109375" style="1103"/>
  </cols>
  <sheetData>
    <row r="1" spans="1:43" x14ac:dyDescent="0.25">
      <c r="A1" s="225">
        <v>30</v>
      </c>
      <c r="C1" s="1100" t="s">
        <v>872</v>
      </c>
      <c r="E1" s="1101">
        <f ca="1">IF(COUNT(E12:E300)=0,"-",AVERAGE(E12:OFFSET(E12,$A$1-1,0)))</f>
        <v>5502.1338354255868</v>
      </c>
      <c r="G1" s="1101">
        <f ca="1">IF(COUNT(G12:G300)=0,"-",AVERAGE(G12:OFFSET(G12,$A$1-1,0)))</f>
        <v>1066.1300008072183</v>
      </c>
      <c r="I1" s="1101">
        <f ca="1">IF(COUNT(I12:I300)=0,"-",AVERAGE(I12:OFFSET(I12,$A$1-1,0)))</f>
        <v>394.65462531735636</v>
      </c>
      <c r="K1" s="1101">
        <f ca="1">IF(COUNT(K12:K300)=0,"-",AVERAGE(K12:OFFSET(K12,$A$1-1,0)))</f>
        <v>563.94917132030457</v>
      </c>
      <c r="M1" s="1101">
        <f ca="1">IF(COUNT(M12:M300)=0,"-",AVERAGE(M12:OFFSET(M12,$A$1-1,0)))</f>
        <v>619.30626057529605</v>
      </c>
      <c r="O1" s="1101">
        <f ca="1">IF(COUNT(O12:O300)=0,"-",AVERAGE(O12:OFFSET(O12,$A$1-1,0)))</f>
        <v>311.59834158234048</v>
      </c>
      <c r="Q1" s="1101">
        <f ca="1">IF(COUNT(Q12:Q300)=0,"-",AVERAGE(Q12:OFFSET(Q12,$A$1-1,0)))</f>
        <v>1824.9299817648723</v>
      </c>
      <c r="S1" s="1101">
        <f ca="1">IF(COUNT(S12:S300)=0,"-",AVERAGE(S12:OFFSET(S12,$A$1-1,0)))</f>
        <v>330.07509824090329</v>
      </c>
      <c r="U1" s="1101">
        <f ca="1">IF(COUNT(U12:U300)=0,"-",AVERAGE(U12:OFFSET(U12,$A$1-1,0)))</f>
        <v>27.84710431736254</v>
      </c>
      <c r="W1" s="1101">
        <f ca="1">IF(COUNT(W12:W300)=0,"-",AVERAGE(W12:OFFSET(W12,$A$1-1,0)))</f>
        <v>240.29029866865</v>
      </c>
      <c r="Y1" s="1101">
        <f ca="1">IF(COUNT(Y12:Y300)=0,"-",AVERAGE(Y12:OFFSET(Y12,$A$1-1,0)))</f>
        <v>235.03369558582057</v>
      </c>
      <c r="AA1" s="1101">
        <f ca="1">IF(COUNT(AA12:AA300)=0,"-",AVERAGE(AA12:OFFSET(AA12,$A$1-1,0)))</f>
        <v>31.764423843838042</v>
      </c>
      <c r="AC1" s="1101">
        <f ca="1">IF(COUNT(AC12:AC300)=0,"-",AVERAGE(AC12:OFFSET(AC12,$A$1-1,0)))</f>
        <v>853.41039509474035</v>
      </c>
      <c r="AE1" s="1101">
        <f ca="1">IF(COUNT(AE12:AE300)=0,"-",AVERAGE(AE12:OFFSET(AE12,$A$1-1,0)))</f>
        <v>3069.7937261609836</v>
      </c>
      <c r="AG1" s="1101" t="str">
        <f ca="1">IF(COUNT(AG12:AG300)=0,"-",AVERAGE(AG12:OFFSET(AG12,$A$1-1,0)))</f>
        <v>-</v>
      </c>
      <c r="AI1" s="1101" t="str">
        <f ca="1">IF(COUNT(AI12:AI300)=0,"-",AVERAGE(AI12:OFFSET(AI12,$A$1-1,0)))</f>
        <v>-</v>
      </c>
      <c r="AK1" s="1101">
        <f ca="1">IF(COUNT(AK12:AK300)=0,"-",AVERAGE(AK12:OFFSET(AK12,$A$1-1,0)))</f>
        <v>1273.1864927289337</v>
      </c>
      <c r="AM1" s="1101" t="str">
        <f ca="1">IF(COUNT(AM12:AM300)=0,"-",AVERAGE(AM12:OFFSET(AM12,$A$1-1,0)))</f>
        <v>-</v>
      </c>
      <c r="AO1" s="1101">
        <f ca="1">IF(COUNT(AO12:AO300)=0,"-",AVERAGE(AO12:OFFSET(AO12,$A$1-1,0)))</f>
        <v>1792.6789829679587</v>
      </c>
      <c r="AQ1" s="1101">
        <f ca="1">IF(COUNT(AQ12:AQ300)=0,"-",AVERAGE(AQ12:OFFSET(AQ12,$A$1-1,0)))</f>
        <v>5993.3078532323862</v>
      </c>
    </row>
    <row r="2" spans="1:43" x14ac:dyDescent="0.25">
      <c r="C2" s="1100" t="s">
        <v>873</v>
      </c>
      <c r="E2" s="1101">
        <f ca="1">IF(COUNT(E12:E300)=0,"-",E1-(2*_xlfn.STDEV.P(E12:OFFSET(E12,$A$1-1,0))))</f>
        <v>-11015.336492991784</v>
      </c>
      <c r="G2" s="1101">
        <f ca="1">IF(COUNT(G12:G300)=0,"-",G1-(2*_xlfn.STDEV.P(G12:OFFSET(G12,$A$1-1,0))))</f>
        <v>-2543.1395369289785</v>
      </c>
      <c r="I2" s="1101">
        <f ca="1">IF(COUNT(I12:I300)=0,"-",I1-(2*_xlfn.STDEV.P(I12:OFFSET(I12,$A$1-1,0))))</f>
        <v>-375.26573642846745</v>
      </c>
      <c r="K2" s="1101">
        <f ca="1">IF(COUNT(K12:K300)=0,"-",K1-(2*_xlfn.STDEV.P(K12:OFFSET(K12,$A$1-1,0))))</f>
        <v>-142.42032878130749</v>
      </c>
      <c r="M2" s="1101">
        <f ca="1">IF(COUNT(M12:M300)=0,"-",M1-(2*_xlfn.STDEV.P(M12:OFFSET(M12,$A$1-1,0))))</f>
        <v>619.30626057529605</v>
      </c>
      <c r="O2" s="1101">
        <f ca="1">IF(COUNT(O12:O300)=0,"-",O1-(2*_xlfn.STDEV.P(O12:OFFSET(O12,$A$1-1,0))))</f>
        <v>-499.40102160022548</v>
      </c>
      <c r="Q2" s="1101">
        <f ca="1">IF(COUNT(Q12:Q300)=0,"-",Q1-(2*_xlfn.STDEV.P(Q12:OFFSET(Q12,$A$1-1,0))))</f>
        <v>-1314.6156971901753</v>
      </c>
      <c r="S2" s="1101">
        <f ca="1">IF(COUNT(S12:S300)=0,"-",S1-(2*_xlfn.STDEV.P(S12:OFFSET(S12,$A$1-1,0))))</f>
        <v>-733.43228648378044</v>
      </c>
      <c r="U2" s="1101">
        <f ca="1">IF(COUNT(U12:U300)=0,"-",U1-(2*_xlfn.STDEV.P(U12:OFFSET(U12,$A$1-1,0))))</f>
        <v>-23.057118501320023</v>
      </c>
      <c r="W2" s="1101">
        <f ca="1">IF(COUNT(W12:W300)=0,"-",W1-(2*_xlfn.STDEV.P(W12:OFFSET(W12,$A$1-1,0))))</f>
        <v>-580.07930572747659</v>
      </c>
      <c r="Y2" s="1101">
        <f ca="1">IF(COUNT(Y12:Y300)=0,"-",Y1-(2*_xlfn.STDEV.P(Y12:OFFSET(Y12,$A$1-1,0))))</f>
        <v>-156.43289665106681</v>
      </c>
      <c r="AA2" s="1101">
        <f ca="1">IF(COUNT(AA12:AA300)=0,"-",AA1-(2*_xlfn.STDEV.P(AA12:OFFSET(AA12,$A$1-1,0))))</f>
        <v>-54.399366902985875</v>
      </c>
      <c r="AC2" s="1101">
        <f ca="1">IF(COUNT(AC12:AC300)=0,"-",AC1-(2*_xlfn.STDEV.P(AC12:OFFSET(AC12,$A$1-1,0))))</f>
        <v>-1639.3685234457819</v>
      </c>
      <c r="AE2" s="1101">
        <f ca="1">IF(COUNT(AE12:AE300)=0,"-",AE1-(2*_xlfn.STDEV.P(AE12:OFFSET(AE12,$A$1-1,0))))</f>
        <v>-3519.8907309774363</v>
      </c>
      <c r="AG2" s="1101" t="str">
        <f ca="1">IF(COUNT(AG12:AG300)=0,"-",AG1-(2*_xlfn.STDEV.P(AG12:OFFSET(AG12,$A$1-1,0))))</f>
        <v>-</v>
      </c>
      <c r="AI2" s="1101" t="str">
        <f ca="1">IF(COUNT(AI12:AI300)=0,"-",AI1-(2*_xlfn.STDEV.P(AI12:OFFSET(AI12,$A$1-1,0))))</f>
        <v>-</v>
      </c>
      <c r="AK2" s="1101">
        <f ca="1">IF(COUNT(AK12:AK300)=0,"-",AK1-(2*_xlfn.STDEV.P(AK12:OFFSET(AK12,$A$1-1,0))))</f>
        <v>-3467.9901208634146</v>
      </c>
      <c r="AM2" s="1101" t="str">
        <f ca="1">IF(COUNT(AM12:AM300)=0,"-",AM1-(2*_xlfn.STDEV.P(AM12:OFFSET(AM12,$A$1-1,0))))</f>
        <v>-</v>
      </c>
      <c r="AO2" s="1101">
        <f ca="1">IF(COUNT(AO12:AO300)=0,"-",AO1-(2*_xlfn.STDEV.P(AO12:OFFSET(AO12,$A$1-1,0))))</f>
        <v>-2116.2502057213424</v>
      </c>
      <c r="AQ2" s="1101">
        <f ca="1">IF(COUNT(AQ12:AQ300)=0,"-",AQ1-(2*_xlfn.STDEV.P(AQ12:OFFSET(AQ12,$A$1-1,0))))</f>
        <v>-1459.3482043715912</v>
      </c>
    </row>
    <row r="3" spans="1:43" x14ac:dyDescent="0.25">
      <c r="A3" s="1724" t="s">
        <v>874</v>
      </c>
      <c r="C3" s="1100" t="s">
        <v>875</v>
      </c>
      <c r="E3" s="1101">
        <f ca="1">IF(COUNT(E12:E300)=0,"-",E1+(2*_xlfn.STDEV.P(E12:OFFSET(E12,$A$1-1,0))))</f>
        <v>22019.604163842956</v>
      </c>
      <c r="G3" s="1101">
        <f ca="1">IF(COUNT(G12:G300)=0,"-",G1+(2*_xlfn.STDEV.P(G12:OFFSET(G12,$A$1-1,0))))</f>
        <v>4675.3995385434146</v>
      </c>
      <c r="I3" s="1101">
        <f ca="1">IF(COUNT(I12:I300)=0,"-",I1+(2*_xlfn.STDEV.P(I12:OFFSET(I12,$A$1-1,0))))</f>
        <v>1164.5749870631803</v>
      </c>
      <c r="K3" s="1101">
        <f ca="1">IF(COUNT(K12:K300)=0,"-",K1+(2*_xlfn.STDEV.P(K12:OFFSET(K12,$A$1-1,0))))</f>
        <v>1270.3186714219166</v>
      </c>
      <c r="M3" s="1101">
        <f ca="1">IF(COUNT(M12:M300)=0,"-",M1+(2*_xlfn.STDEV.P(M12:OFFSET(M12,$A$1-1,0))))</f>
        <v>619.30626057529605</v>
      </c>
      <c r="O3" s="1101">
        <f ca="1">IF(COUNT(O12:O300)=0,"-",O1+(2*_xlfn.STDEV.P(O12:OFFSET(O12,$A$1-1,0))))</f>
        <v>1122.5977047649064</v>
      </c>
      <c r="Q3" s="1101">
        <f ca="1">IF(COUNT(Q12:Q300)=0,"-",Q1+(2*_xlfn.STDEV.P(Q12:OFFSET(Q12,$A$1-1,0))))</f>
        <v>4964.4756607199197</v>
      </c>
      <c r="S3" s="1101">
        <f ca="1">IF(COUNT(S12:S300)=0,"-",S1+(2*_xlfn.STDEV.P(S12:OFFSET(S12,$A$1-1,0))))</f>
        <v>1393.5824829655871</v>
      </c>
      <c r="U3" s="1101">
        <f ca="1">IF(COUNT(U12:U300)=0,"-",U1+(2*_xlfn.STDEV.P(U12:OFFSET(U12,$A$1-1,0))))</f>
        <v>78.751327136045106</v>
      </c>
      <c r="W3" s="1101">
        <f ca="1">IF(COUNT(W12:W300)=0,"-",W1+(2*_xlfn.STDEV.P(W12:OFFSET(W12,$A$1-1,0))))</f>
        <v>1060.6599030647765</v>
      </c>
      <c r="Y3" s="1101">
        <f ca="1">IF(COUNT(Y12:Y300)=0,"-",Y1+(2*_xlfn.STDEV.P(Y12:OFFSET(Y12,$A$1-1,0))))</f>
        <v>626.50028782270795</v>
      </c>
      <c r="AA3" s="1101">
        <f ca="1">IF(COUNT(AA12:AA300)=0,"-",AA1+(2*_xlfn.STDEV.P(AA12:OFFSET(AA12,$A$1-1,0))))</f>
        <v>117.92821459066197</v>
      </c>
      <c r="AC3" s="1101">
        <f ca="1">IF(COUNT(AC12:AC300)=0,"-",AC1+(2*_xlfn.STDEV.P(AC12:OFFSET(AC12,$A$1-1,0))))</f>
        <v>3346.1893136352628</v>
      </c>
      <c r="AE3" s="1101">
        <f ca="1">IF(COUNT(AE12:AE300)=0,"-",AE1+(2*_xlfn.STDEV.P(AE12:OFFSET(AE12,$A$1-1,0))))</f>
        <v>9659.4781832994031</v>
      </c>
      <c r="AG3" s="1101" t="str">
        <f ca="1">IF(COUNT(AG12:AG300)=0,"-",AG1+(2*_xlfn.STDEV.P(AG12:OFFSET(AG12,$A$1-1,0))))</f>
        <v>-</v>
      </c>
      <c r="AI3" s="1101" t="str">
        <f ca="1">IF(COUNT(AI12:AI300)=0,"-",AI1+(2*_xlfn.STDEV.P(AI12:OFFSET(AI12,$A$1-1,0))))</f>
        <v>-</v>
      </c>
      <c r="AK3" s="1101">
        <f ca="1">IF(COUNT(AK12:AK300)=0,"-",AK1+(2*_xlfn.STDEV.P(AK12:OFFSET(AK12,$A$1-1,0))))</f>
        <v>6014.3631063212815</v>
      </c>
      <c r="AM3" s="1101" t="str">
        <f ca="1">IF(COUNT(AM12:AM300)=0,"-",AM1+(2*_xlfn.STDEV.P(AM12:OFFSET(AM12,$A$1-1,0))))</f>
        <v>-</v>
      </c>
      <c r="AO3" s="1101">
        <f ca="1">IF(COUNT(AO12:AO300)=0,"-",AO1+(2*_xlfn.STDEV.P(AO12:OFFSET(AO12,$A$1-1,0))))</f>
        <v>5701.6081716572598</v>
      </c>
      <c r="AQ3" s="1101">
        <f ca="1">IF(COUNT(AQ12:AQ300)=0,"-",AQ1+(2*_xlfn.STDEV.P(AQ12:OFFSET(AQ12,$A$1-1,0))))</f>
        <v>13445.963910836363</v>
      </c>
    </row>
    <row r="4" spans="1:43" x14ac:dyDescent="0.25">
      <c r="A4" s="1724"/>
      <c r="C4" s="1100" t="s">
        <v>876</v>
      </c>
      <c r="E4" s="1104">
        <f ca="1">IF(COUNT(E12:E300)=0,"-",AVERAGEIFS(E12:E300, E12:E300, "&gt;="&amp;E2,E12:E300,"&lt;="&amp;E3))</f>
        <v>3922.3894119016531</v>
      </c>
      <c r="G4" s="1104">
        <f ca="1">IF(COUNT(G12:G300)=0,"-",AVERAGEIFS(G12:G300, G12:G300, "&gt;="&amp;G2,G12:G300,"&lt;="&amp;G3))</f>
        <v>623.52625827361771</v>
      </c>
      <c r="I4" s="1104">
        <f ca="1">IF(COUNT(I12:I300)=0,"-",AVERAGEIFS(I12:I300, I12:I300, "&gt;="&amp;I2,I12:I300,"&lt;="&amp;I3))</f>
        <v>394.65462531735636</v>
      </c>
      <c r="K4" s="1104">
        <f ca="1">IF(COUNT(K12:K300)=0,"-",AVERAGEIFS(K12:K300, K12:K300, "&gt;="&amp;K2,K12:K300,"&lt;="&amp;K3))</f>
        <v>563.94917132030457</v>
      </c>
      <c r="M4" s="1104">
        <f ca="1">IF(COUNT(M12:M300)=0,"-",AVERAGEIFS(M12:M300, M12:M300, "&gt;="&amp;M2,M12:M300,"&lt;="&amp;M3))</f>
        <v>619.30626057529605</v>
      </c>
      <c r="O4" s="1104">
        <f ca="1">IF(COUNT(O12:O300)=0,"-",AVERAGEIFS(O12:O300, O12:O300, "&gt;="&amp;O2,O12:O300,"&lt;="&amp;O3))</f>
        <v>201.73392018810409</v>
      </c>
      <c r="Q4" s="1104">
        <f ca="1">IF(COUNT(Q12:Q300)=0,"-",AVERAGEIFS(Q12:Q300, Q12:Q300, "&gt;="&amp;Q2,Q12:Q300,"&lt;="&amp;Q3))</f>
        <v>1559.4823933398043</v>
      </c>
      <c r="S4" s="1104">
        <f ca="1">IF(COUNT(S12:S300)=0,"-",AVERAGEIFS(S12:S300, S12:S300, "&gt;="&amp;S2,S12:S300,"&lt;="&amp;S3))</f>
        <v>135.15351690181015</v>
      </c>
      <c r="U4" s="1104">
        <f ca="1">IF(COUNT(U12:U300)=0,"-",AVERAGEIFS(U12:U300, U12:U300, "&gt;="&amp;U2,U12:U300,"&lt;="&amp;U3))</f>
        <v>27.84710431736254</v>
      </c>
      <c r="W4" s="1104">
        <f ca="1">IF(COUNT(W12:W300)=0,"-",AVERAGEIFS(W12:W300, W12:W300, "&gt;="&amp;W2,W12:W300,"&lt;="&amp;W3))</f>
        <v>97.354176016903722</v>
      </c>
      <c r="Y4" s="1104">
        <f ca="1">IF(COUNT(Y12:Y300)=0,"-",AVERAGEIFS(Y12:Y300, Y12:Y300, "&gt;="&amp;Y2,Y12:Y300,"&lt;="&amp;Y3))</f>
        <v>235.03369558582057</v>
      </c>
      <c r="AA4" s="1104">
        <f ca="1">IF(COUNT(AA12:AA300)=0,"-",AVERAGEIFS(AA12:AA300, AA12:AA300, "&gt;="&amp;AA2,AA12:AA300,"&lt;="&amp;AA3))</f>
        <v>31.764423843838042</v>
      </c>
      <c r="AC4" s="1104">
        <f ca="1">IF(COUNT(AC12:AC300)=0,"-",AVERAGEIFS(AC12:AC300, AC12:AC300, "&gt;="&amp;AC2,AC12:AC300,"&lt;="&amp;AC3))</f>
        <v>853.41039509474035</v>
      </c>
      <c r="AE4" s="1104">
        <f ca="1">IF(COUNT(AE12:AE300)=0,"-",AVERAGEIFS(AE12:AE300, AE12:AE300, "&gt;="&amp;AE2,AE12:AE300,"&lt;="&amp;AE3))</f>
        <v>2268.8168943975202</v>
      </c>
      <c r="AG4" s="1104" t="str">
        <f>IF(COUNT(AG12:AG300)=0,"-",AVERAGEIFS(AG12:AG300, AG12:AG300, "&gt;="&amp;AG2,AG12:AG300,"&lt;="&amp;AG3))</f>
        <v>-</v>
      </c>
      <c r="AI4" s="1104" t="str">
        <f>IF(COUNT(AI12:AI300)=0,"-",AVERAGEIFS(AI12:AI300, AI12:AI300, "&gt;="&amp;AI2,AI12:AI300,"&lt;="&amp;AI3))</f>
        <v>-</v>
      </c>
      <c r="AK4" s="1104">
        <f ca="1">IF(COUNT(AK12:AK300)=0,"-",AVERAGEIFS(AK12:AK300, AK12:AK300, "&gt;="&amp;AK2,AK12:AK300,"&lt;="&amp;AK3))</f>
        <v>597.23042098471672</v>
      </c>
      <c r="AM4" s="1104" t="str">
        <f>IF(COUNT(AM12:AM300)=0,"-",AVERAGEIFS(AM12:AM300, AM12:AM300, "&gt;="&amp;AM2,AM12:AM300,"&lt;="&amp;AM3))</f>
        <v>-</v>
      </c>
      <c r="AO4" s="1104">
        <f ca="1">IF(COUNT(AO12:AO300)=0,"-",AVERAGEIFS(AO12:AO300, AO12:AO300, "&gt;="&amp;AO2,AO12:AO300,"&lt;="&amp;AO3))</f>
        <v>1792.6789829679587</v>
      </c>
      <c r="AQ4" s="1104">
        <f ca="1">IF(COUNT(AQ12:AQ300)=0,"-",AVERAGEIFS(AQ12:AQ300, AQ12:AQ300, "&gt;="&amp;AQ2,AQ12:AQ300,"&lt;="&amp;AQ3))</f>
        <v>5993.3078532323862</v>
      </c>
    </row>
    <row r="5" spans="1:43" x14ac:dyDescent="0.25">
      <c r="A5" s="1724"/>
      <c r="C5" s="1100" t="s">
        <v>877</v>
      </c>
      <c r="E5" s="1105">
        <f ca="1">IF(COUNT(E12:E300)=0,"-",SUMIFS(D12:D300,E12:E300,"&gt;="&amp;E2,E12:E300,"&lt;="&amp;E3)/SUMIFS($B12:$B300,E12:E300,"&gt;="&amp;E2,E12:E300,"&lt;="&amp;E3))</f>
        <v>5343.2862365354758</v>
      </c>
      <c r="G5" s="1105">
        <f ca="1">IF(COUNT(G12:G300)=0,"-",SUMIFS(F12:F300,G12:G300,"&gt;="&amp;G2,G12:G300,"&lt;="&amp;G3)/SUMIFS($B12:$B300,G12:G300,"&gt;="&amp;G2,G12:G300,"&lt;="&amp;G3))</f>
        <v>615.5248996238729</v>
      </c>
      <c r="I5" s="1105">
        <f ca="1">IF(COUNT(I12:I300)=0,"-",SUMIFS(H12:H300,I12:I300,"&gt;="&amp;I2,I12:I300,"&lt;="&amp;I3)/SUMIFS($B12:$B300,I12:I300,"&gt;="&amp;I2,I12:I300,"&lt;="&amp;I3))</f>
        <v>778.27250714320303</v>
      </c>
      <c r="K5" s="1105">
        <f ca="1">IF(COUNT(K12:K300)=0,"-",SUMIFS(J12:J300,K12:K300,"&gt;="&amp;K2,K12:K300,"&lt;="&amp;K3)/SUMIFS($B12:$B300,K12:K300,"&gt;="&amp;K2,K12:K300,"&lt;="&amp;K3))</f>
        <v>628.38712860122905</v>
      </c>
      <c r="M5" s="1105">
        <f ca="1">IF(COUNT(M12:M300)=0,"-",SUMIFS(L12:L300,M12:M300,"&gt;="&amp;M2,M12:M300,"&lt;="&amp;M3)/SUMIFS($B12:$B300,M12:M300,"&gt;="&amp;M2,M12:M300,"&lt;="&amp;M3))</f>
        <v>619.30626057529605</v>
      </c>
      <c r="O5" s="1105">
        <f ca="1">IF(COUNT(O12:O300)=0,"-",SUMIFS(N12:N300,O12:O300,"&gt;="&amp;O2,O12:O300,"&lt;="&amp;O3)/SUMIFS($B12:$B300,O12:O300,"&gt;="&amp;O2,O12:O300,"&lt;="&amp;O3))</f>
        <v>267.80674106690958</v>
      </c>
      <c r="Q5" s="1105">
        <f ca="1">IF(COUNT(Q12:Q300)=0,"-",SUMIFS(P12:P300,Q12:Q300,"&gt;="&amp;Q2,Q12:Q300,"&lt;="&amp;Q3)/SUMIFS($B12:$B300,Q12:Q300,"&gt;="&amp;Q2,Q12:Q300,"&lt;="&amp;Q3))</f>
        <v>1202.0847216021823</v>
      </c>
      <c r="S5" s="1105">
        <f ca="1">IF(COUNT(S12:S300)=0,"-",SUMIFS(R12:R300,S12:S300,"&gt;="&amp;S2,S12:S300,"&lt;="&amp;S3)/SUMIFS($B12:$B300,S12:S300,"&gt;="&amp;S2,S12:S300,"&lt;="&amp;S3))</f>
        <v>42.020359674909223</v>
      </c>
      <c r="U5" s="1105">
        <f ca="1">IF(COUNT(U12:U300)=0,"-",SUMIFS(T12:T300,U12:U300,"&gt;="&amp;U2,U12:U300,"&lt;="&amp;U3)/SUMIFS($B12:$B300,U12:U300,"&gt;="&amp;U2,U12:U300,"&lt;="&amp;U3))</f>
        <v>10.694664851445504</v>
      </c>
      <c r="W5" s="1105">
        <f ca="1">IF(COUNT(W12:W300)=0,"-",SUMIFS(V12:V300,W12:W300,"&gt;="&amp;W2,W12:W300,"&lt;="&amp;W3)/SUMIFS($B12:$B300,W12:W300,"&gt;="&amp;W2,W12:W300,"&lt;="&amp;W3))</f>
        <v>37.246182559398683</v>
      </c>
      <c r="Y5" s="1105">
        <f ca="1">IF(COUNT(Y12:Y300)=0,"-",SUMIFS(X12:X300,Y12:Y300,"&gt;="&amp;Y2,Y12:Y300,"&lt;="&amp;Y3)/SUMIFS($B12:$B300,Y12:Y300,"&gt;="&amp;Y2,Y12:Y300,"&lt;="&amp;Y3))</f>
        <v>380.97380700342978</v>
      </c>
      <c r="AA5" s="1105">
        <f ca="1">IF(COUNT(AA12:AA300)=0,"-",SUMIFS(Z12:Z300,AA12:AA300,"&gt;="&amp;AA2,AA12:AA300,"&lt;="&amp;AA3)/SUMIFS($B12:$B300,AA12:AA300,"&gt;="&amp;AA2,AA12:AA300,"&lt;="&amp;AA3))</f>
        <v>68.769907819652602</v>
      </c>
      <c r="AC5" s="1105">
        <f ca="1">IF(COUNT(AC12:AC300)=0,"-",SUMIFS(AB12:AB300,AC12:AC300,"&gt;="&amp;AC2,AC12:AC300,"&lt;="&amp;AC3)/SUMIFS($B12:$B300,AC12:AC300,"&gt;="&amp;AC2,AC12:AC300,"&lt;="&amp;AC3))</f>
        <v>378.05925669236763</v>
      </c>
      <c r="AE5" s="1105">
        <f ca="1">IF(COUNT(AE12:AE300)=0,"-",SUMIFS(AD12:AD300,AE12:AE300,"&gt;="&amp;AE2,AE12:AE300,"&lt;="&amp;AE3)/SUMIFS($B12:$B300,AE12:AE300,"&gt;="&amp;AE2,AE12:AE300,"&lt;="&amp;AE3))</f>
        <v>996.78645519641293</v>
      </c>
      <c r="AG5" s="1105" t="str">
        <f>IF(COUNT(AG12:AG300)=0,"-",SUMIFS(AF12:AF300,AG12:AG300,"&gt;="&amp;AG2,AG12:AG300,"&lt;="&amp;AG3)/SUMIFS($B12:$B300,AG12:AG300,"&gt;="&amp;AG2,AG12:AG300,"&lt;="&amp;AG3))</f>
        <v>-</v>
      </c>
      <c r="AI5" s="1105" t="str">
        <f>IF(COUNT(AI12:AI300)=0,"-",SUMIFS(AH12:AH300,AI12:AI300,"&gt;="&amp;AI2,AI12:AI300,"&lt;="&amp;AI3)/SUMIFS($B12:$B300,AI12:AI300,"&gt;="&amp;AI2,AI12:AI300,"&lt;="&amp;AI3))</f>
        <v>-</v>
      </c>
      <c r="AK5" s="1105">
        <f ca="1">IF(COUNT(AK12:AK300)=0,"-",SUMIFS(AJ12:AJ300,AK12:AK300,"&gt;="&amp;AK2,AK12:AK300,"&lt;="&amp;AK3)/SUMIFS($B12:$B300,AK12:AK300,"&gt;="&amp;AK2,AK12:AK300,"&lt;="&amp;AK3))</f>
        <v>577.71469070242881</v>
      </c>
      <c r="AM5" s="1105" t="str">
        <f>IF(COUNT(AM12:AM300)=0,"-",SUMIFS(AL12:AL300,AM12:AM300,"&gt;="&amp;AM2,AM12:AM300,"&lt;="&amp;AM3)/SUMIFS($B12:$B300,AM12:AM300,"&gt;="&amp;AM2,AM12:AM300,"&lt;="&amp;AM3))</f>
        <v>-</v>
      </c>
      <c r="AO5" s="1105">
        <f ca="1">IF(COUNT(AO12:AO300)=0,"-",SUMIFS(AN12:AN300,AO12:AO300,"&gt;="&amp;AO2,AO12:AO300,"&lt;="&amp;AO3)/SUMIFS($B12:$B300,AO12:AO300,"&gt;="&amp;AO2,AO12:AO300,"&lt;="&amp;AO3))</f>
        <v>1640.8168815564486</v>
      </c>
      <c r="AQ5" s="1105">
        <f ca="1">IF(COUNT(AQ12:AQ300)=0,"-",SUMIFS(AP12:AP300,AQ12:AQ300,"&gt;="&amp;AQ2,AQ12:AQ300,"&lt;="&amp;AQ3)/SUMIFS($B12:$B300,AQ12:AQ300,"&gt;="&amp;AQ2,AQ12:AQ300,"&lt;="&amp;AQ3))</f>
        <v>6257.7213127208879</v>
      </c>
    </row>
    <row r="6" spans="1:43" x14ac:dyDescent="0.25">
      <c r="A6" s="1724"/>
      <c r="C6" s="1100" t="s">
        <v>878</v>
      </c>
      <c r="E6" s="1106">
        <f ca="1">IF(COUNT(E12:E300)=0,"-",SUMIFS(E12:E300, E12:E300, "&gt;="&amp;E2,E12:E300,"&lt;="&amp;E3)/($A$1-COUNTIF(E12:E300,"&lt;"&amp;E$2)-COUNTIF(E12:E300,"&gt;"&amp;E$3)))</f>
        <v>3246.1153753668855</v>
      </c>
      <c r="G6" s="1106">
        <f ca="1">IF(COUNT(G12:G300)=0,"-",SUMIFS(G12:G300, G12:G300, "&gt;="&amp;G2,G12:G300,"&lt;="&amp;G3)/($A$1-COUNTIF(G12:G300,"&lt;"&amp;G$2)-COUNTIF(G12:G300,"&gt;"&amp;G$3)))</f>
        <v>301.01267640795339</v>
      </c>
      <c r="I6" s="1106">
        <f ca="1">IF(COUNT(I12:I300)=0,"-",SUMIFS(I12:I300, I12:I300, "&gt;="&amp;I2,I12:I300,"&lt;="&amp;I3)/($A$1-COUNTIF(I12:I300,"&lt;"&amp;I$2)-COUNTIF(I12:I300,"&gt;"&amp;I$3)))</f>
        <v>26.310308354490424</v>
      </c>
      <c r="K6" s="1106">
        <f ca="1">IF(COUNT(K12:K300)=0,"-",SUMIFS(K12:K300, K12:K300, "&gt;="&amp;K2,K12:K300,"&lt;="&amp;K3)/($A$1-COUNTIF(K12:K300,"&lt;"&amp;K$2)-COUNTIF(K12:K300,"&gt;"&amp;K$3)))</f>
        <v>75.193222842707272</v>
      </c>
      <c r="M6" s="1106">
        <f ca="1">IF(COUNT(M12:M300)=0,"-",SUMIFS(M12:M300, M12:M300, "&gt;="&amp;M2,M12:M300,"&lt;="&amp;M3)/($A$1-COUNTIF(M12:M300,"&lt;"&amp;M$2)-COUNTIF(M12:M300,"&gt;"&amp;M$3)))</f>
        <v>20.643542019176536</v>
      </c>
      <c r="O6" s="1106">
        <f ca="1">IF(COUNT(O12:O300)=0,"-",SUMIFS(O12:O300, O12:O300, "&gt;="&amp;O2,O12:O300,"&lt;="&amp;O3)/($A$1-COUNTIF(O12:O300,"&lt;"&amp;O$2)-COUNTIF(O12:O300,"&gt;"&amp;O$3)))</f>
        <v>136.89087441335636</v>
      </c>
      <c r="Q6" s="1106">
        <f ca="1">IF(COUNT(Q12:Q300)=0,"-",SUMIFS(Q12:Q300, Q12:Q300, "&gt;="&amp;Q2,Q12:Q300,"&lt;="&amp;Q3)/($A$1-COUNTIF(Q12:Q300,"&lt;"&amp;Q$2)-COUNTIF(Q12:Q300,"&gt;"&amp;Q$3)))</f>
        <v>1448.0907938155326</v>
      </c>
      <c r="S6" s="1106">
        <f ca="1">IF(COUNT(S12:S300)=0,"-",SUMIFS(S12:S300, S12:S300, "&gt;="&amp;S2,S12:S300,"&lt;="&amp;S3)/($A$1-COUNTIF(S12:S300,"&lt;"&amp;S$2)-COUNTIF(S12:S300,"&gt;"&amp;S$3)))</f>
        <v>62.749847132983284</v>
      </c>
      <c r="U6" s="1106">
        <f ca="1">IF(COUNT(U12:U300)=0,"-",SUMIFS(U12:U300, U12:U300, "&gt;="&amp;U2,U12:U300,"&lt;="&amp;U3)/($A$1-COUNTIF(U12:U300,"&lt;"&amp;U$2)-COUNTIF(U12:U300,"&gt;"&amp;U$3)))</f>
        <v>3.7129472423150052</v>
      </c>
      <c r="W6" s="1106">
        <f ca="1">IF(COUNT(W12:W300)=0,"-",SUMIFS(W12:W300, W12:W300, "&gt;="&amp;W2,W12:W300,"&lt;="&amp;W3)/($A$1-COUNTIF(W12:W300,"&lt;"&amp;W$2)-COUNTIF(W12:W300,"&gt;"&amp;W$3)))</f>
        <v>23.499283866149174</v>
      </c>
      <c r="Y6" s="1106">
        <f ca="1">IF(COUNT(Y12:Y300)=0,"-",SUMIFS(Y12:Y300, Y12:Y300, "&gt;="&amp;Y2,Y12:Y300,"&lt;="&amp;Y3)/($A$1-COUNTIF(Y12:Y300,"&lt;"&amp;Y$2)-COUNTIF(Y12:Y300,"&gt;"&amp;Y$3)))</f>
        <v>15.668913039054704</v>
      </c>
      <c r="AA6" s="1106">
        <f ca="1">IF(COUNT(AA12:AA300)=0,"-",SUMIFS(AA12:AA300, AA12:AA300, "&gt;="&amp;AA2,AA12:AA300,"&lt;="&amp;AA3)/($A$1-COUNTIF(AA12:AA300,"&lt;"&amp;AA$2)-COUNTIF(AA12:AA300,"&gt;"&amp;AA$3)))</f>
        <v>4.2352565125117385</v>
      </c>
      <c r="AC6" s="1106">
        <f ca="1">IF(COUNT(AC12:AC300)=0,"-",SUMIFS(AC12:AC300, AC12:AC300, "&gt;="&amp;AC2,AC12:AC300,"&lt;="&amp;AC3)/($A$1-COUNTIF(AC12:AC300,"&lt;"&amp;AC$2)-COUNTIF(AC12:AC300,"&gt;"&amp;AC$3)))</f>
        <v>142.23506584912337</v>
      </c>
      <c r="AE6" s="1106">
        <f ca="1">IF(COUNT(AE12:AE300)=0,"-",SUMIFS(AE12:AE300, AE12:AE300, "&gt;="&amp;AE2,AE12:AE300,"&lt;="&amp;AE3)/($A$1-COUNTIF(AE12:AE300,"&lt;"&amp;AE$2)-COUNTIF(AE12:AE300,"&gt;"&amp;AE$3)))</f>
        <v>782.35065324052414</v>
      </c>
      <c r="AG6" s="1106" t="str">
        <f>IF(COUNT(AG12:AG300)=0,"-",SUMIFS(AG12:AG300, AG12:AG300, "&gt;="&amp;AG2,AG12:AG300,"&lt;="&amp;AG3)/($A$1-COUNTIF(AG12:AG300,"&lt;"&amp;AG$2)-COUNTIF(AG12:AG300,"&gt;"&amp;AG$3)))</f>
        <v>-</v>
      </c>
      <c r="AI6" s="1106" t="str">
        <f>IF(COUNT(AI12:AI300)=0,"-",SUMIFS(AI12:AI300, AI12:AI300, "&gt;="&amp;AI2,AI12:AI300,"&lt;="&amp;AI3)/($A$1-COUNTIF(AI12:AI300,"&lt;"&amp;AI$2)-COUNTIF(AI12:AI300,"&gt;"&amp;AI$3)))</f>
        <v>-</v>
      </c>
      <c r="AK6" s="1106">
        <f ca="1">IF(COUNT(AK12:AK300)=0,"-",SUMIFS(AK12:AK300, AK12:AK300, "&gt;="&amp;AK2,AK12:AK300,"&lt;="&amp;AK3)/($A$1-COUNTIF(AK12:AK300,"&lt;"&amp;AK$2)-COUNTIF(AK12:AK300,"&gt;"&amp;AK$3)))</f>
        <v>469.25247363084884</v>
      </c>
      <c r="AM6" s="1106" t="str">
        <f>IF(COUNT(AM12:AM300)=0,"-",SUMIFS(AM12:AM300, AM12:AM300, "&gt;="&amp;AM2,AM12:AM300,"&lt;="&amp;AM3)/($A$1-COUNTIF(AM12:AM300,"&lt;"&amp;AM$2)-COUNTIF(AM12:AM300,"&gt;"&amp;AM$3)))</f>
        <v>-</v>
      </c>
      <c r="AO6" s="1106">
        <f ca="1">IF(COUNT(AO12:AO300)=0,"-",SUMIFS(AO12:AO300, AO12:AO300, "&gt;="&amp;AO2,AO12:AO300,"&lt;="&amp;AO3)/($A$1-COUNTIF(AO12:AO300,"&lt;"&amp;AO$2)-COUNTIF(AO12:AO300,"&gt;"&amp;AO$3)))</f>
        <v>478.04772879145565</v>
      </c>
      <c r="AQ6" s="1106">
        <f ca="1">IF(COUNT(AQ12:AQ300)=0,"-",SUMIFS(AQ12:AQ300, AQ12:AQ300, "&gt;="&amp;AQ2,AQ12:AQ300,"&lt;="&amp;AQ3)/($A$1-COUNTIF(AQ12:AQ300,"&lt;"&amp;AQ$2)-COUNTIF(AQ12:AQ300,"&gt;"&amp;AQ$3)))</f>
        <v>5593.7539963502268</v>
      </c>
    </row>
    <row r="9" spans="1:43" x14ac:dyDescent="0.25">
      <c r="D9" s="1522" t="s">
        <v>193</v>
      </c>
      <c r="E9" s="1528"/>
      <c r="F9" s="1522" t="s">
        <v>194</v>
      </c>
      <c r="G9" s="1528"/>
      <c r="H9" s="1522" t="s">
        <v>195</v>
      </c>
      <c r="I9" s="1528"/>
      <c r="J9" s="1522" t="s">
        <v>196</v>
      </c>
      <c r="K9" s="1528"/>
      <c r="L9" s="1522" t="s">
        <v>879</v>
      </c>
      <c r="M9" s="1528"/>
      <c r="N9" s="1522" t="s">
        <v>197</v>
      </c>
      <c r="O9" s="1528"/>
      <c r="P9" s="1522" t="s">
        <v>198</v>
      </c>
      <c r="Q9" s="1528"/>
      <c r="R9" s="1522" t="s">
        <v>199</v>
      </c>
      <c r="S9" s="1528"/>
      <c r="T9" s="1522" t="s">
        <v>200</v>
      </c>
      <c r="U9" s="1528"/>
      <c r="V9" s="1522" t="s">
        <v>201</v>
      </c>
      <c r="W9" s="1528"/>
      <c r="X9" s="1522" t="s">
        <v>202</v>
      </c>
      <c r="Y9" s="1528"/>
      <c r="Z9" s="1522" t="s">
        <v>203</v>
      </c>
      <c r="AA9" s="1528"/>
      <c r="AB9" s="1522" t="s">
        <v>204</v>
      </c>
      <c r="AC9" s="1528"/>
      <c r="AD9" s="1522" t="s">
        <v>205</v>
      </c>
      <c r="AE9" s="1528"/>
      <c r="AF9" s="1522" t="s">
        <v>880</v>
      </c>
      <c r="AG9" s="1528"/>
      <c r="AH9" s="1522" t="s">
        <v>881</v>
      </c>
      <c r="AI9" s="1528"/>
      <c r="AJ9" s="1522" t="s">
        <v>206</v>
      </c>
      <c r="AK9" s="1528"/>
      <c r="AL9" s="1522" t="s">
        <v>882</v>
      </c>
      <c r="AM9" s="1528"/>
      <c r="AN9" s="1522" t="s">
        <v>207</v>
      </c>
      <c r="AO9" s="1528"/>
      <c r="AP9" s="1522" t="s">
        <v>208</v>
      </c>
      <c r="AQ9" s="1528"/>
    </row>
    <row r="10" spans="1:43" ht="75" x14ac:dyDescent="0.25">
      <c r="A10" s="1529"/>
      <c r="B10" s="1110"/>
      <c r="D10" s="1523" t="s">
        <v>298</v>
      </c>
      <c r="E10" s="1530" t="str">
        <f>D10&amp;"
per FTE"</f>
        <v>Total Occupancy
per FTE</v>
      </c>
      <c r="F10" s="1523" t="s">
        <v>299</v>
      </c>
      <c r="G10" s="1530" t="str">
        <f>F10&amp;"
per FTE"</f>
        <v>Direct Care Consultant 201
per FTE</v>
      </c>
      <c r="H10" s="1523" t="s">
        <v>300</v>
      </c>
      <c r="I10" s="1530" t="str">
        <f>H10&amp;"
per FTE"</f>
        <v>Temporary Help 202
per FTE</v>
      </c>
      <c r="J10" s="1523" t="s">
        <v>301</v>
      </c>
      <c r="K10" s="1530" t="str">
        <f>J10&amp;"
per FTE"</f>
        <v>Clients and Caregivers Reimb./Stipends 203
per FTE</v>
      </c>
      <c r="L10" s="1523" t="s">
        <v>883</v>
      </c>
      <c r="M10" s="1530" t="str">
        <f>L10&amp;"
per FTE"</f>
        <v>Subcontracted Direct Care 206
per FTE</v>
      </c>
      <c r="N10" s="1523" t="s">
        <v>302</v>
      </c>
      <c r="O10" s="1530" t="str">
        <f>N10&amp;"
per FTE"</f>
        <v>Staff Training 204
per FTE</v>
      </c>
      <c r="P10" s="1523" t="s">
        <v>303</v>
      </c>
      <c r="Q10" s="1530" t="str">
        <f>P10&amp;"
per FTE"</f>
        <v>Staff Mileage / Travel 205
per FTE</v>
      </c>
      <c r="R10" s="1523" t="s">
        <v>304</v>
      </c>
      <c r="S10" s="1530" t="str">
        <f>R10&amp;"
per FTE"</f>
        <v>Meals 207
per FTE</v>
      </c>
      <c r="T10" s="1523" t="s">
        <v>305</v>
      </c>
      <c r="U10" s="1530" t="str">
        <f>T10&amp;"
per FTE"</f>
        <v>Client Transportation 208
per FTE</v>
      </c>
      <c r="V10" s="1523" t="s">
        <v>306</v>
      </c>
      <c r="W10" s="1530" t="str">
        <f>V10&amp;"
per FTE"</f>
        <v>Vehicle Expenses 208
per FTE</v>
      </c>
      <c r="X10" s="1523" t="s">
        <v>307</v>
      </c>
      <c r="Y10" s="1530" t="str">
        <f>X10&amp;"
per FTE"</f>
        <v>Vehicle Depreciation 208
per FTE</v>
      </c>
      <c r="Z10" s="1523" t="s">
        <v>308</v>
      </c>
      <c r="AA10" s="1530" t="str">
        <f>Z10&amp;"
per FTE"</f>
        <v>Incidental Medical /Medicine/Pharmacy 209
per FTE</v>
      </c>
      <c r="AB10" s="1523" t="s">
        <v>309</v>
      </c>
      <c r="AC10" s="1530" t="str">
        <f>AB10&amp;"
per FTE"</f>
        <v>Client Personal Allowances 211
per FTE</v>
      </c>
      <c r="AD10" s="1523" t="s">
        <v>310</v>
      </c>
      <c r="AE10" s="1530" t="str">
        <f>AD10&amp;"
per FTE"</f>
        <v>Provision Material Goods/Svs./Benefits 212
per FTE</v>
      </c>
      <c r="AF10" s="1523" t="s">
        <v>884</v>
      </c>
      <c r="AG10" s="1530" t="str">
        <f>AF10&amp;"
per FTE"</f>
        <v>Direct Client Wages 214
per FTE</v>
      </c>
      <c r="AH10" s="1523" t="s">
        <v>885</v>
      </c>
      <c r="AI10" s="1530" t="str">
        <f>AH10&amp;"
per FTE"</f>
        <v>Other Commercial Prod. &amp; Svs. 214
per FTE</v>
      </c>
      <c r="AJ10" s="1523" t="s">
        <v>311</v>
      </c>
      <c r="AK10" s="1530" t="str">
        <f>AJ10&amp;"
per FTE"</f>
        <v>Program Supplies &amp; Materials 215
per FTE</v>
      </c>
      <c r="AL10" s="1523" t="s">
        <v>886</v>
      </c>
      <c r="AM10" s="1530" t="str">
        <f>AL10&amp;"
per FTE"</f>
        <v>Non Charitable Expenses
per FTE</v>
      </c>
      <c r="AN10" s="1523" t="s">
        <v>312</v>
      </c>
      <c r="AO10" s="1530" t="str">
        <f>AN10&amp;"
per FTE"</f>
        <v>Other Expense
per FTE</v>
      </c>
      <c r="AP10" s="1523" t="s">
        <v>313</v>
      </c>
      <c r="AQ10" s="1530" t="str">
        <f>AP10&amp;"
per FTE"</f>
        <v>Total Other Program Expense
per FTE</v>
      </c>
    </row>
    <row r="11" spans="1:43" x14ac:dyDescent="0.25">
      <c r="A11" s="1522" t="s">
        <v>363</v>
      </c>
      <c r="B11" s="1524" t="s">
        <v>366</v>
      </c>
      <c r="D11" s="1522" t="s">
        <v>365</v>
      </c>
      <c r="E11" s="1528"/>
      <c r="F11" s="1522" t="s">
        <v>365</v>
      </c>
      <c r="G11" s="1528"/>
      <c r="H11" s="1522" t="s">
        <v>365</v>
      </c>
      <c r="I11" s="1528"/>
      <c r="J11" s="1522" t="s">
        <v>365</v>
      </c>
      <c r="K11" s="1528"/>
      <c r="L11" s="1522" t="s">
        <v>365</v>
      </c>
      <c r="M11" s="1528"/>
      <c r="N11" s="1522" t="s">
        <v>365</v>
      </c>
      <c r="O11" s="1528"/>
      <c r="P11" s="1522" t="s">
        <v>365</v>
      </c>
      <c r="Q11" s="1528"/>
      <c r="R11" s="1522" t="s">
        <v>365</v>
      </c>
      <c r="S11" s="1528"/>
      <c r="T11" s="1522" t="s">
        <v>365</v>
      </c>
      <c r="U11" s="1528"/>
      <c r="V11" s="1522" t="s">
        <v>365</v>
      </c>
      <c r="W11" s="1528"/>
      <c r="X11" s="1522" t="s">
        <v>365</v>
      </c>
      <c r="Y11" s="1528"/>
      <c r="Z11" s="1522" t="s">
        <v>365</v>
      </c>
      <c r="AA11" s="1528"/>
      <c r="AB11" s="1522" t="s">
        <v>365</v>
      </c>
      <c r="AC11" s="1528"/>
      <c r="AD11" s="1522" t="s">
        <v>365</v>
      </c>
      <c r="AE11" s="1528"/>
      <c r="AF11" s="1522" t="s">
        <v>365</v>
      </c>
      <c r="AG11" s="1528"/>
      <c r="AH11" s="1522" t="s">
        <v>365</v>
      </c>
      <c r="AI11" s="1528"/>
      <c r="AJ11" s="1522" t="s">
        <v>365</v>
      </c>
      <c r="AK11" s="1528"/>
      <c r="AL11" s="1522" t="s">
        <v>365</v>
      </c>
      <c r="AM11" s="1528"/>
      <c r="AN11" s="1522" t="s">
        <v>365</v>
      </c>
      <c r="AO11" s="1528"/>
      <c r="AP11" s="1522" t="s">
        <v>365</v>
      </c>
      <c r="AQ11" s="1528"/>
    </row>
    <row r="12" spans="1:43" x14ac:dyDescent="0.25">
      <c r="A12" s="1522" t="s">
        <v>965</v>
      </c>
      <c r="B12" s="1524">
        <v>3.91</v>
      </c>
      <c r="D12" s="1525">
        <v>17794</v>
      </c>
      <c r="E12" s="1531">
        <f>IF(OR($B12=0,D12=0),"",D12/$B12)</f>
        <v>4550.8951406649612</v>
      </c>
      <c r="F12" s="1526">
        <v>966</v>
      </c>
      <c r="G12" s="1531">
        <f>IF(OR($B12=0,F12=0),"",F12/$B12)</f>
        <v>247.05882352941177</v>
      </c>
      <c r="H12" s="1525"/>
      <c r="I12" s="1531" t="str">
        <f>IF(OR($B12=0,H12=0),"",H12/$B12)</f>
        <v/>
      </c>
      <c r="J12" s="1525"/>
      <c r="K12" s="1531" t="str">
        <f>IF(OR($B12=0,J12=0),"",J12/$B12)</f>
        <v/>
      </c>
      <c r="L12" s="1525"/>
      <c r="M12" s="1531" t="str">
        <f>IF(OR($B12=0,L12=0),"",L12/$B12)</f>
        <v/>
      </c>
      <c r="N12" s="1525">
        <v>487</v>
      </c>
      <c r="O12" s="1531">
        <f>IF(OR($B12=0,N12=0),"",N12/$B12)</f>
        <v>124.55242966751918</v>
      </c>
      <c r="P12" s="1525">
        <v>12391</v>
      </c>
      <c r="Q12" s="1531">
        <f>IF(OR($B12=0,P12=0),"",P12/$B12)</f>
        <v>3169.0537084398975</v>
      </c>
      <c r="R12" s="1525">
        <v>76</v>
      </c>
      <c r="S12" s="1531">
        <f>IF(OR($B12=0,R12=0),"",R12/$B12)</f>
        <v>19.437340153452684</v>
      </c>
      <c r="T12" s="1525"/>
      <c r="U12" s="1531" t="str">
        <f>IF(OR($B12=0,T12=0),"",T12/$B12)</f>
        <v/>
      </c>
      <c r="V12" s="1525"/>
      <c r="W12" s="1531" t="str">
        <f>IF(OR($B12=0,V12=0),"",V12/$B12)</f>
        <v/>
      </c>
      <c r="X12" s="1525"/>
      <c r="Y12" s="1531" t="str">
        <f>IF(OR($B12=0,X12=0),"",X12/$B12)</f>
        <v/>
      </c>
      <c r="Z12" s="1525">
        <v>70</v>
      </c>
      <c r="AA12" s="1531">
        <f>IF(OR($B12=0,Z12=0),"",Z12/$B12)</f>
        <v>17.902813299232736</v>
      </c>
      <c r="AB12" s="1525"/>
      <c r="AC12" s="1531" t="str">
        <f>IF(OR($B12=0,AB12=0),"",AB12/$B12)</f>
        <v/>
      </c>
      <c r="AD12" s="1525">
        <v>14370</v>
      </c>
      <c r="AE12" s="1531">
        <f>IF(OR($B12=0,AD12=0),"",AD12/$B12)</f>
        <v>3675.1918158567773</v>
      </c>
      <c r="AF12" s="1525"/>
      <c r="AG12" s="1531" t="str">
        <f>IF(OR($B12=0,AF12=0),"",AF12/$B12)</f>
        <v/>
      </c>
      <c r="AH12" s="1525"/>
      <c r="AI12" s="1531" t="str">
        <f>IF(OR($B12=0,AH12=0),"",AH12/$B12)</f>
        <v/>
      </c>
      <c r="AJ12" s="1525">
        <v>4877</v>
      </c>
      <c r="AK12" s="1531">
        <f>IF(OR($B12=0,AJ12=0),"",AJ12/$B12)</f>
        <v>1247.314578005115</v>
      </c>
      <c r="AL12" s="1525"/>
      <c r="AM12" s="1531" t="str">
        <f>IF(OR($B12=0,AL12=0),"",AL12/$B12)</f>
        <v/>
      </c>
      <c r="AN12" s="1525"/>
      <c r="AO12" s="1531" t="str">
        <f>IF(OR($B12=0,AN12=0),"",AN12/$B12)</f>
        <v/>
      </c>
      <c r="AP12" s="1525">
        <v>33237</v>
      </c>
      <c r="AQ12" s="1531">
        <f>IF(OR($B12=0,AP12=0),"",AP12/$B12)</f>
        <v>8500.5115089514056</v>
      </c>
    </row>
    <row r="13" spans="1:43" x14ac:dyDescent="0.25">
      <c r="A13" s="1522" t="s">
        <v>367</v>
      </c>
      <c r="B13" s="1524">
        <v>6.99</v>
      </c>
      <c r="D13" s="1525">
        <v>6426</v>
      </c>
      <c r="E13" s="1531">
        <f t="shared" ref="E13:G76" si="0">IF(OR($B13=0,D13=0),"",D13/$B13)</f>
        <v>919.31330472103002</v>
      </c>
      <c r="F13" s="1525">
        <v>351</v>
      </c>
      <c r="G13" s="1531">
        <f t="shared" si="0"/>
        <v>50.214592274678111</v>
      </c>
      <c r="H13" s="1525"/>
      <c r="I13" s="1531" t="str">
        <f t="shared" ref="I13:I76" si="1">IF(OR($B13=0,H13=0),"",H13/$B13)</f>
        <v/>
      </c>
      <c r="J13" s="1525"/>
      <c r="K13" s="1531" t="str">
        <f t="shared" ref="K13:K76" si="2">IF(OR($B13=0,J13=0),"",J13/$B13)</f>
        <v/>
      </c>
      <c r="L13" s="1525"/>
      <c r="M13" s="1531" t="str">
        <f t="shared" ref="M13:M76" si="3">IF(OR($B13=0,L13=0),"",L13/$B13)</f>
        <v/>
      </c>
      <c r="N13" s="1525">
        <v>252</v>
      </c>
      <c r="O13" s="1531">
        <f t="shared" ref="O13:O76" si="4">IF(OR($B13=0,N13=0),"",N13/$B13)</f>
        <v>36.051502145922747</v>
      </c>
      <c r="P13" s="1525">
        <v>21110</v>
      </c>
      <c r="Q13" s="1531">
        <f t="shared" ref="Q13:Q76" si="5">IF(OR($B13=0,P13=0),"",P13/$B13)</f>
        <v>3020.0286123032902</v>
      </c>
      <c r="R13" s="1525">
        <v>1711</v>
      </c>
      <c r="S13" s="1531">
        <f t="shared" ref="S13:S76" si="6">IF(OR($B13=0,R13=0),"",R13/$B13)</f>
        <v>244.77825464949927</v>
      </c>
      <c r="T13" s="1525"/>
      <c r="U13" s="1531" t="str">
        <f t="shared" ref="U13:U76" si="7">IF(OR($B13=0,T13=0),"",T13/$B13)</f>
        <v/>
      </c>
      <c r="V13" s="1525">
        <v>156</v>
      </c>
      <c r="W13" s="1531">
        <f t="shared" ref="W13:W76" si="8">IF(OR($B13=0,V13=0),"",V13/$B13)</f>
        <v>22.317596566523605</v>
      </c>
      <c r="X13" s="1525"/>
      <c r="Y13" s="1531" t="str">
        <f t="shared" ref="Y13:Y76" si="9">IF(OR($B13=0,X13=0),"",X13/$B13)</f>
        <v/>
      </c>
      <c r="Z13" s="1525"/>
      <c r="AA13" s="1531" t="str">
        <f t="shared" ref="AA13:AA76" si="10">IF(OR($B13=0,Z13=0),"",Z13/$B13)</f>
        <v/>
      </c>
      <c r="AB13" s="1525"/>
      <c r="AC13" s="1531" t="str">
        <f t="shared" ref="AC13:AC76" si="11">IF(OR($B13=0,AB13=0),"",AB13/$B13)</f>
        <v/>
      </c>
      <c r="AD13" s="1525">
        <v>44619</v>
      </c>
      <c r="AE13" s="1531">
        <f t="shared" ref="AE13:AE76" si="12">IF(OR($B13=0,AD13=0),"",AD13/$B13)</f>
        <v>6383.2618025751071</v>
      </c>
      <c r="AF13" s="1525"/>
      <c r="AG13" s="1531" t="str">
        <f t="shared" ref="AG13:AG76" si="13">IF(OR($B13=0,AF13=0),"",AF13/$B13)</f>
        <v/>
      </c>
      <c r="AH13" s="1525"/>
      <c r="AI13" s="1531" t="str">
        <f t="shared" ref="AI13:AI76" si="14">IF(OR($B13=0,AH13=0),"",AH13/$B13)</f>
        <v/>
      </c>
      <c r="AJ13" s="1525">
        <v>7336</v>
      </c>
      <c r="AK13" s="1531">
        <f t="shared" ref="AK13:AK76" si="15">IF(OR($B13=0,AJ13=0),"",AJ13/$B13)</f>
        <v>1049.4992846924176</v>
      </c>
      <c r="AL13" s="1525"/>
      <c r="AM13" s="1531" t="str">
        <f t="shared" ref="AM13:AM76" si="16">IF(OR($B13=0,AL13=0),"",AL13/$B13)</f>
        <v/>
      </c>
      <c r="AN13" s="1525"/>
      <c r="AO13" s="1531" t="str">
        <f t="shared" ref="AO13:AO76" si="17">IF(OR($B13=0,AN13=0),"",AN13/$B13)</f>
        <v/>
      </c>
      <c r="AP13" s="1525">
        <v>75535</v>
      </c>
      <c r="AQ13" s="1531">
        <f t="shared" ref="AQ13:AQ76" si="18">IF(OR($B13=0,AP13=0),"",AP13/$B13)</f>
        <v>10806.151645207439</v>
      </c>
    </row>
    <row r="14" spans="1:43" x14ac:dyDescent="0.25">
      <c r="A14" s="1522" t="s">
        <v>1083</v>
      </c>
      <c r="B14" s="1524">
        <v>206.13</v>
      </c>
      <c r="D14" s="1525">
        <v>1600073</v>
      </c>
      <c r="E14" s="1531">
        <f t="shared" si="0"/>
        <v>7762.4460292048707</v>
      </c>
      <c r="F14" s="1525">
        <v>84200</v>
      </c>
      <c r="G14" s="1531">
        <f t="shared" si="0"/>
        <v>408.4800853830107</v>
      </c>
      <c r="H14" s="1525">
        <v>160702</v>
      </c>
      <c r="I14" s="1531">
        <f t="shared" si="1"/>
        <v>779.61480619026827</v>
      </c>
      <c r="J14" s="1525"/>
      <c r="K14" s="1531" t="str">
        <f t="shared" si="2"/>
        <v/>
      </c>
      <c r="L14" s="1525"/>
      <c r="M14" s="1531" t="str">
        <f t="shared" si="3"/>
        <v/>
      </c>
      <c r="N14" s="1525">
        <v>10471</v>
      </c>
      <c r="O14" s="1531">
        <f t="shared" si="4"/>
        <v>50.798040071799349</v>
      </c>
      <c r="P14" s="1525">
        <v>138216</v>
      </c>
      <c r="Q14" s="1531">
        <f t="shared" si="5"/>
        <v>670.52830737883858</v>
      </c>
      <c r="R14" s="1525">
        <v>315984</v>
      </c>
      <c r="S14" s="1531">
        <f t="shared" si="6"/>
        <v>1532.9355261242906</v>
      </c>
      <c r="T14" s="1525"/>
      <c r="U14" s="1531" t="str">
        <f t="shared" si="7"/>
        <v/>
      </c>
      <c r="V14" s="1525">
        <v>255775</v>
      </c>
      <c r="W14" s="1531">
        <f t="shared" si="8"/>
        <v>1240.8431572308737</v>
      </c>
      <c r="X14" s="1525">
        <v>88794</v>
      </c>
      <c r="Y14" s="1531">
        <f t="shared" si="9"/>
        <v>430.76699170426429</v>
      </c>
      <c r="Z14" s="1525">
        <v>21744</v>
      </c>
      <c r="AA14" s="1531">
        <f t="shared" si="10"/>
        <v>105.48682870033474</v>
      </c>
      <c r="AB14" s="1525"/>
      <c r="AC14" s="1531" t="str">
        <f t="shared" si="11"/>
        <v/>
      </c>
      <c r="AD14" s="1525"/>
      <c r="AE14" s="1531" t="str">
        <f t="shared" si="12"/>
        <v/>
      </c>
      <c r="AF14" s="1525"/>
      <c r="AG14" s="1531" t="str">
        <f t="shared" si="13"/>
        <v/>
      </c>
      <c r="AH14" s="1525"/>
      <c r="AI14" s="1531" t="str">
        <f t="shared" si="14"/>
        <v/>
      </c>
      <c r="AJ14" s="1525">
        <v>45831</v>
      </c>
      <c r="AK14" s="1531">
        <f t="shared" si="15"/>
        <v>222.34027070295446</v>
      </c>
      <c r="AL14" s="1525"/>
      <c r="AM14" s="1531" t="str">
        <f t="shared" si="16"/>
        <v/>
      </c>
      <c r="AN14" s="1525">
        <v>36869</v>
      </c>
      <c r="AO14" s="1531">
        <f t="shared" si="17"/>
        <v>178.86285353902878</v>
      </c>
      <c r="AP14" s="1525">
        <v>1158586</v>
      </c>
      <c r="AQ14" s="1531">
        <f t="shared" si="18"/>
        <v>5620.6568670256638</v>
      </c>
    </row>
    <row r="15" spans="1:43" x14ac:dyDescent="0.25">
      <c r="A15" s="1522" t="s">
        <v>371</v>
      </c>
      <c r="B15" s="1524">
        <v>2.74</v>
      </c>
      <c r="D15" s="1525">
        <v>9986</v>
      </c>
      <c r="E15" s="1531">
        <f t="shared" si="0"/>
        <v>3644.5255474452551</v>
      </c>
      <c r="F15" s="1525">
        <v>1600</v>
      </c>
      <c r="G15" s="1531">
        <f t="shared" si="0"/>
        <v>583.94160583941596</v>
      </c>
      <c r="H15" s="1525"/>
      <c r="I15" s="1531" t="str">
        <f t="shared" si="1"/>
        <v/>
      </c>
      <c r="J15" s="1525"/>
      <c r="K15" s="1531" t="str">
        <f t="shared" si="2"/>
        <v/>
      </c>
      <c r="L15" s="1525"/>
      <c r="M15" s="1531" t="str">
        <f t="shared" si="3"/>
        <v/>
      </c>
      <c r="N15" s="1525"/>
      <c r="O15" s="1531" t="str">
        <f t="shared" si="4"/>
        <v/>
      </c>
      <c r="P15" s="1525">
        <v>2181</v>
      </c>
      <c r="Q15" s="1531">
        <f t="shared" si="5"/>
        <v>795.98540145985396</v>
      </c>
      <c r="R15" s="1525"/>
      <c r="S15" s="1531" t="str">
        <f t="shared" si="6"/>
        <v/>
      </c>
      <c r="T15" s="1525"/>
      <c r="U15" s="1531" t="str">
        <f t="shared" si="7"/>
        <v/>
      </c>
      <c r="V15" s="1525"/>
      <c r="W15" s="1531" t="str">
        <f t="shared" si="8"/>
        <v/>
      </c>
      <c r="X15" s="1525"/>
      <c r="Y15" s="1531" t="str">
        <f t="shared" si="9"/>
        <v/>
      </c>
      <c r="Z15" s="1525"/>
      <c r="AA15" s="1531" t="str">
        <f t="shared" si="10"/>
        <v/>
      </c>
      <c r="AB15" s="1525"/>
      <c r="AC15" s="1531" t="str">
        <f t="shared" si="11"/>
        <v/>
      </c>
      <c r="AD15" s="1525">
        <v>30358</v>
      </c>
      <c r="AE15" s="1531">
        <f t="shared" si="12"/>
        <v>11079.56204379562</v>
      </c>
      <c r="AF15" s="1525"/>
      <c r="AG15" s="1531" t="str">
        <f t="shared" si="13"/>
        <v/>
      </c>
      <c r="AH15" s="1525"/>
      <c r="AI15" s="1531" t="str">
        <f t="shared" si="14"/>
        <v/>
      </c>
      <c r="AJ15" s="1525">
        <v>69</v>
      </c>
      <c r="AK15" s="1531">
        <f t="shared" si="15"/>
        <v>25.182481751824817</v>
      </c>
      <c r="AL15" s="1525"/>
      <c r="AM15" s="1531" t="str">
        <f t="shared" si="16"/>
        <v/>
      </c>
      <c r="AN15" s="1525"/>
      <c r="AO15" s="1531" t="str">
        <f t="shared" si="17"/>
        <v/>
      </c>
      <c r="AP15" s="1525">
        <v>34208</v>
      </c>
      <c r="AQ15" s="1531">
        <f t="shared" si="18"/>
        <v>12484.671532846714</v>
      </c>
    </row>
    <row r="16" spans="1:43" x14ac:dyDescent="0.25">
      <c r="A16" s="1521"/>
      <c r="B16">
        <v>4.45</v>
      </c>
      <c r="D16" s="1527">
        <v>12800</v>
      </c>
      <c r="E16" s="1531">
        <f t="shared" si="0"/>
        <v>2876.4044943820222</v>
      </c>
      <c r="F16" s="1527"/>
      <c r="G16" s="1531" t="str">
        <f t="shared" si="0"/>
        <v/>
      </c>
      <c r="H16" s="1527"/>
      <c r="I16" s="1531" t="str">
        <f t="shared" si="1"/>
        <v/>
      </c>
      <c r="J16" s="1527"/>
      <c r="K16" s="1531" t="str">
        <f t="shared" si="2"/>
        <v/>
      </c>
      <c r="L16" s="1527"/>
      <c r="M16" s="1531" t="str">
        <f t="shared" si="3"/>
        <v/>
      </c>
      <c r="N16" s="1527"/>
      <c r="O16" s="1531" t="str">
        <f t="shared" si="4"/>
        <v/>
      </c>
      <c r="P16" s="1527">
        <v>1490</v>
      </c>
      <c r="Q16" s="1531">
        <f t="shared" si="5"/>
        <v>334.83146067415731</v>
      </c>
      <c r="R16" s="1527"/>
      <c r="S16" s="1531" t="str">
        <f t="shared" si="6"/>
        <v/>
      </c>
      <c r="T16" s="1527"/>
      <c r="U16" s="1531" t="str">
        <f t="shared" si="7"/>
        <v/>
      </c>
      <c r="V16" s="1527"/>
      <c r="W16" s="1531" t="str">
        <f t="shared" si="8"/>
        <v/>
      </c>
      <c r="X16" s="1527"/>
      <c r="Y16" s="1531" t="str">
        <f t="shared" si="9"/>
        <v/>
      </c>
      <c r="Z16" s="1527"/>
      <c r="AA16" s="1531" t="str">
        <f t="shared" si="10"/>
        <v/>
      </c>
      <c r="AB16" s="1527"/>
      <c r="AC16" s="1531" t="str">
        <f t="shared" si="11"/>
        <v/>
      </c>
      <c r="AD16" s="1527">
        <v>18679</v>
      </c>
      <c r="AE16" s="1531">
        <f t="shared" si="12"/>
        <v>4197.5280898876399</v>
      </c>
      <c r="AF16" s="1527"/>
      <c r="AG16" s="1531" t="str">
        <f t="shared" si="13"/>
        <v/>
      </c>
      <c r="AH16" s="1527"/>
      <c r="AI16" s="1531" t="str">
        <f t="shared" si="14"/>
        <v/>
      </c>
      <c r="AJ16" s="1527">
        <v>641</v>
      </c>
      <c r="AK16" s="1531">
        <f t="shared" si="15"/>
        <v>144.04494382022472</v>
      </c>
      <c r="AL16" s="1527"/>
      <c r="AM16" s="1531" t="str">
        <f t="shared" si="16"/>
        <v/>
      </c>
      <c r="AN16" s="1527"/>
      <c r="AO16" s="1531" t="str">
        <f t="shared" si="17"/>
        <v/>
      </c>
      <c r="AP16" s="1527">
        <v>20810</v>
      </c>
      <c r="AQ16" s="1531">
        <f t="shared" si="18"/>
        <v>4676.4044943820227</v>
      </c>
    </row>
    <row r="17" spans="1:43" x14ac:dyDescent="0.25">
      <c r="A17" s="1522" t="s">
        <v>373</v>
      </c>
      <c r="B17" s="1524">
        <v>59.1</v>
      </c>
      <c r="D17" s="1525">
        <v>272801</v>
      </c>
      <c r="E17" s="1531">
        <f t="shared" si="0"/>
        <v>4615.9221658206425</v>
      </c>
      <c r="F17" s="1525"/>
      <c r="G17" s="1531" t="str">
        <f t="shared" si="0"/>
        <v/>
      </c>
      <c r="H17" s="1525"/>
      <c r="I17" s="1531" t="str">
        <f t="shared" si="1"/>
        <v/>
      </c>
      <c r="J17" s="1525"/>
      <c r="K17" s="1531" t="str">
        <f t="shared" si="2"/>
        <v/>
      </c>
      <c r="L17" s="1525">
        <v>36601</v>
      </c>
      <c r="M17" s="1531">
        <f t="shared" si="3"/>
        <v>619.30626057529605</v>
      </c>
      <c r="N17" s="1525">
        <v>11918</v>
      </c>
      <c r="O17" s="1531">
        <f t="shared" si="4"/>
        <v>201.65820642978002</v>
      </c>
      <c r="P17" s="1525">
        <v>8265</v>
      </c>
      <c r="Q17" s="1531">
        <f t="shared" si="5"/>
        <v>139.84771573604061</v>
      </c>
      <c r="R17" s="1525"/>
      <c r="S17" s="1531" t="str">
        <f t="shared" si="6"/>
        <v/>
      </c>
      <c r="T17" s="1525"/>
      <c r="U17" s="1531" t="str">
        <f t="shared" si="7"/>
        <v/>
      </c>
      <c r="V17" s="1525"/>
      <c r="W17" s="1531" t="str">
        <f t="shared" si="8"/>
        <v/>
      </c>
      <c r="X17" s="1525"/>
      <c r="Y17" s="1531" t="str">
        <f t="shared" si="9"/>
        <v/>
      </c>
      <c r="Z17" s="1525"/>
      <c r="AA17" s="1531" t="str">
        <f t="shared" si="10"/>
        <v/>
      </c>
      <c r="AB17" s="1525"/>
      <c r="AC17" s="1531" t="str">
        <f t="shared" si="11"/>
        <v/>
      </c>
      <c r="AD17" s="1525"/>
      <c r="AE17" s="1531" t="str">
        <f t="shared" si="12"/>
        <v/>
      </c>
      <c r="AF17" s="1525"/>
      <c r="AG17" s="1531" t="str">
        <f t="shared" si="13"/>
        <v/>
      </c>
      <c r="AH17" s="1525"/>
      <c r="AI17" s="1531" t="str">
        <f t="shared" si="14"/>
        <v/>
      </c>
      <c r="AJ17" s="1525">
        <v>62014</v>
      </c>
      <c r="AK17" s="1531">
        <f t="shared" si="15"/>
        <v>1049.3062605752962</v>
      </c>
      <c r="AL17" s="1525"/>
      <c r="AM17" s="1531" t="str">
        <f t="shared" si="16"/>
        <v/>
      </c>
      <c r="AN17" s="1525">
        <v>259947</v>
      </c>
      <c r="AO17" s="1531">
        <f t="shared" si="17"/>
        <v>4398.4263959390864</v>
      </c>
      <c r="AP17" s="1525">
        <v>378745</v>
      </c>
      <c r="AQ17" s="1531">
        <f t="shared" si="18"/>
        <v>6408.544839255499</v>
      </c>
    </row>
    <row r="18" spans="1:43" x14ac:dyDescent="0.25">
      <c r="A18" s="1521"/>
      <c r="B18">
        <v>4.4400000000000004</v>
      </c>
      <c r="D18" s="1527"/>
      <c r="E18" s="1531" t="str">
        <f t="shared" si="0"/>
        <v/>
      </c>
      <c r="F18" s="1527"/>
      <c r="G18" s="1531" t="str">
        <f t="shared" si="0"/>
        <v/>
      </c>
      <c r="H18" s="1527"/>
      <c r="I18" s="1531" t="str">
        <f t="shared" si="1"/>
        <v/>
      </c>
      <c r="J18" s="1527"/>
      <c r="K18" s="1531" t="str">
        <f t="shared" si="2"/>
        <v/>
      </c>
      <c r="L18" s="1527"/>
      <c r="M18" s="1531" t="str">
        <f t="shared" si="3"/>
        <v/>
      </c>
      <c r="N18" s="1527">
        <v>200</v>
      </c>
      <c r="O18" s="1531">
        <f t="shared" si="4"/>
        <v>45.045045045045043</v>
      </c>
      <c r="P18" s="1527">
        <v>1201</v>
      </c>
      <c r="Q18" s="1531">
        <f t="shared" si="5"/>
        <v>270.49549549549545</v>
      </c>
      <c r="R18" s="1527"/>
      <c r="S18" s="1531" t="str">
        <f t="shared" si="6"/>
        <v/>
      </c>
      <c r="T18" s="1527"/>
      <c r="U18" s="1531" t="str">
        <f t="shared" si="7"/>
        <v/>
      </c>
      <c r="V18" s="1527"/>
      <c r="W18" s="1531" t="str">
        <f t="shared" si="8"/>
        <v/>
      </c>
      <c r="X18" s="1527"/>
      <c r="Y18" s="1531" t="str">
        <f t="shared" si="9"/>
        <v/>
      </c>
      <c r="Z18" s="1527"/>
      <c r="AA18" s="1531" t="str">
        <f t="shared" si="10"/>
        <v/>
      </c>
      <c r="AB18" s="1527"/>
      <c r="AC18" s="1531" t="str">
        <f t="shared" si="11"/>
        <v/>
      </c>
      <c r="AD18" s="1527"/>
      <c r="AE18" s="1531" t="str">
        <f t="shared" si="12"/>
        <v/>
      </c>
      <c r="AF18" s="1527"/>
      <c r="AG18" s="1531" t="str">
        <f t="shared" si="13"/>
        <v/>
      </c>
      <c r="AH18" s="1527"/>
      <c r="AI18" s="1531" t="str">
        <f t="shared" si="14"/>
        <v/>
      </c>
      <c r="AJ18" s="1527"/>
      <c r="AK18" s="1531" t="str">
        <f t="shared" si="15"/>
        <v/>
      </c>
      <c r="AL18" s="1527"/>
      <c r="AM18" s="1531" t="str">
        <f t="shared" si="16"/>
        <v/>
      </c>
      <c r="AN18" s="1527"/>
      <c r="AO18" s="1531" t="str">
        <f t="shared" si="17"/>
        <v/>
      </c>
      <c r="AP18" s="1527">
        <v>1401</v>
      </c>
      <c r="AQ18" s="1531">
        <f t="shared" si="18"/>
        <v>315.54054054054052</v>
      </c>
    </row>
    <row r="19" spans="1:43" x14ac:dyDescent="0.25">
      <c r="A19" s="1522" t="s">
        <v>375</v>
      </c>
      <c r="B19" s="1524">
        <v>6.75</v>
      </c>
      <c r="D19" s="1525">
        <v>7305</v>
      </c>
      <c r="E19" s="1531">
        <f t="shared" si="0"/>
        <v>1082.2222222222222</v>
      </c>
      <c r="F19" s="1525">
        <v>1800</v>
      </c>
      <c r="G19" s="1531">
        <f t="shared" si="0"/>
        <v>266.66666666666669</v>
      </c>
      <c r="H19" s="1525"/>
      <c r="I19" s="1531" t="str">
        <f t="shared" si="1"/>
        <v/>
      </c>
      <c r="J19" s="1525"/>
      <c r="K19" s="1531" t="str">
        <f t="shared" si="2"/>
        <v/>
      </c>
      <c r="L19" s="1525"/>
      <c r="M19" s="1531" t="str">
        <f t="shared" si="3"/>
        <v/>
      </c>
      <c r="N19" s="1525">
        <v>109</v>
      </c>
      <c r="O19" s="1531">
        <f t="shared" si="4"/>
        <v>16.148148148148149</v>
      </c>
      <c r="P19" s="1525">
        <v>13034</v>
      </c>
      <c r="Q19" s="1531">
        <f t="shared" si="5"/>
        <v>1930.962962962963</v>
      </c>
      <c r="R19" s="1525"/>
      <c r="S19" s="1531" t="str">
        <f t="shared" si="6"/>
        <v/>
      </c>
      <c r="T19" s="1525">
        <v>208</v>
      </c>
      <c r="U19" s="1531">
        <f t="shared" si="7"/>
        <v>30.814814814814813</v>
      </c>
      <c r="V19" s="1525"/>
      <c r="W19" s="1531" t="str">
        <f t="shared" si="8"/>
        <v/>
      </c>
      <c r="X19" s="1525"/>
      <c r="Y19" s="1531" t="str">
        <f t="shared" si="9"/>
        <v/>
      </c>
      <c r="Z19" s="1525"/>
      <c r="AA19" s="1531" t="str">
        <f t="shared" si="10"/>
        <v/>
      </c>
      <c r="AB19" s="1525"/>
      <c r="AC19" s="1531" t="str">
        <f t="shared" si="11"/>
        <v/>
      </c>
      <c r="AD19" s="1525">
        <v>2695</v>
      </c>
      <c r="AE19" s="1531">
        <f t="shared" si="12"/>
        <v>399.25925925925924</v>
      </c>
      <c r="AF19" s="1525"/>
      <c r="AG19" s="1531" t="str">
        <f t="shared" si="13"/>
        <v/>
      </c>
      <c r="AH19" s="1525"/>
      <c r="AI19" s="1531" t="str">
        <f t="shared" si="14"/>
        <v/>
      </c>
      <c r="AJ19" s="1525">
        <v>71111</v>
      </c>
      <c r="AK19" s="1531">
        <f t="shared" si="15"/>
        <v>10534.962962962964</v>
      </c>
      <c r="AL19" s="1525"/>
      <c r="AM19" s="1531" t="str">
        <f t="shared" si="16"/>
        <v/>
      </c>
      <c r="AN19" s="1525"/>
      <c r="AO19" s="1531" t="str">
        <f t="shared" si="17"/>
        <v/>
      </c>
      <c r="AP19" s="1525">
        <v>88957</v>
      </c>
      <c r="AQ19" s="1531">
        <f t="shared" si="18"/>
        <v>13178.814814814816</v>
      </c>
    </row>
    <row r="20" spans="1:43" x14ac:dyDescent="0.25">
      <c r="A20" s="1522" t="s">
        <v>967</v>
      </c>
      <c r="B20" s="1524">
        <v>25.79</v>
      </c>
      <c r="D20" s="1525">
        <v>80423</v>
      </c>
      <c r="E20" s="1531">
        <f t="shared" si="0"/>
        <v>3118.3792167506786</v>
      </c>
      <c r="F20" s="1525">
        <v>187302</v>
      </c>
      <c r="G20" s="1531">
        <f t="shared" si="0"/>
        <v>7262.5823962776276</v>
      </c>
      <c r="H20" s="1525"/>
      <c r="I20" s="1531" t="str">
        <f t="shared" si="1"/>
        <v/>
      </c>
      <c r="J20" s="1525"/>
      <c r="K20" s="1531" t="str">
        <f t="shared" si="2"/>
        <v/>
      </c>
      <c r="L20" s="1525"/>
      <c r="M20" s="1531" t="str">
        <f t="shared" si="3"/>
        <v/>
      </c>
      <c r="N20" s="1525">
        <v>16978</v>
      </c>
      <c r="O20" s="1531">
        <f t="shared" si="4"/>
        <v>658.31717720046527</v>
      </c>
      <c r="P20" s="1525">
        <v>44404</v>
      </c>
      <c r="Q20" s="1531">
        <f t="shared" si="5"/>
        <v>1721.7526172935247</v>
      </c>
      <c r="R20" s="1525"/>
      <c r="S20" s="1531" t="str">
        <f t="shared" si="6"/>
        <v/>
      </c>
      <c r="T20" s="1525"/>
      <c r="U20" s="1531" t="str">
        <f t="shared" si="7"/>
        <v/>
      </c>
      <c r="V20" s="1525"/>
      <c r="W20" s="1531" t="str">
        <f t="shared" si="8"/>
        <v/>
      </c>
      <c r="X20" s="1525"/>
      <c r="Y20" s="1531" t="str">
        <f t="shared" si="9"/>
        <v/>
      </c>
      <c r="Z20" s="1525"/>
      <c r="AA20" s="1531" t="str">
        <f t="shared" si="10"/>
        <v/>
      </c>
      <c r="AB20" s="1525"/>
      <c r="AC20" s="1531" t="str">
        <f t="shared" si="11"/>
        <v/>
      </c>
      <c r="AD20" s="1525"/>
      <c r="AE20" s="1531" t="str">
        <f t="shared" si="12"/>
        <v/>
      </c>
      <c r="AF20" s="1525"/>
      <c r="AG20" s="1531" t="str">
        <f t="shared" si="13"/>
        <v/>
      </c>
      <c r="AH20" s="1525"/>
      <c r="AI20" s="1531" t="str">
        <f t="shared" si="14"/>
        <v/>
      </c>
      <c r="AJ20" s="1525">
        <v>15241</v>
      </c>
      <c r="AK20" s="1531">
        <f t="shared" si="15"/>
        <v>590.96549050019394</v>
      </c>
      <c r="AL20" s="1525"/>
      <c r="AM20" s="1531" t="str">
        <f t="shared" si="16"/>
        <v/>
      </c>
      <c r="AN20" s="1525"/>
      <c r="AO20" s="1531" t="str">
        <f t="shared" si="17"/>
        <v/>
      </c>
      <c r="AP20" s="1525">
        <v>263925</v>
      </c>
      <c r="AQ20" s="1531">
        <f t="shared" si="18"/>
        <v>10233.617681271811</v>
      </c>
    </row>
    <row r="21" spans="1:43" x14ac:dyDescent="0.25">
      <c r="A21" s="1522" t="s">
        <v>968</v>
      </c>
      <c r="B21" s="1524">
        <v>5.59</v>
      </c>
      <c r="D21" s="1525">
        <v>2540</v>
      </c>
      <c r="E21" s="1531">
        <f t="shared" si="0"/>
        <v>454.38282647584975</v>
      </c>
      <c r="F21" s="1525"/>
      <c r="G21" s="1531" t="str">
        <f t="shared" si="0"/>
        <v/>
      </c>
      <c r="H21" s="1525"/>
      <c r="I21" s="1531" t="str">
        <f t="shared" si="1"/>
        <v/>
      </c>
      <c r="J21" s="1525"/>
      <c r="K21" s="1531" t="str">
        <f t="shared" si="2"/>
        <v/>
      </c>
      <c r="L21" s="1525"/>
      <c r="M21" s="1531" t="str">
        <f t="shared" si="3"/>
        <v/>
      </c>
      <c r="N21" s="1525">
        <v>463</v>
      </c>
      <c r="O21" s="1531">
        <f t="shared" si="4"/>
        <v>82.826475849731665</v>
      </c>
      <c r="P21" s="1525">
        <v>3595</v>
      </c>
      <c r="Q21" s="1531">
        <f t="shared" si="5"/>
        <v>643.11270125223621</v>
      </c>
      <c r="R21" s="1525"/>
      <c r="S21" s="1531" t="str">
        <f t="shared" si="6"/>
        <v/>
      </c>
      <c r="T21" s="1525"/>
      <c r="U21" s="1531" t="str">
        <f t="shared" si="7"/>
        <v/>
      </c>
      <c r="V21" s="1525"/>
      <c r="W21" s="1531" t="str">
        <f t="shared" si="8"/>
        <v/>
      </c>
      <c r="X21" s="1525"/>
      <c r="Y21" s="1531" t="str">
        <f t="shared" si="9"/>
        <v/>
      </c>
      <c r="Z21" s="1525"/>
      <c r="AA21" s="1531" t="str">
        <f t="shared" si="10"/>
        <v/>
      </c>
      <c r="AB21" s="1525"/>
      <c r="AC21" s="1531" t="str">
        <f t="shared" si="11"/>
        <v/>
      </c>
      <c r="AD21" s="1525"/>
      <c r="AE21" s="1531" t="str">
        <f t="shared" si="12"/>
        <v/>
      </c>
      <c r="AF21" s="1525"/>
      <c r="AG21" s="1531" t="str">
        <f t="shared" si="13"/>
        <v/>
      </c>
      <c r="AH21" s="1525"/>
      <c r="AI21" s="1531" t="str">
        <f t="shared" si="14"/>
        <v/>
      </c>
      <c r="AJ21" s="1525">
        <v>359</v>
      </c>
      <c r="AK21" s="1531">
        <f t="shared" si="15"/>
        <v>64.221824686940963</v>
      </c>
      <c r="AL21" s="1525"/>
      <c r="AM21" s="1531" t="str">
        <f t="shared" si="16"/>
        <v/>
      </c>
      <c r="AN21" s="1525">
        <v>6360</v>
      </c>
      <c r="AO21" s="1531">
        <f t="shared" si="17"/>
        <v>1137.7459749552772</v>
      </c>
      <c r="AP21" s="1525">
        <v>10777</v>
      </c>
      <c r="AQ21" s="1531">
        <f t="shared" si="18"/>
        <v>1927.9069767441861</v>
      </c>
    </row>
    <row r="22" spans="1:43" x14ac:dyDescent="0.25">
      <c r="A22" s="1521"/>
      <c r="B22">
        <v>4.3499999999999996</v>
      </c>
      <c r="D22" s="1527">
        <v>2796</v>
      </c>
      <c r="E22" s="1531">
        <f t="shared" si="0"/>
        <v>642.75862068965523</v>
      </c>
      <c r="F22" s="1527"/>
      <c r="G22" s="1531" t="str">
        <f t="shared" si="0"/>
        <v/>
      </c>
      <c r="H22" s="1527"/>
      <c r="I22" s="1531" t="str">
        <f t="shared" si="1"/>
        <v/>
      </c>
      <c r="J22" s="1527"/>
      <c r="K22" s="1531" t="str">
        <f t="shared" si="2"/>
        <v/>
      </c>
      <c r="L22" s="1527"/>
      <c r="M22" s="1531" t="str">
        <f t="shared" si="3"/>
        <v/>
      </c>
      <c r="N22" s="1527">
        <v>5823</v>
      </c>
      <c r="O22" s="1531">
        <f t="shared" si="4"/>
        <v>1338.6206896551726</v>
      </c>
      <c r="P22" s="1527">
        <v>2594</v>
      </c>
      <c r="Q22" s="1531">
        <f t="shared" si="5"/>
        <v>596.32183908045977</v>
      </c>
      <c r="R22" s="1527"/>
      <c r="S22" s="1531" t="str">
        <f t="shared" si="6"/>
        <v/>
      </c>
      <c r="T22" s="1527"/>
      <c r="U22" s="1531" t="str">
        <f t="shared" si="7"/>
        <v/>
      </c>
      <c r="V22" s="1527">
        <v>70</v>
      </c>
      <c r="W22" s="1531">
        <f t="shared" si="8"/>
        <v>16.091954022988507</v>
      </c>
      <c r="X22" s="1527"/>
      <c r="Y22" s="1531" t="str">
        <f t="shared" si="9"/>
        <v/>
      </c>
      <c r="Z22" s="1527"/>
      <c r="AA22" s="1531" t="str">
        <f t="shared" si="10"/>
        <v/>
      </c>
      <c r="AB22" s="1527"/>
      <c r="AC22" s="1531" t="str">
        <f t="shared" si="11"/>
        <v/>
      </c>
      <c r="AD22" s="1527"/>
      <c r="AE22" s="1531" t="str">
        <f t="shared" si="12"/>
        <v/>
      </c>
      <c r="AF22" s="1527"/>
      <c r="AG22" s="1531" t="str">
        <f t="shared" si="13"/>
        <v/>
      </c>
      <c r="AH22" s="1527"/>
      <c r="AI22" s="1531" t="str">
        <f t="shared" si="14"/>
        <v/>
      </c>
      <c r="AJ22" s="1527"/>
      <c r="AK22" s="1531" t="str">
        <f t="shared" si="15"/>
        <v/>
      </c>
      <c r="AL22" s="1527"/>
      <c r="AM22" s="1531" t="str">
        <f t="shared" si="16"/>
        <v/>
      </c>
      <c r="AN22" s="1527"/>
      <c r="AO22" s="1531" t="str">
        <f t="shared" si="17"/>
        <v/>
      </c>
      <c r="AP22" s="1527">
        <v>8487</v>
      </c>
      <c r="AQ22" s="1531">
        <f t="shared" si="18"/>
        <v>1951.0344827586209</v>
      </c>
    </row>
    <row r="23" spans="1:43" x14ac:dyDescent="0.25">
      <c r="A23" s="1522" t="s">
        <v>382</v>
      </c>
      <c r="B23" s="1524">
        <v>46.8</v>
      </c>
      <c r="D23" s="1525">
        <v>227591</v>
      </c>
      <c r="E23" s="1531">
        <f t="shared" si="0"/>
        <v>4863.0555555555557</v>
      </c>
      <c r="F23" s="1525">
        <v>1200</v>
      </c>
      <c r="G23" s="1531">
        <f t="shared" si="0"/>
        <v>25.641025641025642</v>
      </c>
      <c r="H23" s="1525"/>
      <c r="I23" s="1531" t="str">
        <f t="shared" si="1"/>
        <v/>
      </c>
      <c r="J23" s="1525">
        <v>100</v>
      </c>
      <c r="K23" s="1531">
        <f t="shared" si="2"/>
        <v>2.1367521367521367</v>
      </c>
      <c r="L23" s="1525"/>
      <c r="M23" s="1531" t="str">
        <f t="shared" si="3"/>
        <v/>
      </c>
      <c r="N23" s="1525">
        <v>5634</v>
      </c>
      <c r="O23" s="1531">
        <f t="shared" si="4"/>
        <v>120.38461538461539</v>
      </c>
      <c r="P23" s="1525">
        <v>62516</v>
      </c>
      <c r="Q23" s="1531">
        <f t="shared" si="5"/>
        <v>1335.8119658119658</v>
      </c>
      <c r="R23" s="1525">
        <v>3017</v>
      </c>
      <c r="S23" s="1531">
        <f t="shared" si="6"/>
        <v>64.465811965811966</v>
      </c>
      <c r="T23" s="1525"/>
      <c r="U23" s="1531" t="str">
        <f t="shared" si="7"/>
        <v/>
      </c>
      <c r="V23" s="1525"/>
      <c r="W23" s="1531" t="str">
        <f t="shared" si="8"/>
        <v/>
      </c>
      <c r="X23" s="1525"/>
      <c r="Y23" s="1531" t="str">
        <f t="shared" si="9"/>
        <v/>
      </c>
      <c r="Z23" s="1525"/>
      <c r="AA23" s="1531" t="str">
        <f t="shared" si="10"/>
        <v/>
      </c>
      <c r="AB23" s="1525">
        <v>3288</v>
      </c>
      <c r="AC23" s="1531">
        <f t="shared" si="11"/>
        <v>70.256410256410263</v>
      </c>
      <c r="AD23" s="1525"/>
      <c r="AE23" s="1531" t="str">
        <f t="shared" si="12"/>
        <v/>
      </c>
      <c r="AF23" s="1525"/>
      <c r="AG23" s="1531" t="str">
        <f t="shared" si="13"/>
        <v/>
      </c>
      <c r="AH23" s="1525"/>
      <c r="AI23" s="1531" t="str">
        <f t="shared" si="14"/>
        <v/>
      </c>
      <c r="AJ23" s="1525">
        <v>6595</v>
      </c>
      <c r="AK23" s="1531">
        <f t="shared" si="15"/>
        <v>140.91880341880344</v>
      </c>
      <c r="AL23" s="1525"/>
      <c r="AM23" s="1531" t="str">
        <f t="shared" si="16"/>
        <v/>
      </c>
      <c r="AN23" s="1525">
        <v>942</v>
      </c>
      <c r="AO23" s="1531">
        <f t="shared" si="17"/>
        <v>20.128205128205128</v>
      </c>
      <c r="AP23" s="1525">
        <v>83292</v>
      </c>
      <c r="AQ23" s="1531">
        <f t="shared" si="18"/>
        <v>1779.7435897435898</v>
      </c>
    </row>
    <row r="24" spans="1:43" x14ac:dyDescent="0.25">
      <c r="A24" s="1521"/>
      <c r="B24">
        <v>11.99</v>
      </c>
      <c r="D24" s="1527">
        <v>66</v>
      </c>
      <c r="E24" s="1531">
        <f t="shared" si="0"/>
        <v>5.5045871559633026</v>
      </c>
      <c r="F24" s="1527"/>
      <c r="G24" s="1531" t="str">
        <f t="shared" si="0"/>
        <v/>
      </c>
      <c r="H24" s="1527"/>
      <c r="I24" s="1531" t="str">
        <f t="shared" si="1"/>
        <v/>
      </c>
      <c r="J24" s="1527"/>
      <c r="K24" s="1531" t="str">
        <f t="shared" si="2"/>
        <v/>
      </c>
      <c r="L24" s="1527"/>
      <c r="M24" s="1531" t="str">
        <f t="shared" si="3"/>
        <v/>
      </c>
      <c r="N24" s="1527">
        <v>25</v>
      </c>
      <c r="O24" s="1531">
        <f t="shared" si="4"/>
        <v>2.085070892410342</v>
      </c>
      <c r="P24" s="1527">
        <v>105</v>
      </c>
      <c r="Q24" s="1531">
        <f t="shared" si="5"/>
        <v>8.7572977481234364</v>
      </c>
      <c r="R24" s="1527">
        <v>300</v>
      </c>
      <c r="S24" s="1531">
        <f t="shared" si="6"/>
        <v>25.020850708924105</v>
      </c>
      <c r="T24" s="1527"/>
      <c r="U24" s="1531" t="str">
        <f t="shared" si="7"/>
        <v/>
      </c>
      <c r="V24" s="1527"/>
      <c r="W24" s="1531" t="str">
        <f t="shared" si="8"/>
        <v/>
      </c>
      <c r="X24" s="1527"/>
      <c r="Y24" s="1531" t="str">
        <f t="shared" si="9"/>
        <v/>
      </c>
      <c r="Z24" s="1527"/>
      <c r="AA24" s="1531" t="str">
        <f t="shared" si="10"/>
        <v/>
      </c>
      <c r="AB24" s="1527"/>
      <c r="AC24" s="1531" t="str">
        <f t="shared" si="11"/>
        <v/>
      </c>
      <c r="AD24" s="1527"/>
      <c r="AE24" s="1531" t="str">
        <f t="shared" si="12"/>
        <v/>
      </c>
      <c r="AF24" s="1527"/>
      <c r="AG24" s="1531" t="str">
        <f t="shared" si="13"/>
        <v/>
      </c>
      <c r="AH24" s="1527"/>
      <c r="AI24" s="1531" t="str">
        <f t="shared" si="14"/>
        <v/>
      </c>
      <c r="AJ24" s="1527">
        <v>1980</v>
      </c>
      <c r="AK24" s="1531">
        <f t="shared" si="15"/>
        <v>165.13761467889907</v>
      </c>
      <c r="AL24" s="1527"/>
      <c r="AM24" s="1531" t="str">
        <f t="shared" si="16"/>
        <v/>
      </c>
      <c r="AN24" s="1527"/>
      <c r="AO24" s="1531" t="str">
        <f t="shared" si="17"/>
        <v/>
      </c>
      <c r="AP24" s="1527">
        <v>2410</v>
      </c>
      <c r="AQ24" s="1531">
        <f t="shared" si="18"/>
        <v>201.00083402835696</v>
      </c>
    </row>
    <row r="25" spans="1:43" x14ac:dyDescent="0.25">
      <c r="A25" s="1522" t="s">
        <v>386</v>
      </c>
      <c r="B25" s="1524">
        <v>16.79</v>
      </c>
      <c r="D25" s="1525">
        <v>110803</v>
      </c>
      <c r="E25" s="1531">
        <f t="shared" si="0"/>
        <v>6599.3448481238838</v>
      </c>
      <c r="F25" s="1525"/>
      <c r="G25" s="1531" t="str">
        <f t="shared" si="0"/>
        <v/>
      </c>
      <c r="H25" s="1525"/>
      <c r="I25" s="1531" t="str">
        <f t="shared" si="1"/>
        <v/>
      </c>
      <c r="J25" s="1525"/>
      <c r="K25" s="1531" t="str">
        <f t="shared" si="2"/>
        <v/>
      </c>
      <c r="L25" s="1525"/>
      <c r="M25" s="1531" t="str">
        <f t="shared" si="3"/>
        <v/>
      </c>
      <c r="N25" s="1525">
        <v>9449</v>
      </c>
      <c r="O25" s="1531">
        <f t="shared" si="4"/>
        <v>562.7754615842764</v>
      </c>
      <c r="P25" s="1525">
        <v>77</v>
      </c>
      <c r="Q25" s="1531">
        <f t="shared" si="5"/>
        <v>4.5860631328171531</v>
      </c>
      <c r="R25" s="1525">
        <v>2052</v>
      </c>
      <c r="S25" s="1531">
        <f t="shared" si="6"/>
        <v>122.21560452650388</v>
      </c>
      <c r="T25" s="1525"/>
      <c r="U25" s="1531" t="str">
        <f t="shared" si="7"/>
        <v/>
      </c>
      <c r="V25" s="1525">
        <v>8535</v>
      </c>
      <c r="W25" s="1531">
        <f t="shared" si="8"/>
        <v>508.33829660512214</v>
      </c>
      <c r="X25" s="1525"/>
      <c r="Y25" s="1531" t="str">
        <f t="shared" si="9"/>
        <v/>
      </c>
      <c r="Z25" s="1525"/>
      <c r="AA25" s="1531" t="str">
        <f t="shared" si="10"/>
        <v/>
      </c>
      <c r="AB25" s="1525"/>
      <c r="AC25" s="1531" t="str">
        <f t="shared" si="11"/>
        <v/>
      </c>
      <c r="AD25" s="1525"/>
      <c r="AE25" s="1531" t="str">
        <f t="shared" si="12"/>
        <v/>
      </c>
      <c r="AF25" s="1525"/>
      <c r="AG25" s="1531" t="str">
        <f t="shared" si="13"/>
        <v/>
      </c>
      <c r="AH25" s="1525"/>
      <c r="AI25" s="1531" t="str">
        <f t="shared" si="14"/>
        <v/>
      </c>
      <c r="AJ25" s="1525">
        <v>13728</v>
      </c>
      <c r="AK25" s="1531">
        <f t="shared" si="15"/>
        <v>817.62954139368674</v>
      </c>
      <c r="AL25" s="1525"/>
      <c r="AM25" s="1531" t="str">
        <f t="shared" si="16"/>
        <v/>
      </c>
      <c r="AN25" s="1525">
        <v>70523</v>
      </c>
      <c r="AO25" s="1531">
        <f t="shared" si="17"/>
        <v>4200.2977963073263</v>
      </c>
      <c r="AP25" s="1525">
        <v>104364</v>
      </c>
      <c r="AQ25" s="1531">
        <f t="shared" si="18"/>
        <v>6215.8427635497319</v>
      </c>
    </row>
    <row r="26" spans="1:43" x14ac:dyDescent="0.25">
      <c r="A26" s="1522" t="s">
        <v>389</v>
      </c>
      <c r="B26" s="1524">
        <v>30.04</v>
      </c>
      <c r="D26" s="1525">
        <v>170276.73</v>
      </c>
      <c r="E26" s="1531">
        <f t="shared" si="0"/>
        <v>5668.3332223701736</v>
      </c>
      <c r="F26" s="1525">
        <v>39267.818800000001</v>
      </c>
      <c r="G26" s="1531">
        <f t="shared" si="0"/>
        <v>1307.184380825566</v>
      </c>
      <c r="H26" s="1525"/>
      <c r="I26" s="1531" t="str">
        <f t="shared" si="1"/>
        <v/>
      </c>
      <c r="J26" s="1525"/>
      <c r="K26" s="1531" t="str">
        <f t="shared" si="2"/>
        <v/>
      </c>
      <c r="L26" s="1525"/>
      <c r="M26" s="1531" t="str">
        <f t="shared" si="3"/>
        <v/>
      </c>
      <c r="N26" s="1525">
        <v>14056.9136</v>
      </c>
      <c r="O26" s="1531">
        <f t="shared" si="4"/>
        <v>467.93986684420776</v>
      </c>
      <c r="P26" s="1525">
        <v>83555.815600000002</v>
      </c>
      <c r="Q26" s="1531">
        <f t="shared" si="5"/>
        <v>2781.4852063914782</v>
      </c>
      <c r="R26" s="1525">
        <v>3693.3191999999999</v>
      </c>
      <c r="S26" s="1531">
        <f t="shared" si="6"/>
        <v>122.94671105193076</v>
      </c>
      <c r="T26" s="1525">
        <v>297.47280000000001</v>
      </c>
      <c r="U26" s="1531">
        <f t="shared" si="7"/>
        <v>9.9025565912117184</v>
      </c>
      <c r="V26" s="1525">
        <v>2395.5563999999999</v>
      </c>
      <c r="W26" s="1531">
        <f t="shared" si="8"/>
        <v>79.745552596537948</v>
      </c>
      <c r="X26" s="1525">
        <v>1180.5840000000001</v>
      </c>
      <c r="Y26" s="1531">
        <f t="shared" si="9"/>
        <v>39.300399467376835</v>
      </c>
      <c r="Z26" s="1525">
        <v>104.4744</v>
      </c>
      <c r="AA26" s="1531">
        <f t="shared" si="10"/>
        <v>3.4778428761651132</v>
      </c>
      <c r="AB26" s="1525">
        <v>16104.95</v>
      </c>
      <c r="AC26" s="1531">
        <f t="shared" si="11"/>
        <v>536.11684420772303</v>
      </c>
      <c r="AD26" s="1525"/>
      <c r="AE26" s="1531" t="str">
        <f t="shared" si="12"/>
        <v/>
      </c>
      <c r="AF26" s="1525"/>
      <c r="AG26" s="1531" t="str">
        <f t="shared" si="13"/>
        <v/>
      </c>
      <c r="AH26" s="1525"/>
      <c r="AI26" s="1531" t="str">
        <f t="shared" si="14"/>
        <v/>
      </c>
      <c r="AJ26" s="1525">
        <v>8022.8963999999996</v>
      </c>
      <c r="AK26" s="1531">
        <f t="shared" si="15"/>
        <v>267.07378162450067</v>
      </c>
      <c r="AL26" s="1525"/>
      <c r="AM26" s="1531" t="str">
        <f t="shared" si="16"/>
        <v/>
      </c>
      <c r="AN26" s="1525"/>
      <c r="AO26" s="1531" t="str">
        <f t="shared" si="17"/>
        <v/>
      </c>
      <c r="AP26" s="1525">
        <v>168679.80119999999</v>
      </c>
      <c r="AQ26" s="1531">
        <f t="shared" si="18"/>
        <v>5615.1731424766976</v>
      </c>
    </row>
    <row r="27" spans="1:43" x14ac:dyDescent="0.25">
      <c r="A27" s="1522" t="s">
        <v>391</v>
      </c>
      <c r="B27" s="1524">
        <v>5.2</v>
      </c>
      <c r="D27" s="1525"/>
      <c r="E27" s="1531" t="str">
        <f t="shared" si="0"/>
        <v/>
      </c>
      <c r="F27" s="1525">
        <v>2900</v>
      </c>
      <c r="G27" s="1531">
        <f t="shared" si="0"/>
        <v>557.69230769230762</v>
      </c>
      <c r="H27" s="1525"/>
      <c r="I27" s="1531" t="str">
        <f t="shared" si="1"/>
        <v/>
      </c>
      <c r="J27" s="1525"/>
      <c r="K27" s="1531" t="str">
        <f t="shared" si="2"/>
        <v/>
      </c>
      <c r="L27" s="1525"/>
      <c r="M27" s="1531" t="str">
        <f t="shared" si="3"/>
        <v/>
      </c>
      <c r="N27" s="1525"/>
      <c r="O27" s="1531" t="str">
        <f t="shared" si="4"/>
        <v/>
      </c>
      <c r="P27" s="1525">
        <v>7469.32</v>
      </c>
      <c r="Q27" s="1531">
        <f t="shared" si="5"/>
        <v>1436.4076923076923</v>
      </c>
      <c r="R27" s="1525"/>
      <c r="S27" s="1531" t="str">
        <f t="shared" si="6"/>
        <v/>
      </c>
      <c r="T27" s="1525"/>
      <c r="U27" s="1531" t="str">
        <f t="shared" si="7"/>
        <v/>
      </c>
      <c r="V27" s="1525"/>
      <c r="W27" s="1531" t="str">
        <f t="shared" si="8"/>
        <v/>
      </c>
      <c r="X27" s="1525"/>
      <c r="Y27" s="1531" t="str">
        <f t="shared" si="9"/>
        <v/>
      </c>
      <c r="Z27" s="1525"/>
      <c r="AA27" s="1531" t="str">
        <f t="shared" si="10"/>
        <v/>
      </c>
      <c r="AB27" s="1525">
        <v>17280.759999999998</v>
      </c>
      <c r="AC27" s="1531">
        <f t="shared" si="11"/>
        <v>3323.2230769230764</v>
      </c>
      <c r="AD27" s="1525"/>
      <c r="AE27" s="1531" t="str">
        <f t="shared" si="12"/>
        <v/>
      </c>
      <c r="AF27" s="1525"/>
      <c r="AG27" s="1531" t="str">
        <f t="shared" si="13"/>
        <v/>
      </c>
      <c r="AH27" s="1525"/>
      <c r="AI27" s="1531" t="str">
        <f t="shared" si="14"/>
        <v/>
      </c>
      <c r="AJ27" s="1525"/>
      <c r="AK27" s="1531" t="str">
        <f t="shared" si="15"/>
        <v/>
      </c>
      <c r="AL27" s="1525"/>
      <c r="AM27" s="1531" t="str">
        <f t="shared" si="16"/>
        <v/>
      </c>
      <c r="AN27" s="1525"/>
      <c r="AO27" s="1531" t="str">
        <f t="shared" si="17"/>
        <v/>
      </c>
      <c r="AP27" s="1525">
        <v>27650.080000000002</v>
      </c>
      <c r="AQ27" s="1531">
        <f t="shared" si="18"/>
        <v>5317.3230769230768</v>
      </c>
    </row>
    <row r="28" spans="1:43" x14ac:dyDescent="0.25">
      <c r="A28" s="1521"/>
      <c r="B28">
        <v>10.29</v>
      </c>
      <c r="D28" s="1527">
        <v>11808.5</v>
      </c>
      <c r="E28" s="1531">
        <f t="shared" si="0"/>
        <v>1147.5704567541304</v>
      </c>
      <c r="F28" s="1527"/>
      <c r="G28" s="1531" t="str">
        <f t="shared" si="0"/>
        <v/>
      </c>
      <c r="H28" s="1527"/>
      <c r="I28" s="1531" t="str">
        <f t="shared" si="1"/>
        <v/>
      </c>
      <c r="J28" s="1527"/>
      <c r="K28" s="1531" t="str">
        <f t="shared" si="2"/>
        <v/>
      </c>
      <c r="L28" s="1527"/>
      <c r="M28" s="1531" t="str">
        <f t="shared" si="3"/>
        <v/>
      </c>
      <c r="N28" s="1527"/>
      <c r="O28" s="1531" t="str">
        <f t="shared" si="4"/>
        <v/>
      </c>
      <c r="P28" s="1527">
        <v>56559.54</v>
      </c>
      <c r="Q28" s="1531">
        <f t="shared" si="5"/>
        <v>5496.553935860059</v>
      </c>
      <c r="R28" s="1527"/>
      <c r="S28" s="1531" t="str">
        <f t="shared" si="6"/>
        <v/>
      </c>
      <c r="T28" s="1527"/>
      <c r="U28" s="1531" t="str">
        <f t="shared" si="7"/>
        <v/>
      </c>
      <c r="V28" s="1527"/>
      <c r="W28" s="1531" t="str">
        <f t="shared" si="8"/>
        <v/>
      </c>
      <c r="X28" s="1527"/>
      <c r="Y28" s="1531" t="str">
        <f t="shared" si="9"/>
        <v/>
      </c>
      <c r="Z28" s="1527"/>
      <c r="AA28" s="1531" t="str">
        <f t="shared" si="10"/>
        <v/>
      </c>
      <c r="AB28" s="1527"/>
      <c r="AC28" s="1531" t="str">
        <f t="shared" si="11"/>
        <v/>
      </c>
      <c r="AD28" s="1527">
        <v>5659.47</v>
      </c>
      <c r="AE28" s="1531">
        <f t="shared" si="12"/>
        <v>549.99708454810502</v>
      </c>
      <c r="AF28" s="1527"/>
      <c r="AG28" s="1531" t="str">
        <f t="shared" si="13"/>
        <v/>
      </c>
      <c r="AH28" s="1527"/>
      <c r="AI28" s="1531" t="str">
        <f t="shared" si="14"/>
        <v/>
      </c>
      <c r="AJ28" s="1527">
        <v>160</v>
      </c>
      <c r="AK28" s="1531">
        <f t="shared" si="15"/>
        <v>15.54907677356657</v>
      </c>
      <c r="AL28" s="1527"/>
      <c r="AM28" s="1531" t="str">
        <f t="shared" si="16"/>
        <v/>
      </c>
      <c r="AN28" s="1527">
        <v>44.36</v>
      </c>
      <c r="AO28" s="1531">
        <f t="shared" si="17"/>
        <v>4.3109815354713321</v>
      </c>
      <c r="AP28" s="1527">
        <v>62423.37</v>
      </c>
      <c r="AQ28" s="1531">
        <f t="shared" si="18"/>
        <v>6066.4110787172021</v>
      </c>
    </row>
    <row r="29" spans="1:43" x14ac:dyDescent="0.25">
      <c r="A29" s="1522" t="s">
        <v>395</v>
      </c>
      <c r="B29" s="1524">
        <v>0.36</v>
      </c>
      <c r="D29" s="1525">
        <v>1406.06</v>
      </c>
      <c r="E29" s="1531">
        <f t="shared" si="0"/>
        <v>3905.7222222222222</v>
      </c>
      <c r="F29" s="1525"/>
      <c r="G29" s="1531" t="str">
        <f t="shared" si="0"/>
        <v/>
      </c>
      <c r="H29" s="1525">
        <v>3.49</v>
      </c>
      <c r="I29" s="1531">
        <f t="shared" si="1"/>
        <v>9.6944444444444446</v>
      </c>
      <c r="J29" s="1525"/>
      <c r="K29" s="1531" t="str">
        <f t="shared" si="2"/>
        <v/>
      </c>
      <c r="L29" s="1525"/>
      <c r="M29" s="1531" t="str">
        <f t="shared" si="3"/>
        <v/>
      </c>
      <c r="N29" s="1525"/>
      <c r="O29" s="1531" t="str">
        <f t="shared" si="4"/>
        <v/>
      </c>
      <c r="P29" s="1525">
        <v>1173.49</v>
      </c>
      <c r="Q29" s="1531">
        <f t="shared" si="5"/>
        <v>3259.6944444444448</v>
      </c>
      <c r="R29" s="1525">
        <v>277.10000000000002</v>
      </c>
      <c r="S29" s="1531">
        <f t="shared" si="6"/>
        <v>769.72222222222229</v>
      </c>
      <c r="T29" s="1525"/>
      <c r="U29" s="1531" t="str">
        <f t="shared" si="7"/>
        <v/>
      </c>
      <c r="V29" s="1525"/>
      <c r="W29" s="1531" t="str">
        <f t="shared" si="8"/>
        <v/>
      </c>
      <c r="X29" s="1525"/>
      <c r="Y29" s="1531" t="str">
        <f t="shared" si="9"/>
        <v/>
      </c>
      <c r="Z29" s="1525"/>
      <c r="AA29" s="1531" t="str">
        <f t="shared" si="10"/>
        <v/>
      </c>
      <c r="AB29" s="1525"/>
      <c r="AC29" s="1531" t="str">
        <f t="shared" si="11"/>
        <v/>
      </c>
      <c r="AD29" s="1525">
        <v>1680</v>
      </c>
      <c r="AE29" s="1531">
        <f t="shared" si="12"/>
        <v>4666.666666666667</v>
      </c>
      <c r="AF29" s="1525"/>
      <c r="AG29" s="1531" t="str">
        <f t="shared" si="13"/>
        <v/>
      </c>
      <c r="AH29" s="1525"/>
      <c r="AI29" s="1531" t="str">
        <f t="shared" si="14"/>
        <v/>
      </c>
      <c r="AJ29" s="1525">
        <v>752.78</v>
      </c>
      <c r="AK29" s="1531">
        <f t="shared" si="15"/>
        <v>2091.0555555555557</v>
      </c>
      <c r="AL29" s="1525"/>
      <c r="AM29" s="1531" t="str">
        <f t="shared" si="16"/>
        <v/>
      </c>
      <c r="AN29" s="1525"/>
      <c r="AO29" s="1531" t="str">
        <f t="shared" si="17"/>
        <v/>
      </c>
      <c r="AP29" s="1525">
        <v>3886.86</v>
      </c>
      <c r="AQ29" s="1531">
        <f t="shared" si="18"/>
        <v>10796.833333333334</v>
      </c>
    </row>
    <row r="30" spans="1:43" x14ac:dyDescent="0.25">
      <c r="A30" s="1522" t="s">
        <v>397</v>
      </c>
      <c r="B30" s="1524">
        <v>20.84</v>
      </c>
      <c r="D30" s="1525">
        <v>44155</v>
      </c>
      <c r="E30" s="1531">
        <f t="shared" si="0"/>
        <v>2118.7619961612286</v>
      </c>
      <c r="F30" s="1525">
        <v>61659</v>
      </c>
      <c r="G30" s="1531">
        <f t="shared" si="0"/>
        <v>2958.6852207293668</v>
      </c>
      <c r="H30" s="1525"/>
      <c r="I30" s="1531" t="str">
        <f t="shared" si="1"/>
        <v/>
      </c>
      <c r="J30" s="1525"/>
      <c r="K30" s="1531" t="str">
        <f t="shared" si="2"/>
        <v/>
      </c>
      <c r="L30" s="1525"/>
      <c r="M30" s="1531" t="str">
        <f t="shared" si="3"/>
        <v/>
      </c>
      <c r="N30" s="1525">
        <v>3491</v>
      </c>
      <c r="O30" s="1531">
        <f t="shared" si="4"/>
        <v>167.5143953934741</v>
      </c>
      <c r="P30" s="1525">
        <v>29422</v>
      </c>
      <c r="Q30" s="1531">
        <f t="shared" si="5"/>
        <v>1411.8042226487523</v>
      </c>
      <c r="R30" s="1525"/>
      <c r="S30" s="1531" t="str">
        <f t="shared" si="6"/>
        <v/>
      </c>
      <c r="T30" s="1525"/>
      <c r="U30" s="1531" t="str">
        <f t="shared" si="7"/>
        <v/>
      </c>
      <c r="V30" s="1525"/>
      <c r="W30" s="1531" t="str">
        <f t="shared" si="8"/>
        <v/>
      </c>
      <c r="X30" s="1525"/>
      <c r="Y30" s="1531" t="str">
        <f t="shared" si="9"/>
        <v/>
      </c>
      <c r="Z30" s="1525"/>
      <c r="AA30" s="1531" t="str">
        <f t="shared" si="10"/>
        <v/>
      </c>
      <c r="AB30" s="1525"/>
      <c r="AC30" s="1531" t="str">
        <f t="shared" si="11"/>
        <v/>
      </c>
      <c r="AD30" s="1525"/>
      <c r="AE30" s="1531" t="str">
        <f t="shared" si="12"/>
        <v/>
      </c>
      <c r="AF30" s="1525"/>
      <c r="AG30" s="1531" t="str">
        <f t="shared" si="13"/>
        <v/>
      </c>
      <c r="AH30" s="1525"/>
      <c r="AI30" s="1531" t="str">
        <f t="shared" si="14"/>
        <v/>
      </c>
      <c r="AJ30" s="1525">
        <v>6112</v>
      </c>
      <c r="AK30" s="1531">
        <f t="shared" si="15"/>
        <v>293.28214971209212</v>
      </c>
      <c r="AL30" s="1525"/>
      <c r="AM30" s="1531" t="str">
        <f t="shared" si="16"/>
        <v/>
      </c>
      <c r="AN30" s="1525"/>
      <c r="AO30" s="1531" t="str">
        <f t="shared" si="17"/>
        <v/>
      </c>
      <c r="AP30" s="1525">
        <v>100684</v>
      </c>
      <c r="AQ30" s="1531">
        <f t="shared" si="18"/>
        <v>4831.2859884836853</v>
      </c>
    </row>
    <row r="31" spans="1:43" x14ac:dyDescent="0.25">
      <c r="A31" s="1521"/>
      <c r="B31">
        <v>3.83</v>
      </c>
      <c r="D31" s="1527"/>
      <c r="E31" s="1531" t="str">
        <f t="shared" si="0"/>
        <v/>
      </c>
      <c r="F31" s="1527"/>
      <c r="G31" s="1531" t="str">
        <f t="shared" si="0"/>
        <v/>
      </c>
      <c r="H31" s="1527"/>
      <c r="I31" s="1531" t="str">
        <f t="shared" si="1"/>
        <v/>
      </c>
      <c r="J31" s="1527"/>
      <c r="K31" s="1531" t="str">
        <f t="shared" si="2"/>
        <v/>
      </c>
      <c r="L31" s="1527"/>
      <c r="M31" s="1531" t="str">
        <f t="shared" si="3"/>
        <v/>
      </c>
      <c r="N31" s="1527">
        <v>51</v>
      </c>
      <c r="O31" s="1531">
        <f t="shared" si="4"/>
        <v>13.315926892950392</v>
      </c>
      <c r="P31" s="1527">
        <v>3555</v>
      </c>
      <c r="Q31" s="1531">
        <f t="shared" si="5"/>
        <v>928.19843342036552</v>
      </c>
      <c r="R31" s="1527"/>
      <c r="S31" s="1531" t="str">
        <f t="shared" si="6"/>
        <v/>
      </c>
      <c r="T31" s="1527"/>
      <c r="U31" s="1531" t="str">
        <f t="shared" si="7"/>
        <v/>
      </c>
      <c r="V31" s="1527"/>
      <c r="W31" s="1531" t="str">
        <f t="shared" si="8"/>
        <v/>
      </c>
      <c r="X31" s="1527"/>
      <c r="Y31" s="1531" t="str">
        <f t="shared" si="9"/>
        <v/>
      </c>
      <c r="Z31" s="1527"/>
      <c r="AA31" s="1531" t="str">
        <f t="shared" si="10"/>
        <v/>
      </c>
      <c r="AB31" s="1527"/>
      <c r="AC31" s="1531" t="str">
        <f t="shared" si="11"/>
        <v/>
      </c>
      <c r="AD31" s="1527"/>
      <c r="AE31" s="1531" t="str">
        <f t="shared" si="12"/>
        <v/>
      </c>
      <c r="AF31" s="1527"/>
      <c r="AG31" s="1531" t="str">
        <f t="shared" si="13"/>
        <v/>
      </c>
      <c r="AH31" s="1527"/>
      <c r="AI31" s="1531" t="str">
        <f t="shared" si="14"/>
        <v/>
      </c>
      <c r="AJ31" s="1527">
        <v>765</v>
      </c>
      <c r="AK31" s="1531">
        <f t="shared" si="15"/>
        <v>199.73890339425586</v>
      </c>
      <c r="AL31" s="1527"/>
      <c r="AM31" s="1531" t="str">
        <f t="shared" si="16"/>
        <v/>
      </c>
      <c r="AN31" s="1527"/>
      <c r="AO31" s="1531" t="str">
        <f t="shared" si="17"/>
        <v/>
      </c>
      <c r="AP31" s="1527">
        <v>4371</v>
      </c>
      <c r="AQ31" s="1531">
        <f t="shared" si="18"/>
        <v>1141.2532637075717</v>
      </c>
    </row>
    <row r="32" spans="1:43" x14ac:dyDescent="0.25">
      <c r="A32" s="1522" t="s">
        <v>1084</v>
      </c>
      <c r="B32" s="1524"/>
      <c r="D32" s="1525"/>
      <c r="E32" s="1531" t="str">
        <f t="shared" si="0"/>
        <v/>
      </c>
      <c r="F32" s="1525"/>
      <c r="G32" s="1531" t="str">
        <f t="shared" si="0"/>
        <v/>
      </c>
      <c r="H32" s="1525"/>
      <c r="I32" s="1531" t="str">
        <f t="shared" si="1"/>
        <v/>
      </c>
      <c r="J32" s="1525"/>
      <c r="K32" s="1531" t="str">
        <f t="shared" si="2"/>
        <v/>
      </c>
      <c r="L32" s="1525"/>
      <c r="M32" s="1531" t="str">
        <f t="shared" si="3"/>
        <v/>
      </c>
      <c r="N32" s="1525"/>
      <c r="O32" s="1531" t="str">
        <f t="shared" si="4"/>
        <v/>
      </c>
      <c r="P32" s="1525"/>
      <c r="Q32" s="1531" t="str">
        <f t="shared" si="5"/>
        <v/>
      </c>
      <c r="R32" s="1525"/>
      <c r="S32" s="1531" t="str">
        <f t="shared" si="6"/>
        <v/>
      </c>
      <c r="T32" s="1525"/>
      <c r="U32" s="1531" t="str">
        <f t="shared" si="7"/>
        <v/>
      </c>
      <c r="V32" s="1525"/>
      <c r="W32" s="1531" t="str">
        <f t="shared" si="8"/>
        <v/>
      </c>
      <c r="X32" s="1525"/>
      <c r="Y32" s="1531" t="str">
        <f t="shared" si="9"/>
        <v/>
      </c>
      <c r="Z32" s="1525"/>
      <c r="AA32" s="1531" t="str">
        <f t="shared" si="10"/>
        <v/>
      </c>
      <c r="AB32" s="1525">
        <v>47833</v>
      </c>
      <c r="AC32" s="1531" t="str">
        <f t="shared" si="11"/>
        <v/>
      </c>
      <c r="AD32" s="1525"/>
      <c r="AE32" s="1531" t="str">
        <f t="shared" si="12"/>
        <v/>
      </c>
      <c r="AF32" s="1525"/>
      <c r="AG32" s="1531" t="str">
        <f t="shared" si="13"/>
        <v/>
      </c>
      <c r="AH32" s="1525"/>
      <c r="AI32" s="1531" t="str">
        <f t="shared" si="14"/>
        <v/>
      </c>
      <c r="AJ32" s="1525"/>
      <c r="AK32" s="1531" t="str">
        <f t="shared" si="15"/>
        <v/>
      </c>
      <c r="AL32" s="1525"/>
      <c r="AM32" s="1531" t="str">
        <f t="shared" si="16"/>
        <v/>
      </c>
      <c r="AN32" s="1525"/>
      <c r="AO32" s="1531" t="str">
        <f t="shared" si="17"/>
        <v/>
      </c>
      <c r="AP32" s="1525">
        <v>47833</v>
      </c>
      <c r="AQ32" s="1531" t="str">
        <f t="shared" si="18"/>
        <v/>
      </c>
    </row>
    <row r="33" spans="1:43" x14ac:dyDescent="0.25">
      <c r="A33" s="1521"/>
      <c r="B33">
        <v>0.5</v>
      </c>
      <c r="D33" s="1527">
        <v>21708</v>
      </c>
      <c r="E33" s="1531">
        <f t="shared" si="0"/>
        <v>43416</v>
      </c>
      <c r="F33" s="1527">
        <v>305</v>
      </c>
      <c r="G33" s="1531">
        <f t="shared" si="0"/>
        <v>610</v>
      </c>
      <c r="H33" s="1527"/>
      <c r="I33" s="1531" t="str">
        <f t="shared" si="1"/>
        <v/>
      </c>
      <c r="J33" s="1527"/>
      <c r="K33" s="1531" t="str">
        <f t="shared" si="2"/>
        <v/>
      </c>
      <c r="L33" s="1527"/>
      <c r="M33" s="1531" t="str">
        <f t="shared" si="3"/>
        <v/>
      </c>
      <c r="N33" s="1527">
        <v>686</v>
      </c>
      <c r="O33" s="1531">
        <f t="shared" si="4"/>
        <v>1372</v>
      </c>
      <c r="P33" s="1527">
        <v>2011</v>
      </c>
      <c r="Q33" s="1531">
        <f t="shared" si="5"/>
        <v>4022</v>
      </c>
      <c r="R33" s="1527"/>
      <c r="S33" s="1531" t="str">
        <f t="shared" si="6"/>
        <v/>
      </c>
      <c r="T33" s="1527"/>
      <c r="U33" s="1531" t="str">
        <f t="shared" si="7"/>
        <v/>
      </c>
      <c r="V33" s="1527">
        <v>26</v>
      </c>
      <c r="W33" s="1531">
        <f t="shared" si="8"/>
        <v>52</v>
      </c>
      <c r="X33" s="1527"/>
      <c r="Y33" s="1531" t="str">
        <f t="shared" si="9"/>
        <v/>
      </c>
      <c r="Z33" s="1527"/>
      <c r="AA33" s="1531" t="str">
        <f t="shared" si="10"/>
        <v/>
      </c>
      <c r="AB33" s="1527"/>
      <c r="AC33" s="1531" t="str">
        <f t="shared" si="11"/>
        <v/>
      </c>
      <c r="AD33" s="1527"/>
      <c r="AE33" s="1531" t="str">
        <f t="shared" si="12"/>
        <v/>
      </c>
      <c r="AF33" s="1527"/>
      <c r="AG33" s="1531" t="str">
        <f t="shared" si="13"/>
        <v/>
      </c>
      <c r="AH33" s="1527"/>
      <c r="AI33" s="1531" t="str">
        <f t="shared" si="14"/>
        <v/>
      </c>
      <c r="AJ33" s="1527">
        <v>856</v>
      </c>
      <c r="AK33" s="1531">
        <f t="shared" si="15"/>
        <v>1712</v>
      </c>
      <c r="AL33" s="1527"/>
      <c r="AM33" s="1531" t="str">
        <f t="shared" si="16"/>
        <v/>
      </c>
      <c r="AN33" s="1527"/>
      <c r="AO33" s="1531" t="str">
        <f t="shared" si="17"/>
        <v/>
      </c>
      <c r="AP33" s="1527">
        <v>3884</v>
      </c>
      <c r="AQ33" s="1531">
        <f t="shared" si="18"/>
        <v>7768</v>
      </c>
    </row>
    <row r="34" spans="1:43" x14ac:dyDescent="0.25">
      <c r="A34" s="1522" t="s">
        <v>402</v>
      </c>
      <c r="B34" s="1524">
        <v>9.2200000000000006</v>
      </c>
      <c r="D34" s="1525">
        <v>41430.629999999997</v>
      </c>
      <c r="E34" s="1531">
        <f t="shared" si="0"/>
        <v>4493.5607375271147</v>
      </c>
      <c r="F34" s="1525"/>
      <c r="G34" s="1531" t="str">
        <f t="shared" si="0"/>
        <v/>
      </c>
      <c r="H34" s="1525"/>
      <c r="I34" s="1531" t="str">
        <f t="shared" si="1"/>
        <v/>
      </c>
      <c r="J34" s="1525"/>
      <c r="K34" s="1531" t="str">
        <f t="shared" si="2"/>
        <v/>
      </c>
      <c r="L34" s="1525"/>
      <c r="M34" s="1531" t="str">
        <f t="shared" si="3"/>
        <v/>
      </c>
      <c r="N34" s="1525">
        <v>25</v>
      </c>
      <c r="O34" s="1531">
        <f t="shared" si="4"/>
        <v>2.7114967462039044</v>
      </c>
      <c r="P34" s="1525">
        <v>25799.54</v>
      </c>
      <c r="Q34" s="1531">
        <f t="shared" si="5"/>
        <v>2798.214750542299</v>
      </c>
      <c r="R34" s="1525">
        <v>15316.22</v>
      </c>
      <c r="S34" s="1531">
        <f t="shared" si="6"/>
        <v>1661.1952277657265</v>
      </c>
      <c r="T34" s="1525">
        <v>627.97</v>
      </c>
      <c r="U34" s="1531">
        <f t="shared" si="7"/>
        <v>68.10954446854663</v>
      </c>
      <c r="V34" s="1525"/>
      <c r="W34" s="1531" t="str">
        <f t="shared" si="8"/>
        <v/>
      </c>
      <c r="X34" s="1525"/>
      <c r="Y34" s="1531" t="str">
        <f t="shared" si="9"/>
        <v/>
      </c>
      <c r="Z34" s="1525"/>
      <c r="AA34" s="1531" t="str">
        <f t="shared" si="10"/>
        <v/>
      </c>
      <c r="AB34" s="1525">
        <v>734.29</v>
      </c>
      <c r="AC34" s="1531">
        <f t="shared" si="11"/>
        <v>79.64099783080259</v>
      </c>
      <c r="AD34" s="1525"/>
      <c r="AE34" s="1531" t="str">
        <f t="shared" si="12"/>
        <v/>
      </c>
      <c r="AF34" s="1525"/>
      <c r="AG34" s="1531" t="str">
        <f t="shared" si="13"/>
        <v/>
      </c>
      <c r="AH34" s="1525"/>
      <c r="AI34" s="1531" t="str">
        <f t="shared" si="14"/>
        <v/>
      </c>
      <c r="AJ34" s="1525">
        <v>63456.13</v>
      </c>
      <c r="AK34" s="1531">
        <f t="shared" si="15"/>
        <v>6882.4436008676785</v>
      </c>
      <c r="AL34" s="1525"/>
      <c r="AM34" s="1531" t="str">
        <f t="shared" si="16"/>
        <v/>
      </c>
      <c r="AN34" s="1525">
        <v>1547.37</v>
      </c>
      <c r="AO34" s="1531">
        <f t="shared" si="17"/>
        <v>167.82754880694142</v>
      </c>
      <c r="AP34" s="1525">
        <v>107506.52</v>
      </c>
      <c r="AQ34" s="1531">
        <f t="shared" si="18"/>
        <v>11660.1431670282</v>
      </c>
    </row>
    <row r="35" spans="1:43" x14ac:dyDescent="0.25">
      <c r="A35" s="1522" t="s">
        <v>407</v>
      </c>
      <c r="B35" s="1524">
        <v>24.17</v>
      </c>
      <c r="D35" s="1525">
        <v>321664.86</v>
      </c>
      <c r="E35" s="1531">
        <f t="shared" si="0"/>
        <v>13308.434422838227</v>
      </c>
      <c r="F35" s="1525">
        <v>132.72999999999999</v>
      </c>
      <c r="G35" s="1531">
        <f t="shared" si="0"/>
        <v>5.4915184112536197</v>
      </c>
      <c r="H35" s="1525"/>
      <c r="I35" s="1531" t="str">
        <f t="shared" si="1"/>
        <v/>
      </c>
      <c r="J35" s="1525"/>
      <c r="K35" s="1531" t="str">
        <f t="shared" si="2"/>
        <v/>
      </c>
      <c r="L35" s="1525"/>
      <c r="M35" s="1531" t="str">
        <f t="shared" si="3"/>
        <v/>
      </c>
      <c r="N35" s="1525">
        <v>430</v>
      </c>
      <c r="O35" s="1531">
        <f t="shared" si="4"/>
        <v>17.790649565577162</v>
      </c>
      <c r="P35" s="1525">
        <v>27823.35</v>
      </c>
      <c r="Q35" s="1531">
        <f t="shared" si="5"/>
        <v>1151.1522548613982</v>
      </c>
      <c r="R35" s="1525">
        <v>317.07</v>
      </c>
      <c r="S35" s="1531">
        <f t="shared" si="6"/>
        <v>13.118328506412908</v>
      </c>
      <c r="T35" s="1525"/>
      <c r="U35" s="1531" t="str">
        <f t="shared" si="7"/>
        <v/>
      </c>
      <c r="V35" s="1525"/>
      <c r="W35" s="1531" t="str">
        <f t="shared" si="8"/>
        <v/>
      </c>
      <c r="X35" s="1525"/>
      <c r="Y35" s="1531" t="str">
        <f t="shared" si="9"/>
        <v/>
      </c>
      <c r="Z35" s="1525"/>
      <c r="AA35" s="1531" t="str">
        <f t="shared" si="10"/>
        <v/>
      </c>
      <c r="AB35" s="1525">
        <v>6231.38</v>
      </c>
      <c r="AC35" s="1531">
        <f t="shared" si="11"/>
        <v>257.81464625568884</v>
      </c>
      <c r="AD35" s="1525">
        <v>59715.33</v>
      </c>
      <c r="AE35" s="1531">
        <f t="shared" si="12"/>
        <v>2470.6383947041786</v>
      </c>
      <c r="AF35" s="1525"/>
      <c r="AG35" s="1531" t="str">
        <f t="shared" si="13"/>
        <v/>
      </c>
      <c r="AH35" s="1525"/>
      <c r="AI35" s="1531" t="str">
        <f t="shared" si="14"/>
        <v/>
      </c>
      <c r="AJ35" s="1525"/>
      <c r="AK35" s="1531" t="str">
        <f t="shared" si="15"/>
        <v/>
      </c>
      <c r="AL35" s="1525"/>
      <c r="AM35" s="1531" t="str">
        <f t="shared" si="16"/>
        <v/>
      </c>
      <c r="AN35" s="1525"/>
      <c r="AO35" s="1531" t="str">
        <f t="shared" si="17"/>
        <v/>
      </c>
      <c r="AP35" s="1525">
        <v>94649.86</v>
      </c>
      <c r="AQ35" s="1531">
        <f t="shared" si="18"/>
        <v>3916.0057923045097</v>
      </c>
    </row>
    <row r="36" spans="1:43" x14ac:dyDescent="0.25">
      <c r="A36" s="1522" t="s">
        <v>416</v>
      </c>
      <c r="B36" s="1524">
        <v>1.95</v>
      </c>
      <c r="D36" s="1525">
        <v>9427.81</v>
      </c>
      <c r="E36" s="1531">
        <f t="shared" si="0"/>
        <v>4834.7743589743586</v>
      </c>
      <c r="F36" s="1525"/>
      <c r="G36" s="1531" t="str">
        <f t="shared" si="0"/>
        <v/>
      </c>
      <c r="H36" s="1525"/>
      <c r="I36" s="1531" t="str">
        <f t="shared" si="1"/>
        <v/>
      </c>
      <c r="J36" s="1525"/>
      <c r="K36" s="1531" t="str">
        <f t="shared" si="2"/>
        <v/>
      </c>
      <c r="L36" s="1525"/>
      <c r="M36" s="1531" t="str">
        <f t="shared" si="3"/>
        <v/>
      </c>
      <c r="N36" s="1525"/>
      <c r="O36" s="1531" t="str">
        <f t="shared" si="4"/>
        <v/>
      </c>
      <c r="P36" s="1525">
        <v>3633.39</v>
      </c>
      <c r="Q36" s="1531">
        <f t="shared" si="5"/>
        <v>1863.2769230769231</v>
      </c>
      <c r="R36" s="1525">
        <v>536.61</v>
      </c>
      <c r="S36" s="1531">
        <f t="shared" si="6"/>
        <v>275.18461538461537</v>
      </c>
      <c r="T36" s="1525"/>
      <c r="U36" s="1531" t="str">
        <f t="shared" si="7"/>
        <v/>
      </c>
      <c r="V36" s="1525"/>
      <c r="W36" s="1531" t="str">
        <f t="shared" si="8"/>
        <v/>
      </c>
      <c r="X36" s="1525"/>
      <c r="Y36" s="1531" t="str">
        <f t="shared" si="9"/>
        <v/>
      </c>
      <c r="Z36" s="1525"/>
      <c r="AA36" s="1531" t="str">
        <f t="shared" si="10"/>
        <v/>
      </c>
      <c r="AB36" s="1525"/>
      <c r="AC36" s="1531" t="str">
        <f t="shared" si="11"/>
        <v/>
      </c>
      <c r="AD36" s="1525">
        <v>625</v>
      </c>
      <c r="AE36" s="1531">
        <f t="shared" si="12"/>
        <v>320.5128205128205</v>
      </c>
      <c r="AF36" s="1525"/>
      <c r="AG36" s="1531" t="str">
        <f t="shared" si="13"/>
        <v/>
      </c>
      <c r="AH36" s="1525"/>
      <c r="AI36" s="1531" t="str">
        <f t="shared" si="14"/>
        <v/>
      </c>
      <c r="AJ36" s="1525">
        <v>1066.03</v>
      </c>
      <c r="AK36" s="1531">
        <f t="shared" si="15"/>
        <v>546.68205128205125</v>
      </c>
      <c r="AL36" s="1525"/>
      <c r="AM36" s="1531" t="str">
        <f t="shared" si="16"/>
        <v/>
      </c>
      <c r="AN36" s="1525"/>
      <c r="AO36" s="1531" t="str">
        <f t="shared" si="17"/>
        <v/>
      </c>
      <c r="AP36" s="1525">
        <v>5861.03</v>
      </c>
      <c r="AQ36" s="1531">
        <f t="shared" si="18"/>
        <v>3005.6564102564103</v>
      </c>
    </row>
    <row r="37" spans="1:43" x14ac:dyDescent="0.25">
      <c r="A37" s="1522" t="s">
        <v>969</v>
      </c>
      <c r="B37" s="1524">
        <v>11.7</v>
      </c>
      <c r="D37" s="1525">
        <v>33192</v>
      </c>
      <c r="E37" s="1531">
        <f t="shared" si="0"/>
        <v>2836.9230769230771</v>
      </c>
      <c r="F37" s="1525"/>
      <c r="G37" s="1531" t="str">
        <f t="shared" si="0"/>
        <v/>
      </c>
      <c r="H37" s="1525"/>
      <c r="I37" s="1531" t="str">
        <f t="shared" si="1"/>
        <v/>
      </c>
      <c r="J37" s="1525"/>
      <c r="K37" s="1531" t="str">
        <f t="shared" si="2"/>
        <v/>
      </c>
      <c r="L37" s="1525"/>
      <c r="M37" s="1531" t="str">
        <f t="shared" si="3"/>
        <v/>
      </c>
      <c r="N37" s="1525"/>
      <c r="O37" s="1531" t="str">
        <f t="shared" si="4"/>
        <v/>
      </c>
      <c r="P37" s="1525">
        <v>15233</v>
      </c>
      <c r="Q37" s="1531">
        <f t="shared" si="5"/>
        <v>1301.965811965812</v>
      </c>
      <c r="R37" s="1525">
        <v>381</v>
      </c>
      <c r="S37" s="1531">
        <f t="shared" si="6"/>
        <v>32.564102564102569</v>
      </c>
      <c r="T37" s="1525"/>
      <c r="U37" s="1531" t="str">
        <f t="shared" si="7"/>
        <v/>
      </c>
      <c r="V37" s="1525"/>
      <c r="W37" s="1531" t="str">
        <f t="shared" si="8"/>
        <v/>
      </c>
      <c r="X37" s="1525"/>
      <c r="Y37" s="1531" t="str">
        <f t="shared" si="9"/>
        <v/>
      </c>
      <c r="Z37" s="1525"/>
      <c r="AA37" s="1531" t="str">
        <f t="shared" si="10"/>
        <v/>
      </c>
      <c r="AB37" s="1525"/>
      <c r="AC37" s="1531" t="str">
        <f t="shared" si="11"/>
        <v/>
      </c>
      <c r="AD37" s="1525">
        <v>187</v>
      </c>
      <c r="AE37" s="1531">
        <f t="shared" si="12"/>
        <v>15.982905982905985</v>
      </c>
      <c r="AF37" s="1525"/>
      <c r="AG37" s="1531" t="str">
        <f t="shared" si="13"/>
        <v/>
      </c>
      <c r="AH37" s="1525"/>
      <c r="AI37" s="1531" t="str">
        <f t="shared" si="14"/>
        <v/>
      </c>
      <c r="AJ37" s="1525">
        <v>1870</v>
      </c>
      <c r="AK37" s="1531">
        <f t="shared" si="15"/>
        <v>159.82905982905984</v>
      </c>
      <c r="AL37" s="1525"/>
      <c r="AM37" s="1531" t="str">
        <f t="shared" si="16"/>
        <v/>
      </c>
      <c r="AN37" s="1525"/>
      <c r="AO37" s="1531" t="str">
        <f t="shared" si="17"/>
        <v/>
      </c>
      <c r="AP37" s="1525">
        <v>17671</v>
      </c>
      <c r="AQ37" s="1531">
        <f t="shared" si="18"/>
        <v>1510.3418803418804</v>
      </c>
    </row>
    <row r="38" spans="1:43" x14ac:dyDescent="0.25">
      <c r="A38" s="1522" t="s">
        <v>418</v>
      </c>
      <c r="B38" s="1524">
        <v>78.86</v>
      </c>
      <c r="D38" s="1525">
        <v>153272</v>
      </c>
      <c r="E38" s="1531">
        <f t="shared" si="0"/>
        <v>1943.5962465128075</v>
      </c>
      <c r="F38" s="1525">
        <v>7546</v>
      </c>
      <c r="G38" s="1531">
        <f t="shared" si="0"/>
        <v>95.688562008622881</v>
      </c>
      <c r="H38" s="1525"/>
      <c r="I38" s="1531" t="str">
        <f t="shared" si="1"/>
        <v/>
      </c>
      <c r="J38" s="1525">
        <v>45000</v>
      </c>
      <c r="K38" s="1531">
        <f t="shared" si="2"/>
        <v>570.63149885873702</v>
      </c>
      <c r="L38" s="1525"/>
      <c r="M38" s="1531" t="str">
        <f t="shared" si="3"/>
        <v/>
      </c>
      <c r="N38" s="1525">
        <v>4317</v>
      </c>
      <c r="O38" s="1531">
        <f t="shared" si="4"/>
        <v>54.742581790514834</v>
      </c>
      <c r="P38" s="1525">
        <v>12331</v>
      </c>
      <c r="Q38" s="1531">
        <f t="shared" si="5"/>
        <v>156.36571138726859</v>
      </c>
      <c r="R38" s="1525">
        <v>2438</v>
      </c>
      <c r="S38" s="1531">
        <f t="shared" si="6"/>
        <v>30.915546538168908</v>
      </c>
      <c r="T38" s="1525">
        <v>202</v>
      </c>
      <c r="U38" s="1531">
        <f t="shared" si="7"/>
        <v>2.5615013948769971</v>
      </c>
      <c r="V38" s="1525">
        <v>12</v>
      </c>
      <c r="W38" s="1531">
        <f t="shared" si="8"/>
        <v>0.1521683996956632</v>
      </c>
      <c r="X38" s="1525"/>
      <c r="Y38" s="1531" t="str">
        <f t="shared" si="9"/>
        <v/>
      </c>
      <c r="Z38" s="1525">
        <v>15</v>
      </c>
      <c r="AA38" s="1531">
        <f t="shared" si="10"/>
        <v>0.190210499619579</v>
      </c>
      <c r="AB38" s="1525"/>
      <c r="AC38" s="1531" t="str">
        <f t="shared" si="11"/>
        <v/>
      </c>
      <c r="AD38" s="1525">
        <v>720</v>
      </c>
      <c r="AE38" s="1531">
        <f t="shared" si="12"/>
        <v>9.1301039817397918</v>
      </c>
      <c r="AF38" s="1525"/>
      <c r="AG38" s="1531" t="str">
        <f t="shared" si="13"/>
        <v/>
      </c>
      <c r="AH38" s="1525"/>
      <c r="AI38" s="1531" t="str">
        <f t="shared" si="14"/>
        <v/>
      </c>
      <c r="AJ38" s="1525">
        <v>1148</v>
      </c>
      <c r="AK38" s="1531">
        <f t="shared" si="15"/>
        <v>14.557443570885113</v>
      </c>
      <c r="AL38" s="1525"/>
      <c r="AM38" s="1531" t="str">
        <f t="shared" si="16"/>
        <v/>
      </c>
      <c r="AN38" s="1525">
        <v>333880</v>
      </c>
      <c r="AO38" s="1531">
        <f t="shared" si="17"/>
        <v>4233.8321075323356</v>
      </c>
      <c r="AP38" s="1525">
        <v>407609</v>
      </c>
      <c r="AQ38" s="1531">
        <f t="shared" si="18"/>
        <v>5168.7674359624652</v>
      </c>
    </row>
    <row r="39" spans="1:43" x14ac:dyDescent="0.25">
      <c r="A39" s="1521"/>
      <c r="D39" s="1527">
        <v>550</v>
      </c>
      <c r="E39" s="1531" t="str">
        <f t="shared" si="0"/>
        <v/>
      </c>
      <c r="F39" s="1527"/>
      <c r="G39" s="1531" t="str">
        <f t="shared" si="0"/>
        <v/>
      </c>
      <c r="H39" s="1527"/>
      <c r="I39" s="1531" t="str">
        <f t="shared" si="1"/>
        <v/>
      </c>
      <c r="J39" s="1527"/>
      <c r="K39" s="1531" t="str">
        <f t="shared" si="2"/>
        <v/>
      </c>
      <c r="L39" s="1527">
        <v>896</v>
      </c>
      <c r="M39" s="1531" t="str">
        <f t="shared" si="3"/>
        <v/>
      </c>
      <c r="N39" s="1527"/>
      <c r="O39" s="1531" t="str">
        <f t="shared" si="4"/>
        <v/>
      </c>
      <c r="P39" s="1527"/>
      <c r="Q39" s="1531" t="str">
        <f t="shared" si="5"/>
        <v/>
      </c>
      <c r="R39" s="1527">
        <v>298</v>
      </c>
      <c r="S39" s="1531" t="str">
        <f t="shared" si="6"/>
        <v/>
      </c>
      <c r="T39" s="1527">
        <v>15</v>
      </c>
      <c r="U39" s="1531" t="str">
        <f t="shared" si="7"/>
        <v/>
      </c>
      <c r="V39" s="1527"/>
      <c r="W39" s="1531" t="str">
        <f t="shared" si="8"/>
        <v/>
      </c>
      <c r="X39" s="1527"/>
      <c r="Y39" s="1531" t="str">
        <f t="shared" si="9"/>
        <v/>
      </c>
      <c r="Z39" s="1527"/>
      <c r="AA39" s="1531" t="str">
        <f t="shared" si="10"/>
        <v/>
      </c>
      <c r="AB39" s="1527"/>
      <c r="AC39" s="1531" t="str">
        <f t="shared" si="11"/>
        <v/>
      </c>
      <c r="AD39" s="1527">
        <v>114285</v>
      </c>
      <c r="AE39" s="1531" t="str">
        <f t="shared" si="12"/>
        <v/>
      </c>
      <c r="AF39" s="1527"/>
      <c r="AG39" s="1531" t="str">
        <f t="shared" si="13"/>
        <v/>
      </c>
      <c r="AH39" s="1527"/>
      <c r="AI39" s="1531" t="str">
        <f t="shared" si="14"/>
        <v/>
      </c>
      <c r="AJ39" s="1527">
        <v>2913</v>
      </c>
      <c r="AK39" s="1531" t="str">
        <f t="shared" si="15"/>
        <v/>
      </c>
      <c r="AL39" s="1527"/>
      <c r="AM39" s="1531" t="str">
        <f t="shared" si="16"/>
        <v/>
      </c>
      <c r="AN39" s="1527"/>
      <c r="AO39" s="1531" t="str">
        <f t="shared" si="17"/>
        <v/>
      </c>
      <c r="AP39" s="1527">
        <v>118407</v>
      </c>
      <c r="AQ39" s="1531" t="str">
        <f t="shared" si="18"/>
        <v/>
      </c>
    </row>
    <row r="40" spans="1:43" x14ac:dyDescent="0.25">
      <c r="A40" s="1522" t="s">
        <v>890</v>
      </c>
      <c r="B40" s="1524">
        <v>176.45</v>
      </c>
      <c r="D40" s="1525">
        <v>800080.03</v>
      </c>
      <c r="E40" s="1531">
        <f t="shared" si="0"/>
        <v>4534.3158401813553</v>
      </c>
      <c r="F40" s="1525">
        <v>171980.68</v>
      </c>
      <c r="G40" s="1531">
        <f t="shared" si="0"/>
        <v>974.67089827146503</v>
      </c>
      <c r="H40" s="1525"/>
      <c r="I40" s="1531" t="str">
        <f t="shared" si="1"/>
        <v/>
      </c>
      <c r="J40" s="1525">
        <v>127166.36</v>
      </c>
      <c r="K40" s="1531">
        <f t="shared" si="2"/>
        <v>720.69345423632763</v>
      </c>
      <c r="L40" s="1525"/>
      <c r="M40" s="1531" t="str">
        <f t="shared" si="3"/>
        <v/>
      </c>
      <c r="N40" s="1525">
        <v>99331.78</v>
      </c>
      <c r="O40" s="1531">
        <f t="shared" si="4"/>
        <v>562.94576367242848</v>
      </c>
      <c r="P40" s="1525">
        <v>891944.75</v>
      </c>
      <c r="Q40" s="1531">
        <f t="shared" si="5"/>
        <v>5054.9433267214508</v>
      </c>
      <c r="R40" s="1525">
        <v>3866.96</v>
      </c>
      <c r="S40" s="1531">
        <f t="shared" si="6"/>
        <v>21.91533012184755</v>
      </c>
      <c r="T40" s="1525"/>
      <c r="U40" s="1531" t="str">
        <f t="shared" si="7"/>
        <v/>
      </c>
      <c r="V40" s="1525">
        <v>500</v>
      </c>
      <c r="W40" s="1531">
        <f t="shared" si="8"/>
        <v>2.8336639274582036</v>
      </c>
      <c r="X40" s="1525"/>
      <c r="Y40" s="1531" t="str">
        <f t="shared" si="9"/>
        <v/>
      </c>
      <c r="Z40" s="1525"/>
      <c r="AA40" s="1531" t="str">
        <f t="shared" si="10"/>
        <v/>
      </c>
      <c r="AB40" s="1525"/>
      <c r="AC40" s="1531" t="str">
        <f t="shared" si="11"/>
        <v/>
      </c>
      <c r="AD40" s="1525"/>
      <c r="AE40" s="1531" t="str">
        <f t="shared" si="12"/>
        <v/>
      </c>
      <c r="AF40" s="1525"/>
      <c r="AG40" s="1531" t="str">
        <f t="shared" si="13"/>
        <v/>
      </c>
      <c r="AH40" s="1525"/>
      <c r="AI40" s="1531" t="str">
        <f t="shared" si="14"/>
        <v/>
      </c>
      <c r="AJ40" s="1525">
        <v>210389.8</v>
      </c>
      <c r="AK40" s="1531">
        <f t="shared" si="15"/>
        <v>1192.3479739302918</v>
      </c>
      <c r="AL40" s="1525"/>
      <c r="AM40" s="1531" t="str">
        <f t="shared" si="16"/>
        <v/>
      </c>
      <c r="AN40" s="1525"/>
      <c r="AO40" s="1531" t="str">
        <f t="shared" si="17"/>
        <v/>
      </c>
      <c r="AP40" s="1525">
        <v>1505180.33</v>
      </c>
      <c r="AQ40" s="1531">
        <f t="shared" si="18"/>
        <v>8530.3504108812704</v>
      </c>
    </row>
    <row r="41" spans="1:43" x14ac:dyDescent="0.25">
      <c r="A41" s="1521"/>
      <c r="B41">
        <v>52.63</v>
      </c>
      <c r="D41" s="1527">
        <v>432102.76</v>
      </c>
      <c r="E41" s="1531">
        <f t="shared" si="0"/>
        <v>8210.1987459623779</v>
      </c>
      <c r="F41" s="1527">
        <v>33575.410000000003</v>
      </c>
      <c r="G41" s="1531">
        <f t="shared" si="0"/>
        <v>637.95192855785672</v>
      </c>
      <c r="H41" s="1527"/>
      <c r="I41" s="1531" t="str">
        <f t="shared" si="1"/>
        <v/>
      </c>
      <c r="J41" s="1527">
        <v>50647.69</v>
      </c>
      <c r="K41" s="1531">
        <f t="shared" si="2"/>
        <v>962.33498004940145</v>
      </c>
      <c r="L41" s="1527"/>
      <c r="M41" s="1531" t="str">
        <f t="shared" si="3"/>
        <v/>
      </c>
      <c r="N41" s="1527">
        <v>33964.33</v>
      </c>
      <c r="O41" s="1531">
        <f t="shared" si="4"/>
        <v>645.34163024890745</v>
      </c>
      <c r="P41" s="1527">
        <v>252302.99</v>
      </c>
      <c r="Q41" s="1531">
        <f t="shared" si="5"/>
        <v>4793.9006270188102</v>
      </c>
      <c r="R41" s="1527">
        <v>774.24</v>
      </c>
      <c r="S41" s="1531">
        <f t="shared" si="6"/>
        <v>14.711001330039901</v>
      </c>
      <c r="T41" s="1527"/>
      <c r="U41" s="1531" t="str">
        <f t="shared" si="7"/>
        <v/>
      </c>
      <c r="V41" s="1527"/>
      <c r="W41" s="1531" t="str">
        <f t="shared" si="8"/>
        <v/>
      </c>
      <c r="X41" s="1527"/>
      <c r="Y41" s="1531" t="str">
        <f t="shared" si="9"/>
        <v/>
      </c>
      <c r="Z41" s="1527"/>
      <c r="AA41" s="1531" t="str">
        <f t="shared" si="10"/>
        <v/>
      </c>
      <c r="AB41" s="1527"/>
      <c r="AC41" s="1531" t="str">
        <f t="shared" si="11"/>
        <v/>
      </c>
      <c r="AD41" s="1527"/>
      <c r="AE41" s="1531" t="str">
        <f t="shared" si="12"/>
        <v/>
      </c>
      <c r="AF41" s="1527"/>
      <c r="AG41" s="1531" t="str">
        <f t="shared" si="13"/>
        <v/>
      </c>
      <c r="AH41" s="1527"/>
      <c r="AI41" s="1531" t="str">
        <f t="shared" si="14"/>
        <v/>
      </c>
      <c r="AJ41" s="1527">
        <v>59492.54</v>
      </c>
      <c r="AK41" s="1531">
        <f t="shared" si="15"/>
        <v>1130.3921717651529</v>
      </c>
      <c r="AL41" s="1527"/>
      <c r="AM41" s="1531" t="str">
        <f t="shared" si="16"/>
        <v/>
      </c>
      <c r="AN41" s="1527"/>
      <c r="AO41" s="1531" t="str">
        <f t="shared" si="17"/>
        <v/>
      </c>
      <c r="AP41" s="1527">
        <v>430757.2</v>
      </c>
      <c r="AQ41" s="1531">
        <f t="shared" si="18"/>
        <v>8184.6323389701693</v>
      </c>
    </row>
    <row r="42" spans="1:43" x14ac:dyDescent="0.25">
      <c r="E42" s="1531" t="str">
        <f t="shared" si="0"/>
        <v/>
      </c>
      <c r="G42" s="1531" t="str">
        <f t="shared" si="0"/>
        <v/>
      </c>
      <c r="I42" s="1531" t="str">
        <f t="shared" si="1"/>
        <v/>
      </c>
      <c r="K42" s="1531" t="str">
        <f t="shared" si="2"/>
        <v/>
      </c>
      <c r="M42" s="1531" t="str">
        <f t="shared" si="3"/>
        <v/>
      </c>
      <c r="O42" s="1531" t="str">
        <f t="shared" si="4"/>
        <v/>
      </c>
      <c r="Q42" s="1531" t="str">
        <f t="shared" si="5"/>
        <v/>
      </c>
      <c r="S42" s="1531" t="str">
        <f t="shared" si="6"/>
        <v/>
      </c>
      <c r="U42" s="1531" t="str">
        <f t="shared" si="7"/>
        <v/>
      </c>
      <c r="W42" s="1531" t="str">
        <f t="shared" si="8"/>
        <v/>
      </c>
      <c r="Y42" s="1531" t="str">
        <f t="shared" si="9"/>
        <v/>
      </c>
      <c r="AA42" s="1531" t="str">
        <f t="shared" si="10"/>
        <v/>
      </c>
      <c r="AC42" s="1531" t="str">
        <f t="shared" si="11"/>
        <v/>
      </c>
      <c r="AE42" s="1531" t="str">
        <f t="shared" si="12"/>
        <v/>
      </c>
      <c r="AG42" s="1531" t="str">
        <f t="shared" si="13"/>
        <v/>
      </c>
      <c r="AI42" s="1531" t="str">
        <f t="shared" si="14"/>
        <v/>
      </c>
      <c r="AK42" s="1531" t="str">
        <f t="shared" si="15"/>
        <v/>
      </c>
      <c r="AM42" s="1531" t="str">
        <f t="shared" si="16"/>
        <v/>
      </c>
      <c r="AO42" s="1531" t="str">
        <f t="shared" si="17"/>
        <v/>
      </c>
      <c r="AQ42" s="1531" t="str">
        <f t="shared" si="18"/>
        <v/>
      </c>
    </row>
    <row r="43" spans="1:43" x14ac:dyDescent="0.25">
      <c r="E43" s="1531" t="str">
        <f t="shared" si="0"/>
        <v/>
      </c>
      <c r="G43" s="1531" t="str">
        <f t="shared" si="0"/>
        <v/>
      </c>
      <c r="I43" s="1531" t="str">
        <f t="shared" si="1"/>
        <v/>
      </c>
      <c r="K43" s="1531" t="str">
        <f t="shared" si="2"/>
        <v/>
      </c>
      <c r="M43" s="1531" t="str">
        <f t="shared" si="3"/>
        <v/>
      </c>
      <c r="O43" s="1531" t="str">
        <f t="shared" si="4"/>
        <v/>
      </c>
      <c r="Q43" s="1531" t="str">
        <f t="shared" si="5"/>
        <v/>
      </c>
      <c r="S43" s="1531" t="str">
        <f t="shared" si="6"/>
        <v/>
      </c>
      <c r="U43" s="1531" t="str">
        <f t="shared" si="7"/>
        <v/>
      </c>
      <c r="W43" s="1531" t="str">
        <f t="shared" si="8"/>
        <v/>
      </c>
      <c r="Y43" s="1531" t="str">
        <f t="shared" si="9"/>
        <v/>
      </c>
      <c r="AA43" s="1531" t="str">
        <f t="shared" si="10"/>
        <v/>
      </c>
      <c r="AC43" s="1531" t="str">
        <f t="shared" si="11"/>
        <v/>
      </c>
      <c r="AE43" s="1531" t="str">
        <f t="shared" si="12"/>
        <v/>
      </c>
      <c r="AG43" s="1531" t="str">
        <f t="shared" si="13"/>
        <v/>
      </c>
      <c r="AI43" s="1531" t="str">
        <f t="shared" si="14"/>
        <v/>
      </c>
      <c r="AK43" s="1531" t="str">
        <f t="shared" si="15"/>
        <v/>
      </c>
      <c r="AM43" s="1531" t="str">
        <f t="shared" si="16"/>
        <v/>
      </c>
      <c r="AO43" s="1531" t="str">
        <f t="shared" si="17"/>
        <v/>
      </c>
      <c r="AQ43" s="1531" t="str">
        <f t="shared" si="18"/>
        <v/>
      </c>
    </row>
    <row r="44" spans="1:43" x14ac:dyDescent="0.25">
      <c r="E44" s="1531" t="str">
        <f t="shared" si="0"/>
        <v/>
      </c>
      <c r="G44" s="1531" t="str">
        <f t="shared" si="0"/>
        <v/>
      </c>
      <c r="I44" s="1531" t="str">
        <f t="shared" si="1"/>
        <v/>
      </c>
      <c r="K44" s="1531" t="str">
        <f t="shared" si="2"/>
        <v/>
      </c>
      <c r="M44" s="1531" t="str">
        <f t="shared" si="3"/>
        <v/>
      </c>
      <c r="O44" s="1531" t="str">
        <f t="shared" si="4"/>
        <v/>
      </c>
      <c r="Q44" s="1531" t="str">
        <f t="shared" si="5"/>
        <v/>
      </c>
      <c r="S44" s="1531" t="str">
        <f t="shared" si="6"/>
        <v/>
      </c>
      <c r="U44" s="1531" t="str">
        <f t="shared" si="7"/>
        <v/>
      </c>
      <c r="W44" s="1531" t="str">
        <f t="shared" si="8"/>
        <v/>
      </c>
      <c r="Y44" s="1531" t="str">
        <f t="shared" si="9"/>
        <v/>
      </c>
      <c r="AA44" s="1531" t="str">
        <f t="shared" si="10"/>
        <v/>
      </c>
      <c r="AC44" s="1531" t="str">
        <f t="shared" si="11"/>
        <v/>
      </c>
      <c r="AE44" s="1531" t="str">
        <f t="shared" si="12"/>
        <v/>
      </c>
      <c r="AG44" s="1531" t="str">
        <f t="shared" si="13"/>
        <v/>
      </c>
      <c r="AI44" s="1531" t="str">
        <f t="shared" si="14"/>
        <v/>
      </c>
      <c r="AK44" s="1531" t="str">
        <f t="shared" si="15"/>
        <v/>
      </c>
      <c r="AM44" s="1531" t="str">
        <f t="shared" si="16"/>
        <v/>
      </c>
      <c r="AO44" s="1531" t="str">
        <f t="shared" si="17"/>
        <v/>
      </c>
      <c r="AQ44" s="1531" t="str">
        <f t="shared" si="18"/>
        <v/>
      </c>
    </row>
    <row r="45" spans="1:43" x14ac:dyDescent="0.25">
      <c r="E45" s="1531" t="str">
        <f t="shared" si="0"/>
        <v/>
      </c>
      <c r="G45" s="1531" t="str">
        <f t="shared" si="0"/>
        <v/>
      </c>
      <c r="I45" s="1531" t="str">
        <f t="shared" si="1"/>
        <v/>
      </c>
      <c r="K45" s="1531" t="str">
        <f t="shared" si="2"/>
        <v/>
      </c>
      <c r="M45" s="1531" t="str">
        <f t="shared" si="3"/>
        <v/>
      </c>
      <c r="O45" s="1531" t="str">
        <f t="shared" si="4"/>
        <v/>
      </c>
      <c r="Q45" s="1531" t="str">
        <f t="shared" si="5"/>
        <v/>
      </c>
      <c r="S45" s="1531" t="str">
        <f t="shared" si="6"/>
        <v/>
      </c>
      <c r="U45" s="1531" t="str">
        <f t="shared" si="7"/>
        <v/>
      </c>
      <c r="W45" s="1531" t="str">
        <f t="shared" si="8"/>
        <v/>
      </c>
      <c r="Y45" s="1531" t="str">
        <f t="shared" si="9"/>
        <v/>
      </c>
      <c r="AA45" s="1531" t="str">
        <f t="shared" si="10"/>
        <v/>
      </c>
      <c r="AC45" s="1531" t="str">
        <f t="shared" si="11"/>
        <v/>
      </c>
      <c r="AE45" s="1531" t="str">
        <f t="shared" si="12"/>
        <v/>
      </c>
      <c r="AG45" s="1531" t="str">
        <f t="shared" si="13"/>
        <v/>
      </c>
      <c r="AI45" s="1531" t="str">
        <f t="shared" si="14"/>
        <v/>
      </c>
      <c r="AK45" s="1531" t="str">
        <f t="shared" si="15"/>
        <v/>
      </c>
      <c r="AM45" s="1531" t="str">
        <f t="shared" si="16"/>
        <v/>
      </c>
      <c r="AO45" s="1531" t="str">
        <f t="shared" si="17"/>
        <v/>
      </c>
      <c r="AQ45" s="1531" t="str">
        <f t="shared" si="18"/>
        <v/>
      </c>
    </row>
    <row r="46" spans="1:43" x14ac:dyDescent="0.25">
      <c r="E46" s="1531" t="str">
        <f t="shared" si="0"/>
        <v/>
      </c>
      <c r="G46" s="1531" t="str">
        <f t="shared" si="0"/>
        <v/>
      </c>
      <c r="I46" s="1531" t="str">
        <f t="shared" si="1"/>
        <v/>
      </c>
      <c r="K46" s="1531" t="str">
        <f t="shared" si="2"/>
        <v/>
      </c>
      <c r="M46" s="1531" t="str">
        <f t="shared" si="3"/>
        <v/>
      </c>
      <c r="O46" s="1531" t="str">
        <f t="shared" si="4"/>
        <v/>
      </c>
      <c r="Q46" s="1531" t="str">
        <f t="shared" si="5"/>
        <v/>
      </c>
      <c r="S46" s="1531" t="str">
        <f t="shared" si="6"/>
        <v/>
      </c>
      <c r="U46" s="1531" t="str">
        <f t="shared" si="7"/>
        <v/>
      </c>
      <c r="W46" s="1531" t="str">
        <f t="shared" si="8"/>
        <v/>
      </c>
      <c r="Y46" s="1531" t="str">
        <f t="shared" si="9"/>
        <v/>
      </c>
      <c r="AA46" s="1531" t="str">
        <f t="shared" si="10"/>
        <v/>
      </c>
      <c r="AC46" s="1531" t="str">
        <f t="shared" si="11"/>
        <v/>
      </c>
      <c r="AE46" s="1531" t="str">
        <f t="shared" si="12"/>
        <v/>
      </c>
      <c r="AG46" s="1531" t="str">
        <f t="shared" si="13"/>
        <v/>
      </c>
      <c r="AI46" s="1531" t="str">
        <f t="shared" si="14"/>
        <v/>
      </c>
      <c r="AK46" s="1531" t="str">
        <f t="shared" si="15"/>
        <v/>
      </c>
      <c r="AM46" s="1531" t="str">
        <f t="shared" si="16"/>
        <v/>
      </c>
      <c r="AO46" s="1531" t="str">
        <f t="shared" si="17"/>
        <v/>
      </c>
      <c r="AQ46" s="1531" t="str">
        <f t="shared" si="18"/>
        <v/>
      </c>
    </row>
    <row r="47" spans="1:43" x14ac:dyDescent="0.25">
      <c r="E47" s="1531" t="str">
        <f t="shared" si="0"/>
        <v/>
      </c>
      <c r="G47" s="1531" t="str">
        <f t="shared" si="0"/>
        <v/>
      </c>
      <c r="I47" s="1531" t="str">
        <f t="shared" si="1"/>
        <v/>
      </c>
      <c r="K47" s="1531" t="str">
        <f t="shared" si="2"/>
        <v/>
      </c>
      <c r="M47" s="1531" t="str">
        <f t="shared" si="3"/>
        <v/>
      </c>
      <c r="O47" s="1531" t="str">
        <f t="shared" si="4"/>
        <v/>
      </c>
      <c r="Q47" s="1531" t="str">
        <f t="shared" si="5"/>
        <v/>
      </c>
      <c r="S47" s="1531" t="str">
        <f t="shared" si="6"/>
        <v/>
      </c>
      <c r="U47" s="1531" t="str">
        <f t="shared" si="7"/>
        <v/>
      </c>
      <c r="W47" s="1531" t="str">
        <f t="shared" si="8"/>
        <v/>
      </c>
      <c r="Y47" s="1531" t="str">
        <f t="shared" si="9"/>
        <v/>
      </c>
      <c r="AA47" s="1531" t="str">
        <f t="shared" si="10"/>
        <v/>
      </c>
      <c r="AC47" s="1531" t="str">
        <f t="shared" si="11"/>
        <v/>
      </c>
      <c r="AE47" s="1531" t="str">
        <f t="shared" si="12"/>
        <v/>
      </c>
      <c r="AG47" s="1531" t="str">
        <f t="shared" si="13"/>
        <v/>
      </c>
      <c r="AI47" s="1531" t="str">
        <f t="shared" si="14"/>
        <v/>
      </c>
      <c r="AK47" s="1531" t="str">
        <f t="shared" si="15"/>
        <v/>
      </c>
      <c r="AM47" s="1531" t="str">
        <f t="shared" si="16"/>
        <v/>
      </c>
      <c r="AO47" s="1531" t="str">
        <f t="shared" si="17"/>
        <v/>
      </c>
      <c r="AQ47" s="1531" t="str">
        <f t="shared" si="18"/>
        <v/>
      </c>
    </row>
    <row r="48" spans="1:43" x14ac:dyDescent="0.25">
      <c r="E48" s="1531" t="str">
        <f t="shared" si="0"/>
        <v/>
      </c>
      <c r="G48" s="1531" t="str">
        <f t="shared" si="0"/>
        <v/>
      </c>
      <c r="I48" s="1531" t="str">
        <f t="shared" si="1"/>
        <v/>
      </c>
      <c r="K48" s="1531" t="str">
        <f t="shared" si="2"/>
        <v/>
      </c>
      <c r="M48" s="1531" t="str">
        <f t="shared" si="3"/>
        <v/>
      </c>
      <c r="O48" s="1531" t="str">
        <f t="shared" si="4"/>
        <v/>
      </c>
      <c r="Q48" s="1531" t="str">
        <f t="shared" si="5"/>
        <v/>
      </c>
      <c r="S48" s="1531" t="str">
        <f t="shared" si="6"/>
        <v/>
      </c>
      <c r="U48" s="1531" t="str">
        <f t="shared" si="7"/>
        <v/>
      </c>
      <c r="W48" s="1531" t="str">
        <f t="shared" si="8"/>
        <v/>
      </c>
      <c r="Y48" s="1531" t="str">
        <f t="shared" si="9"/>
        <v/>
      </c>
      <c r="AA48" s="1531" t="str">
        <f t="shared" si="10"/>
        <v/>
      </c>
      <c r="AC48" s="1531" t="str">
        <f t="shared" si="11"/>
        <v/>
      </c>
      <c r="AE48" s="1531" t="str">
        <f t="shared" si="12"/>
        <v/>
      </c>
      <c r="AG48" s="1531" t="str">
        <f t="shared" si="13"/>
        <v/>
      </c>
      <c r="AI48" s="1531" t="str">
        <f t="shared" si="14"/>
        <v/>
      </c>
      <c r="AK48" s="1531" t="str">
        <f t="shared" si="15"/>
        <v/>
      </c>
      <c r="AM48" s="1531" t="str">
        <f t="shared" si="16"/>
        <v/>
      </c>
      <c r="AO48" s="1531" t="str">
        <f t="shared" si="17"/>
        <v/>
      </c>
      <c r="AQ48" s="1531" t="str">
        <f t="shared" si="18"/>
        <v/>
      </c>
    </row>
    <row r="49" spans="5:43" x14ac:dyDescent="0.25">
      <c r="E49" s="1531" t="str">
        <f t="shared" si="0"/>
        <v/>
      </c>
      <c r="G49" s="1531" t="str">
        <f t="shared" si="0"/>
        <v/>
      </c>
      <c r="I49" s="1531" t="str">
        <f t="shared" si="1"/>
        <v/>
      </c>
      <c r="K49" s="1531" t="str">
        <f t="shared" si="2"/>
        <v/>
      </c>
      <c r="M49" s="1531" t="str">
        <f t="shared" si="3"/>
        <v/>
      </c>
      <c r="O49" s="1531" t="str">
        <f t="shared" si="4"/>
        <v/>
      </c>
      <c r="Q49" s="1531" t="str">
        <f t="shared" si="5"/>
        <v/>
      </c>
      <c r="S49" s="1531" t="str">
        <f t="shared" si="6"/>
        <v/>
      </c>
      <c r="U49" s="1531" t="str">
        <f t="shared" si="7"/>
        <v/>
      </c>
      <c r="W49" s="1531" t="str">
        <f t="shared" si="8"/>
        <v/>
      </c>
      <c r="Y49" s="1531" t="str">
        <f t="shared" si="9"/>
        <v/>
      </c>
      <c r="AA49" s="1531" t="str">
        <f t="shared" si="10"/>
        <v/>
      </c>
      <c r="AC49" s="1531" t="str">
        <f t="shared" si="11"/>
        <v/>
      </c>
      <c r="AE49" s="1531" t="str">
        <f t="shared" si="12"/>
        <v/>
      </c>
      <c r="AG49" s="1531" t="str">
        <f t="shared" si="13"/>
        <v/>
      </c>
      <c r="AI49" s="1531" t="str">
        <f t="shared" si="14"/>
        <v/>
      </c>
      <c r="AK49" s="1531" t="str">
        <f t="shared" si="15"/>
        <v/>
      </c>
      <c r="AM49" s="1531" t="str">
        <f t="shared" si="16"/>
        <v/>
      </c>
      <c r="AO49" s="1531" t="str">
        <f t="shared" si="17"/>
        <v/>
      </c>
      <c r="AQ49" s="1531" t="str">
        <f t="shared" si="18"/>
        <v/>
      </c>
    </row>
    <row r="50" spans="5:43" x14ac:dyDescent="0.25">
      <c r="E50" s="1531" t="str">
        <f t="shared" si="0"/>
        <v/>
      </c>
      <c r="G50" s="1531" t="str">
        <f t="shared" si="0"/>
        <v/>
      </c>
      <c r="I50" s="1531" t="str">
        <f t="shared" si="1"/>
        <v/>
      </c>
      <c r="K50" s="1531" t="str">
        <f t="shared" si="2"/>
        <v/>
      </c>
      <c r="M50" s="1531" t="str">
        <f t="shared" si="3"/>
        <v/>
      </c>
      <c r="O50" s="1531" t="str">
        <f t="shared" si="4"/>
        <v/>
      </c>
      <c r="Q50" s="1531" t="str">
        <f t="shared" si="5"/>
        <v/>
      </c>
      <c r="S50" s="1531" t="str">
        <f t="shared" si="6"/>
        <v/>
      </c>
      <c r="U50" s="1531" t="str">
        <f t="shared" si="7"/>
        <v/>
      </c>
      <c r="W50" s="1531" t="str">
        <f t="shared" si="8"/>
        <v/>
      </c>
      <c r="Y50" s="1531" t="str">
        <f t="shared" si="9"/>
        <v/>
      </c>
      <c r="AA50" s="1531" t="str">
        <f t="shared" si="10"/>
        <v/>
      </c>
      <c r="AC50" s="1531" t="str">
        <f t="shared" si="11"/>
        <v/>
      </c>
      <c r="AE50" s="1531" t="str">
        <f t="shared" si="12"/>
        <v/>
      </c>
      <c r="AG50" s="1531" t="str">
        <f t="shared" si="13"/>
        <v/>
      </c>
      <c r="AI50" s="1531" t="str">
        <f t="shared" si="14"/>
        <v/>
      </c>
      <c r="AK50" s="1531" t="str">
        <f t="shared" si="15"/>
        <v/>
      </c>
      <c r="AM50" s="1531" t="str">
        <f t="shared" si="16"/>
        <v/>
      </c>
      <c r="AO50" s="1531" t="str">
        <f t="shared" si="17"/>
        <v/>
      </c>
      <c r="AQ50" s="1531" t="str">
        <f t="shared" si="18"/>
        <v/>
      </c>
    </row>
    <row r="51" spans="5:43" x14ac:dyDescent="0.25">
      <c r="E51" s="1531" t="str">
        <f t="shared" si="0"/>
        <v/>
      </c>
      <c r="G51" s="1531" t="str">
        <f t="shared" si="0"/>
        <v/>
      </c>
      <c r="I51" s="1531" t="str">
        <f t="shared" si="1"/>
        <v/>
      </c>
      <c r="K51" s="1531" t="str">
        <f t="shared" si="2"/>
        <v/>
      </c>
      <c r="M51" s="1531" t="str">
        <f t="shared" si="3"/>
        <v/>
      </c>
      <c r="O51" s="1531" t="str">
        <f t="shared" si="4"/>
        <v/>
      </c>
      <c r="Q51" s="1531" t="str">
        <f t="shared" si="5"/>
        <v/>
      </c>
      <c r="S51" s="1531" t="str">
        <f t="shared" si="6"/>
        <v/>
      </c>
      <c r="U51" s="1531" t="str">
        <f t="shared" si="7"/>
        <v/>
      </c>
      <c r="W51" s="1531" t="str">
        <f t="shared" si="8"/>
        <v/>
      </c>
      <c r="Y51" s="1531" t="str">
        <f t="shared" si="9"/>
        <v/>
      </c>
      <c r="AA51" s="1531" t="str">
        <f t="shared" si="10"/>
        <v/>
      </c>
      <c r="AC51" s="1531" t="str">
        <f t="shared" si="11"/>
        <v/>
      </c>
      <c r="AE51" s="1531" t="str">
        <f t="shared" si="12"/>
        <v/>
      </c>
      <c r="AG51" s="1531" t="str">
        <f t="shared" si="13"/>
        <v/>
      </c>
      <c r="AI51" s="1531" t="str">
        <f t="shared" si="14"/>
        <v/>
      </c>
      <c r="AK51" s="1531" t="str">
        <f t="shared" si="15"/>
        <v/>
      </c>
      <c r="AM51" s="1531" t="str">
        <f t="shared" si="16"/>
        <v/>
      </c>
      <c r="AO51" s="1531" t="str">
        <f t="shared" si="17"/>
        <v/>
      </c>
      <c r="AQ51" s="1531" t="str">
        <f t="shared" si="18"/>
        <v/>
      </c>
    </row>
    <row r="52" spans="5:43" x14ac:dyDescent="0.25">
      <c r="E52" s="1531" t="str">
        <f t="shared" si="0"/>
        <v/>
      </c>
      <c r="G52" s="1531" t="str">
        <f t="shared" si="0"/>
        <v/>
      </c>
      <c r="I52" s="1531" t="str">
        <f t="shared" si="1"/>
        <v/>
      </c>
      <c r="K52" s="1531" t="str">
        <f t="shared" si="2"/>
        <v/>
      </c>
      <c r="M52" s="1531" t="str">
        <f t="shared" si="3"/>
        <v/>
      </c>
      <c r="O52" s="1531" t="str">
        <f t="shared" si="4"/>
        <v/>
      </c>
      <c r="Q52" s="1531" t="str">
        <f t="shared" si="5"/>
        <v/>
      </c>
      <c r="S52" s="1531" t="str">
        <f t="shared" si="6"/>
        <v/>
      </c>
      <c r="U52" s="1531" t="str">
        <f t="shared" si="7"/>
        <v/>
      </c>
      <c r="W52" s="1531" t="str">
        <f t="shared" si="8"/>
        <v/>
      </c>
      <c r="Y52" s="1531" t="str">
        <f t="shared" si="9"/>
        <v/>
      </c>
      <c r="AA52" s="1531" t="str">
        <f t="shared" si="10"/>
        <v/>
      </c>
      <c r="AC52" s="1531" t="str">
        <f t="shared" si="11"/>
        <v/>
      </c>
      <c r="AE52" s="1531" t="str">
        <f t="shared" si="12"/>
        <v/>
      </c>
      <c r="AG52" s="1531" t="str">
        <f t="shared" si="13"/>
        <v/>
      </c>
      <c r="AI52" s="1531" t="str">
        <f t="shared" si="14"/>
        <v/>
      </c>
      <c r="AK52" s="1531" t="str">
        <f t="shared" si="15"/>
        <v/>
      </c>
      <c r="AM52" s="1531" t="str">
        <f t="shared" si="16"/>
        <v/>
      </c>
      <c r="AO52" s="1531" t="str">
        <f t="shared" si="17"/>
        <v/>
      </c>
      <c r="AQ52" s="1531" t="str">
        <f t="shared" si="18"/>
        <v/>
      </c>
    </row>
    <row r="53" spans="5:43" x14ac:dyDescent="0.25">
      <c r="E53" s="1531" t="str">
        <f t="shared" si="0"/>
        <v/>
      </c>
      <c r="G53" s="1531" t="str">
        <f t="shared" si="0"/>
        <v/>
      </c>
      <c r="I53" s="1531" t="str">
        <f t="shared" si="1"/>
        <v/>
      </c>
      <c r="K53" s="1531" t="str">
        <f t="shared" si="2"/>
        <v/>
      </c>
      <c r="M53" s="1531" t="str">
        <f t="shared" si="3"/>
        <v/>
      </c>
      <c r="O53" s="1531" t="str">
        <f t="shared" si="4"/>
        <v/>
      </c>
      <c r="Q53" s="1531" t="str">
        <f t="shared" si="5"/>
        <v/>
      </c>
      <c r="S53" s="1531" t="str">
        <f t="shared" si="6"/>
        <v/>
      </c>
      <c r="U53" s="1531" t="str">
        <f t="shared" si="7"/>
        <v/>
      </c>
      <c r="W53" s="1531" t="str">
        <f t="shared" si="8"/>
        <v/>
      </c>
      <c r="Y53" s="1531" t="str">
        <f t="shared" si="9"/>
        <v/>
      </c>
      <c r="AA53" s="1531" t="str">
        <f t="shared" si="10"/>
        <v/>
      </c>
      <c r="AC53" s="1531" t="str">
        <f t="shared" si="11"/>
        <v/>
      </c>
      <c r="AE53" s="1531" t="str">
        <f t="shared" si="12"/>
        <v/>
      </c>
      <c r="AG53" s="1531" t="str">
        <f t="shared" si="13"/>
        <v/>
      </c>
      <c r="AI53" s="1531" t="str">
        <f t="shared" si="14"/>
        <v/>
      </c>
      <c r="AK53" s="1531" t="str">
        <f t="shared" si="15"/>
        <v/>
      </c>
      <c r="AM53" s="1531" t="str">
        <f t="shared" si="16"/>
        <v/>
      </c>
      <c r="AO53" s="1531" t="str">
        <f t="shared" si="17"/>
        <v/>
      </c>
      <c r="AQ53" s="1531" t="str">
        <f t="shared" si="18"/>
        <v/>
      </c>
    </row>
    <row r="54" spans="5:43" x14ac:dyDescent="0.25">
      <c r="E54" s="1531" t="str">
        <f t="shared" si="0"/>
        <v/>
      </c>
      <c r="G54" s="1531" t="str">
        <f t="shared" si="0"/>
        <v/>
      </c>
      <c r="I54" s="1531" t="str">
        <f t="shared" si="1"/>
        <v/>
      </c>
      <c r="K54" s="1531" t="str">
        <f t="shared" si="2"/>
        <v/>
      </c>
      <c r="M54" s="1531" t="str">
        <f t="shared" si="3"/>
        <v/>
      </c>
      <c r="O54" s="1531" t="str">
        <f t="shared" si="4"/>
        <v/>
      </c>
      <c r="Q54" s="1531" t="str">
        <f t="shared" si="5"/>
        <v/>
      </c>
      <c r="S54" s="1531" t="str">
        <f t="shared" si="6"/>
        <v/>
      </c>
      <c r="U54" s="1531" t="str">
        <f t="shared" si="7"/>
        <v/>
      </c>
      <c r="W54" s="1531" t="str">
        <f t="shared" si="8"/>
        <v/>
      </c>
      <c r="Y54" s="1531" t="str">
        <f t="shared" si="9"/>
        <v/>
      </c>
      <c r="AA54" s="1531" t="str">
        <f t="shared" si="10"/>
        <v/>
      </c>
      <c r="AC54" s="1531" t="str">
        <f t="shared" si="11"/>
        <v/>
      </c>
      <c r="AE54" s="1531" t="str">
        <f t="shared" si="12"/>
        <v/>
      </c>
      <c r="AG54" s="1531" t="str">
        <f t="shared" si="13"/>
        <v/>
      </c>
      <c r="AI54" s="1531" t="str">
        <f t="shared" si="14"/>
        <v/>
      </c>
      <c r="AK54" s="1531" t="str">
        <f t="shared" si="15"/>
        <v/>
      </c>
      <c r="AM54" s="1531" t="str">
        <f t="shared" si="16"/>
        <v/>
      </c>
      <c r="AO54" s="1531" t="str">
        <f t="shared" si="17"/>
        <v/>
      </c>
      <c r="AQ54" s="1531" t="str">
        <f t="shared" si="18"/>
        <v/>
      </c>
    </row>
    <row r="55" spans="5:43" x14ac:dyDescent="0.25">
      <c r="E55" s="1531" t="str">
        <f t="shared" si="0"/>
        <v/>
      </c>
      <c r="G55" s="1531" t="str">
        <f t="shared" si="0"/>
        <v/>
      </c>
      <c r="I55" s="1531" t="str">
        <f t="shared" si="1"/>
        <v/>
      </c>
      <c r="K55" s="1531" t="str">
        <f t="shared" si="2"/>
        <v/>
      </c>
      <c r="M55" s="1531" t="str">
        <f t="shared" si="3"/>
        <v/>
      </c>
      <c r="O55" s="1531" t="str">
        <f t="shared" si="4"/>
        <v/>
      </c>
      <c r="Q55" s="1531" t="str">
        <f t="shared" si="5"/>
        <v/>
      </c>
      <c r="S55" s="1531" t="str">
        <f t="shared" si="6"/>
        <v/>
      </c>
      <c r="U55" s="1531" t="str">
        <f t="shared" si="7"/>
        <v/>
      </c>
      <c r="W55" s="1531" t="str">
        <f t="shared" si="8"/>
        <v/>
      </c>
      <c r="Y55" s="1531" t="str">
        <f t="shared" si="9"/>
        <v/>
      </c>
      <c r="AA55" s="1531" t="str">
        <f t="shared" si="10"/>
        <v/>
      </c>
      <c r="AC55" s="1531" t="str">
        <f t="shared" si="11"/>
        <v/>
      </c>
      <c r="AE55" s="1531" t="str">
        <f t="shared" si="12"/>
        <v/>
      </c>
      <c r="AG55" s="1531" t="str">
        <f t="shared" si="13"/>
        <v/>
      </c>
      <c r="AI55" s="1531" t="str">
        <f t="shared" si="14"/>
        <v/>
      </c>
      <c r="AK55" s="1531" t="str">
        <f t="shared" si="15"/>
        <v/>
      </c>
      <c r="AM55" s="1531" t="str">
        <f t="shared" si="16"/>
        <v/>
      </c>
      <c r="AO55" s="1531" t="str">
        <f t="shared" si="17"/>
        <v/>
      </c>
      <c r="AQ55" s="1531" t="str">
        <f t="shared" si="18"/>
        <v/>
      </c>
    </row>
    <row r="56" spans="5:43" x14ac:dyDescent="0.25">
      <c r="E56" s="1531" t="str">
        <f t="shared" si="0"/>
        <v/>
      </c>
      <c r="G56" s="1531" t="str">
        <f t="shared" si="0"/>
        <v/>
      </c>
      <c r="I56" s="1531" t="str">
        <f t="shared" si="1"/>
        <v/>
      </c>
      <c r="K56" s="1531" t="str">
        <f t="shared" si="2"/>
        <v/>
      </c>
      <c r="M56" s="1531" t="str">
        <f t="shared" si="3"/>
        <v/>
      </c>
      <c r="O56" s="1531" t="str">
        <f t="shared" si="4"/>
        <v/>
      </c>
      <c r="Q56" s="1531" t="str">
        <f t="shared" si="5"/>
        <v/>
      </c>
      <c r="S56" s="1531" t="str">
        <f t="shared" si="6"/>
        <v/>
      </c>
      <c r="U56" s="1531" t="str">
        <f t="shared" si="7"/>
        <v/>
      </c>
      <c r="W56" s="1531" t="str">
        <f t="shared" si="8"/>
        <v/>
      </c>
      <c r="Y56" s="1531" t="str">
        <f t="shared" si="9"/>
        <v/>
      </c>
      <c r="AA56" s="1531" t="str">
        <f t="shared" si="10"/>
        <v/>
      </c>
      <c r="AC56" s="1531" t="str">
        <f t="shared" si="11"/>
        <v/>
      </c>
      <c r="AE56" s="1531" t="str">
        <f t="shared" si="12"/>
        <v/>
      </c>
      <c r="AG56" s="1531" t="str">
        <f t="shared" si="13"/>
        <v/>
      </c>
      <c r="AI56" s="1531" t="str">
        <f t="shared" si="14"/>
        <v/>
      </c>
      <c r="AK56" s="1531" t="str">
        <f t="shared" si="15"/>
        <v/>
      </c>
      <c r="AM56" s="1531" t="str">
        <f t="shared" si="16"/>
        <v/>
      </c>
      <c r="AO56" s="1531" t="str">
        <f t="shared" si="17"/>
        <v/>
      </c>
      <c r="AQ56" s="1531" t="str">
        <f t="shared" si="18"/>
        <v/>
      </c>
    </row>
    <row r="57" spans="5:43" x14ac:dyDescent="0.25">
      <c r="E57" s="1531" t="str">
        <f t="shared" si="0"/>
        <v/>
      </c>
      <c r="G57" s="1531" t="str">
        <f t="shared" si="0"/>
        <v/>
      </c>
      <c r="I57" s="1531" t="str">
        <f t="shared" si="1"/>
        <v/>
      </c>
      <c r="K57" s="1531" t="str">
        <f t="shared" si="2"/>
        <v/>
      </c>
      <c r="M57" s="1531" t="str">
        <f t="shared" si="3"/>
        <v/>
      </c>
      <c r="O57" s="1531" t="str">
        <f t="shared" si="4"/>
        <v/>
      </c>
      <c r="Q57" s="1531" t="str">
        <f t="shared" si="5"/>
        <v/>
      </c>
      <c r="S57" s="1531" t="str">
        <f t="shared" si="6"/>
        <v/>
      </c>
      <c r="U57" s="1531" t="str">
        <f t="shared" si="7"/>
        <v/>
      </c>
      <c r="W57" s="1531" t="str">
        <f t="shared" si="8"/>
        <v/>
      </c>
      <c r="Y57" s="1531" t="str">
        <f t="shared" si="9"/>
        <v/>
      </c>
      <c r="AA57" s="1531" t="str">
        <f t="shared" si="10"/>
        <v/>
      </c>
      <c r="AC57" s="1531" t="str">
        <f t="shared" si="11"/>
        <v/>
      </c>
      <c r="AE57" s="1531" t="str">
        <f t="shared" si="12"/>
        <v/>
      </c>
      <c r="AG57" s="1531" t="str">
        <f t="shared" si="13"/>
        <v/>
      </c>
      <c r="AI57" s="1531" t="str">
        <f t="shared" si="14"/>
        <v/>
      </c>
      <c r="AK57" s="1531" t="str">
        <f t="shared" si="15"/>
        <v/>
      </c>
      <c r="AM57" s="1531" t="str">
        <f t="shared" si="16"/>
        <v/>
      </c>
      <c r="AO57" s="1531" t="str">
        <f t="shared" si="17"/>
        <v/>
      </c>
      <c r="AQ57" s="1531" t="str">
        <f t="shared" si="18"/>
        <v/>
      </c>
    </row>
    <row r="58" spans="5:43" x14ac:dyDescent="0.25">
      <c r="E58" s="1531" t="str">
        <f t="shared" si="0"/>
        <v/>
      </c>
      <c r="G58" s="1531" t="str">
        <f t="shared" si="0"/>
        <v/>
      </c>
      <c r="I58" s="1531" t="str">
        <f t="shared" si="1"/>
        <v/>
      </c>
      <c r="K58" s="1531" t="str">
        <f t="shared" si="2"/>
        <v/>
      </c>
      <c r="M58" s="1531" t="str">
        <f t="shared" si="3"/>
        <v/>
      </c>
      <c r="O58" s="1531" t="str">
        <f t="shared" si="4"/>
        <v/>
      </c>
      <c r="Q58" s="1531" t="str">
        <f t="shared" si="5"/>
        <v/>
      </c>
      <c r="S58" s="1531" t="str">
        <f t="shared" si="6"/>
        <v/>
      </c>
      <c r="U58" s="1531" t="str">
        <f t="shared" si="7"/>
        <v/>
      </c>
      <c r="W58" s="1531" t="str">
        <f t="shared" si="8"/>
        <v/>
      </c>
      <c r="Y58" s="1531" t="str">
        <f t="shared" si="9"/>
        <v/>
      </c>
      <c r="AA58" s="1531" t="str">
        <f t="shared" si="10"/>
        <v/>
      </c>
      <c r="AC58" s="1531" t="str">
        <f t="shared" si="11"/>
        <v/>
      </c>
      <c r="AE58" s="1531" t="str">
        <f t="shared" si="12"/>
        <v/>
      </c>
      <c r="AG58" s="1531" t="str">
        <f t="shared" si="13"/>
        <v/>
      </c>
      <c r="AI58" s="1531" t="str">
        <f t="shared" si="14"/>
        <v/>
      </c>
      <c r="AK58" s="1531" t="str">
        <f t="shared" si="15"/>
        <v/>
      </c>
      <c r="AM58" s="1531" t="str">
        <f t="shared" si="16"/>
        <v/>
      </c>
      <c r="AO58" s="1531" t="str">
        <f t="shared" si="17"/>
        <v/>
      </c>
      <c r="AQ58" s="1531" t="str">
        <f t="shared" si="18"/>
        <v/>
      </c>
    </row>
    <row r="59" spans="5:43" x14ac:dyDescent="0.25">
      <c r="E59" s="1531" t="str">
        <f t="shared" si="0"/>
        <v/>
      </c>
      <c r="G59" s="1531" t="str">
        <f t="shared" si="0"/>
        <v/>
      </c>
      <c r="I59" s="1531" t="str">
        <f t="shared" si="1"/>
        <v/>
      </c>
      <c r="K59" s="1531" t="str">
        <f t="shared" si="2"/>
        <v/>
      </c>
      <c r="M59" s="1531" t="str">
        <f t="shared" si="3"/>
        <v/>
      </c>
      <c r="O59" s="1531" t="str">
        <f t="shared" si="4"/>
        <v/>
      </c>
      <c r="Q59" s="1531" t="str">
        <f t="shared" si="5"/>
        <v/>
      </c>
      <c r="S59" s="1531" t="str">
        <f t="shared" si="6"/>
        <v/>
      </c>
      <c r="U59" s="1531" t="str">
        <f t="shared" si="7"/>
        <v/>
      </c>
      <c r="W59" s="1531" t="str">
        <f t="shared" si="8"/>
        <v/>
      </c>
      <c r="Y59" s="1531" t="str">
        <f t="shared" si="9"/>
        <v/>
      </c>
      <c r="AA59" s="1531" t="str">
        <f t="shared" si="10"/>
        <v/>
      </c>
      <c r="AC59" s="1531" t="str">
        <f t="shared" si="11"/>
        <v/>
      </c>
      <c r="AE59" s="1531" t="str">
        <f t="shared" si="12"/>
        <v/>
      </c>
      <c r="AG59" s="1531" t="str">
        <f t="shared" si="13"/>
        <v/>
      </c>
      <c r="AI59" s="1531" t="str">
        <f t="shared" si="14"/>
        <v/>
      </c>
      <c r="AK59" s="1531" t="str">
        <f t="shared" si="15"/>
        <v/>
      </c>
      <c r="AM59" s="1531" t="str">
        <f t="shared" si="16"/>
        <v/>
      </c>
      <c r="AO59" s="1531" t="str">
        <f t="shared" si="17"/>
        <v/>
      </c>
      <c r="AQ59" s="1531" t="str">
        <f t="shared" si="18"/>
        <v/>
      </c>
    </row>
    <row r="60" spans="5:43" x14ac:dyDescent="0.25">
      <c r="E60" s="1531" t="str">
        <f t="shared" si="0"/>
        <v/>
      </c>
      <c r="G60" s="1531" t="str">
        <f t="shared" si="0"/>
        <v/>
      </c>
      <c r="I60" s="1531" t="str">
        <f t="shared" si="1"/>
        <v/>
      </c>
      <c r="K60" s="1531" t="str">
        <f t="shared" si="2"/>
        <v/>
      </c>
      <c r="M60" s="1531" t="str">
        <f t="shared" si="3"/>
        <v/>
      </c>
      <c r="O60" s="1531" t="str">
        <f t="shared" si="4"/>
        <v/>
      </c>
      <c r="Q60" s="1531" t="str">
        <f t="shared" si="5"/>
        <v/>
      </c>
      <c r="S60" s="1531" t="str">
        <f t="shared" si="6"/>
        <v/>
      </c>
      <c r="U60" s="1531" t="str">
        <f t="shared" si="7"/>
        <v/>
      </c>
      <c r="W60" s="1531" t="str">
        <f t="shared" si="8"/>
        <v/>
      </c>
      <c r="Y60" s="1531" t="str">
        <f t="shared" si="9"/>
        <v/>
      </c>
      <c r="AA60" s="1531" t="str">
        <f t="shared" si="10"/>
        <v/>
      </c>
      <c r="AC60" s="1531" t="str">
        <f t="shared" si="11"/>
        <v/>
      </c>
      <c r="AE60" s="1531" t="str">
        <f t="shared" si="12"/>
        <v/>
      </c>
      <c r="AG60" s="1531" t="str">
        <f t="shared" si="13"/>
        <v/>
      </c>
      <c r="AI60" s="1531" t="str">
        <f t="shared" si="14"/>
        <v/>
      </c>
      <c r="AK60" s="1531" t="str">
        <f t="shared" si="15"/>
        <v/>
      </c>
      <c r="AM60" s="1531" t="str">
        <f t="shared" si="16"/>
        <v/>
      </c>
      <c r="AO60" s="1531" t="str">
        <f t="shared" si="17"/>
        <v/>
      </c>
      <c r="AQ60" s="1531" t="str">
        <f t="shared" si="18"/>
        <v/>
      </c>
    </row>
    <row r="61" spans="5:43" x14ac:dyDescent="0.25">
      <c r="E61" s="1531" t="str">
        <f t="shared" si="0"/>
        <v/>
      </c>
      <c r="G61" s="1531" t="str">
        <f t="shared" si="0"/>
        <v/>
      </c>
      <c r="I61" s="1531" t="str">
        <f t="shared" si="1"/>
        <v/>
      </c>
      <c r="K61" s="1531" t="str">
        <f t="shared" si="2"/>
        <v/>
      </c>
      <c r="M61" s="1531" t="str">
        <f t="shared" si="3"/>
        <v/>
      </c>
      <c r="O61" s="1531" t="str">
        <f t="shared" si="4"/>
        <v/>
      </c>
      <c r="Q61" s="1531" t="str">
        <f t="shared" si="5"/>
        <v/>
      </c>
      <c r="S61" s="1531" t="str">
        <f t="shared" si="6"/>
        <v/>
      </c>
      <c r="U61" s="1531" t="str">
        <f t="shared" si="7"/>
        <v/>
      </c>
      <c r="W61" s="1531" t="str">
        <f t="shared" si="8"/>
        <v/>
      </c>
      <c r="Y61" s="1531" t="str">
        <f t="shared" si="9"/>
        <v/>
      </c>
      <c r="AA61" s="1531" t="str">
        <f t="shared" si="10"/>
        <v/>
      </c>
      <c r="AC61" s="1531" t="str">
        <f t="shared" si="11"/>
        <v/>
      </c>
      <c r="AE61" s="1531" t="str">
        <f t="shared" si="12"/>
        <v/>
      </c>
      <c r="AG61" s="1531" t="str">
        <f t="shared" si="13"/>
        <v/>
      </c>
      <c r="AI61" s="1531" t="str">
        <f t="shared" si="14"/>
        <v/>
      </c>
      <c r="AK61" s="1531" t="str">
        <f t="shared" si="15"/>
        <v/>
      </c>
      <c r="AM61" s="1531" t="str">
        <f t="shared" si="16"/>
        <v/>
      </c>
      <c r="AO61" s="1531" t="str">
        <f t="shared" si="17"/>
        <v/>
      </c>
      <c r="AQ61" s="1531" t="str">
        <f t="shared" si="18"/>
        <v/>
      </c>
    </row>
    <row r="62" spans="5:43" x14ac:dyDescent="0.25">
      <c r="E62" s="1531" t="str">
        <f t="shared" si="0"/>
        <v/>
      </c>
      <c r="G62" s="1531" t="str">
        <f t="shared" si="0"/>
        <v/>
      </c>
      <c r="I62" s="1531" t="str">
        <f t="shared" si="1"/>
        <v/>
      </c>
      <c r="K62" s="1531" t="str">
        <f t="shared" si="2"/>
        <v/>
      </c>
      <c r="M62" s="1531" t="str">
        <f t="shared" si="3"/>
        <v/>
      </c>
      <c r="O62" s="1531" t="str">
        <f t="shared" si="4"/>
        <v/>
      </c>
      <c r="Q62" s="1531" t="str">
        <f t="shared" si="5"/>
        <v/>
      </c>
      <c r="S62" s="1531" t="str">
        <f t="shared" si="6"/>
        <v/>
      </c>
      <c r="U62" s="1531" t="str">
        <f t="shared" si="7"/>
        <v/>
      </c>
      <c r="W62" s="1531" t="str">
        <f t="shared" si="8"/>
        <v/>
      </c>
      <c r="Y62" s="1531" t="str">
        <f t="shared" si="9"/>
        <v/>
      </c>
      <c r="AA62" s="1531" t="str">
        <f t="shared" si="10"/>
        <v/>
      </c>
      <c r="AC62" s="1531" t="str">
        <f t="shared" si="11"/>
        <v/>
      </c>
      <c r="AE62" s="1531" t="str">
        <f t="shared" si="12"/>
        <v/>
      </c>
      <c r="AG62" s="1531" t="str">
        <f t="shared" si="13"/>
        <v/>
      </c>
      <c r="AI62" s="1531" t="str">
        <f t="shared" si="14"/>
        <v/>
      </c>
      <c r="AK62" s="1531" t="str">
        <f t="shared" si="15"/>
        <v/>
      </c>
      <c r="AM62" s="1531" t="str">
        <f t="shared" si="16"/>
        <v/>
      </c>
      <c r="AO62" s="1531" t="str">
        <f t="shared" si="17"/>
        <v/>
      </c>
      <c r="AQ62" s="1531" t="str">
        <f t="shared" si="18"/>
        <v/>
      </c>
    </row>
    <row r="63" spans="5:43" x14ac:dyDescent="0.25">
      <c r="E63" s="1531" t="str">
        <f t="shared" si="0"/>
        <v/>
      </c>
      <c r="G63" s="1531" t="str">
        <f t="shared" si="0"/>
        <v/>
      </c>
      <c r="I63" s="1531" t="str">
        <f t="shared" si="1"/>
        <v/>
      </c>
      <c r="K63" s="1531" t="str">
        <f t="shared" si="2"/>
        <v/>
      </c>
      <c r="M63" s="1531" t="str">
        <f t="shared" si="3"/>
        <v/>
      </c>
      <c r="O63" s="1531" t="str">
        <f t="shared" si="4"/>
        <v/>
      </c>
      <c r="Q63" s="1531" t="str">
        <f t="shared" si="5"/>
        <v/>
      </c>
      <c r="S63" s="1531" t="str">
        <f t="shared" si="6"/>
        <v/>
      </c>
      <c r="U63" s="1531" t="str">
        <f t="shared" si="7"/>
        <v/>
      </c>
      <c r="W63" s="1531" t="str">
        <f t="shared" si="8"/>
        <v/>
      </c>
      <c r="Y63" s="1531" t="str">
        <f t="shared" si="9"/>
        <v/>
      </c>
      <c r="AA63" s="1531" t="str">
        <f t="shared" si="10"/>
        <v/>
      </c>
      <c r="AC63" s="1531" t="str">
        <f t="shared" si="11"/>
        <v/>
      </c>
      <c r="AE63" s="1531" t="str">
        <f t="shared" si="12"/>
        <v/>
      </c>
      <c r="AG63" s="1531" t="str">
        <f t="shared" si="13"/>
        <v/>
      </c>
      <c r="AI63" s="1531" t="str">
        <f t="shared" si="14"/>
        <v/>
      </c>
      <c r="AK63" s="1531" t="str">
        <f t="shared" si="15"/>
        <v/>
      </c>
      <c r="AM63" s="1531" t="str">
        <f t="shared" si="16"/>
        <v/>
      </c>
      <c r="AO63" s="1531" t="str">
        <f t="shared" si="17"/>
        <v/>
      </c>
      <c r="AQ63" s="1531" t="str">
        <f t="shared" si="18"/>
        <v/>
      </c>
    </row>
    <row r="64" spans="5:43" x14ac:dyDescent="0.25">
      <c r="E64" s="1531" t="str">
        <f t="shared" si="0"/>
        <v/>
      </c>
      <c r="G64" s="1531" t="str">
        <f t="shared" si="0"/>
        <v/>
      </c>
      <c r="I64" s="1531" t="str">
        <f t="shared" si="1"/>
        <v/>
      </c>
      <c r="K64" s="1531" t="str">
        <f t="shared" si="2"/>
        <v/>
      </c>
      <c r="M64" s="1531" t="str">
        <f t="shared" si="3"/>
        <v/>
      </c>
      <c r="O64" s="1531" t="str">
        <f t="shared" si="4"/>
        <v/>
      </c>
      <c r="Q64" s="1531" t="str">
        <f t="shared" si="5"/>
        <v/>
      </c>
      <c r="S64" s="1531" t="str">
        <f t="shared" si="6"/>
        <v/>
      </c>
      <c r="U64" s="1531" t="str">
        <f t="shared" si="7"/>
        <v/>
      </c>
      <c r="W64" s="1531" t="str">
        <f t="shared" si="8"/>
        <v/>
      </c>
      <c r="Y64" s="1531" t="str">
        <f t="shared" si="9"/>
        <v/>
      </c>
      <c r="AA64" s="1531" t="str">
        <f t="shared" si="10"/>
        <v/>
      </c>
      <c r="AC64" s="1531" t="str">
        <f t="shared" si="11"/>
        <v/>
      </c>
      <c r="AE64" s="1531" t="str">
        <f t="shared" si="12"/>
        <v/>
      </c>
      <c r="AG64" s="1531" t="str">
        <f t="shared" si="13"/>
        <v/>
      </c>
      <c r="AI64" s="1531" t="str">
        <f t="shared" si="14"/>
        <v/>
      </c>
      <c r="AK64" s="1531" t="str">
        <f t="shared" si="15"/>
        <v/>
      </c>
      <c r="AM64" s="1531" t="str">
        <f t="shared" si="16"/>
        <v/>
      </c>
      <c r="AO64" s="1531" t="str">
        <f t="shared" si="17"/>
        <v/>
      </c>
      <c r="AQ64" s="1531" t="str">
        <f t="shared" si="18"/>
        <v/>
      </c>
    </row>
    <row r="65" spans="5:43" x14ac:dyDescent="0.25">
      <c r="E65" s="1531" t="str">
        <f t="shared" si="0"/>
        <v/>
      </c>
      <c r="G65" s="1531" t="str">
        <f t="shared" si="0"/>
        <v/>
      </c>
      <c r="I65" s="1531" t="str">
        <f t="shared" si="1"/>
        <v/>
      </c>
      <c r="K65" s="1531" t="str">
        <f t="shared" si="2"/>
        <v/>
      </c>
      <c r="M65" s="1531" t="str">
        <f t="shared" si="3"/>
        <v/>
      </c>
      <c r="O65" s="1531" t="str">
        <f t="shared" si="4"/>
        <v/>
      </c>
      <c r="Q65" s="1531" t="str">
        <f t="shared" si="5"/>
        <v/>
      </c>
      <c r="S65" s="1531" t="str">
        <f t="shared" si="6"/>
        <v/>
      </c>
      <c r="U65" s="1531" t="str">
        <f t="shared" si="7"/>
        <v/>
      </c>
      <c r="W65" s="1531" t="str">
        <f t="shared" si="8"/>
        <v/>
      </c>
      <c r="Y65" s="1531" t="str">
        <f t="shared" si="9"/>
        <v/>
      </c>
      <c r="AA65" s="1531" t="str">
        <f t="shared" si="10"/>
        <v/>
      </c>
      <c r="AC65" s="1531" t="str">
        <f t="shared" si="11"/>
        <v/>
      </c>
      <c r="AE65" s="1531" t="str">
        <f t="shared" si="12"/>
        <v/>
      </c>
      <c r="AG65" s="1531" t="str">
        <f t="shared" si="13"/>
        <v/>
      </c>
      <c r="AI65" s="1531" t="str">
        <f t="shared" si="14"/>
        <v/>
      </c>
      <c r="AK65" s="1531" t="str">
        <f t="shared" si="15"/>
        <v/>
      </c>
      <c r="AM65" s="1531" t="str">
        <f t="shared" si="16"/>
        <v/>
      </c>
      <c r="AO65" s="1531" t="str">
        <f t="shared" si="17"/>
        <v/>
      </c>
      <c r="AQ65" s="1531" t="str">
        <f t="shared" si="18"/>
        <v/>
      </c>
    </row>
    <row r="66" spans="5:43" x14ac:dyDescent="0.25">
      <c r="E66" s="1531" t="str">
        <f t="shared" si="0"/>
        <v/>
      </c>
      <c r="G66" s="1531" t="str">
        <f t="shared" si="0"/>
        <v/>
      </c>
      <c r="I66" s="1531" t="str">
        <f t="shared" si="1"/>
        <v/>
      </c>
      <c r="K66" s="1531" t="str">
        <f t="shared" si="2"/>
        <v/>
      </c>
      <c r="M66" s="1531" t="str">
        <f t="shared" si="3"/>
        <v/>
      </c>
      <c r="O66" s="1531" t="str">
        <f t="shared" si="4"/>
        <v/>
      </c>
      <c r="Q66" s="1531" t="str">
        <f t="shared" si="5"/>
        <v/>
      </c>
      <c r="S66" s="1531" t="str">
        <f t="shared" si="6"/>
        <v/>
      </c>
      <c r="U66" s="1531" t="str">
        <f t="shared" si="7"/>
        <v/>
      </c>
      <c r="W66" s="1531" t="str">
        <f t="shared" si="8"/>
        <v/>
      </c>
      <c r="Y66" s="1531" t="str">
        <f t="shared" si="9"/>
        <v/>
      </c>
      <c r="AA66" s="1531" t="str">
        <f t="shared" si="10"/>
        <v/>
      </c>
      <c r="AC66" s="1531" t="str">
        <f t="shared" si="11"/>
        <v/>
      </c>
      <c r="AE66" s="1531" t="str">
        <f t="shared" si="12"/>
        <v/>
      </c>
      <c r="AG66" s="1531" t="str">
        <f t="shared" si="13"/>
        <v/>
      </c>
      <c r="AI66" s="1531" t="str">
        <f t="shared" si="14"/>
        <v/>
      </c>
      <c r="AK66" s="1531" t="str">
        <f t="shared" si="15"/>
        <v/>
      </c>
      <c r="AM66" s="1531" t="str">
        <f t="shared" si="16"/>
        <v/>
      </c>
      <c r="AO66" s="1531" t="str">
        <f t="shared" si="17"/>
        <v/>
      </c>
      <c r="AQ66" s="1531" t="str">
        <f t="shared" si="18"/>
        <v/>
      </c>
    </row>
    <row r="67" spans="5:43" x14ac:dyDescent="0.25">
      <c r="E67" s="1531" t="str">
        <f t="shared" si="0"/>
        <v/>
      </c>
      <c r="G67" s="1531" t="str">
        <f t="shared" si="0"/>
        <v/>
      </c>
      <c r="I67" s="1531" t="str">
        <f t="shared" si="1"/>
        <v/>
      </c>
      <c r="K67" s="1531" t="str">
        <f t="shared" si="2"/>
        <v/>
      </c>
      <c r="M67" s="1531" t="str">
        <f t="shared" si="3"/>
        <v/>
      </c>
      <c r="O67" s="1531" t="str">
        <f t="shared" si="4"/>
        <v/>
      </c>
      <c r="Q67" s="1531" t="str">
        <f t="shared" si="5"/>
        <v/>
      </c>
      <c r="S67" s="1531" t="str">
        <f t="shared" si="6"/>
        <v/>
      </c>
      <c r="U67" s="1531" t="str">
        <f t="shared" si="7"/>
        <v/>
      </c>
      <c r="W67" s="1531" t="str">
        <f t="shared" si="8"/>
        <v/>
      </c>
      <c r="Y67" s="1531" t="str">
        <f t="shared" si="9"/>
        <v/>
      </c>
      <c r="AA67" s="1531" t="str">
        <f t="shared" si="10"/>
        <v/>
      </c>
      <c r="AC67" s="1531" t="str">
        <f t="shared" si="11"/>
        <v/>
      </c>
      <c r="AE67" s="1531" t="str">
        <f t="shared" si="12"/>
        <v/>
      </c>
      <c r="AG67" s="1531" t="str">
        <f t="shared" si="13"/>
        <v/>
      </c>
      <c r="AI67" s="1531" t="str">
        <f t="shared" si="14"/>
        <v/>
      </c>
      <c r="AK67" s="1531" t="str">
        <f t="shared" si="15"/>
        <v/>
      </c>
      <c r="AM67" s="1531" t="str">
        <f t="shared" si="16"/>
        <v/>
      </c>
      <c r="AO67" s="1531" t="str">
        <f t="shared" si="17"/>
        <v/>
      </c>
      <c r="AQ67" s="1531" t="str">
        <f t="shared" si="18"/>
        <v/>
      </c>
    </row>
    <row r="68" spans="5:43" x14ac:dyDescent="0.25">
      <c r="E68" s="1531" t="str">
        <f t="shared" si="0"/>
        <v/>
      </c>
      <c r="G68" s="1531" t="str">
        <f t="shared" si="0"/>
        <v/>
      </c>
      <c r="I68" s="1531" t="str">
        <f t="shared" si="1"/>
        <v/>
      </c>
      <c r="K68" s="1531" t="str">
        <f t="shared" si="2"/>
        <v/>
      </c>
      <c r="M68" s="1531" t="str">
        <f t="shared" si="3"/>
        <v/>
      </c>
      <c r="O68" s="1531" t="str">
        <f t="shared" si="4"/>
        <v/>
      </c>
      <c r="Q68" s="1531" t="str">
        <f t="shared" si="5"/>
        <v/>
      </c>
      <c r="S68" s="1531" t="str">
        <f t="shared" si="6"/>
        <v/>
      </c>
      <c r="U68" s="1531" t="str">
        <f t="shared" si="7"/>
        <v/>
      </c>
      <c r="W68" s="1531" t="str">
        <f t="shared" si="8"/>
        <v/>
      </c>
      <c r="Y68" s="1531" t="str">
        <f t="shared" si="9"/>
        <v/>
      </c>
      <c r="AA68" s="1531" t="str">
        <f t="shared" si="10"/>
        <v/>
      </c>
      <c r="AC68" s="1531" t="str">
        <f t="shared" si="11"/>
        <v/>
      </c>
      <c r="AE68" s="1531" t="str">
        <f t="shared" si="12"/>
        <v/>
      </c>
      <c r="AG68" s="1531" t="str">
        <f t="shared" si="13"/>
        <v/>
      </c>
      <c r="AI68" s="1531" t="str">
        <f t="shared" si="14"/>
        <v/>
      </c>
      <c r="AK68" s="1531" t="str">
        <f t="shared" si="15"/>
        <v/>
      </c>
      <c r="AM68" s="1531" t="str">
        <f t="shared" si="16"/>
        <v/>
      </c>
      <c r="AO68" s="1531" t="str">
        <f t="shared" si="17"/>
        <v/>
      </c>
      <c r="AQ68" s="1531" t="str">
        <f t="shared" si="18"/>
        <v/>
      </c>
    </row>
    <row r="69" spans="5:43" x14ac:dyDescent="0.25">
      <c r="E69" s="1531" t="str">
        <f t="shared" si="0"/>
        <v/>
      </c>
      <c r="G69" s="1531" t="str">
        <f t="shared" si="0"/>
        <v/>
      </c>
      <c r="I69" s="1531" t="str">
        <f t="shared" si="1"/>
        <v/>
      </c>
      <c r="K69" s="1531" t="str">
        <f t="shared" si="2"/>
        <v/>
      </c>
      <c r="M69" s="1531" t="str">
        <f t="shared" si="3"/>
        <v/>
      </c>
      <c r="O69" s="1531" t="str">
        <f t="shared" si="4"/>
        <v/>
      </c>
      <c r="Q69" s="1531" t="str">
        <f t="shared" si="5"/>
        <v/>
      </c>
      <c r="S69" s="1531" t="str">
        <f t="shared" si="6"/>
        <v/>
      </c>
      <c r="U69" s="1531" t="str">
        <f t="shared" si="7"/>
        <v/>
      </c>
      <c r="W69" s="1531" t="str">
        <f t="shared" si="8"/>
        <v/>
      </c>
      <c r="Y69" s="1531" t="str">
        <f t="shared" si="9"/>
        <v/>
      </c>
      <c r="AA69" s="1531" t="str">
        <f t="shared" si="10"/>
        <v/>
      </c>
      <c r="AC69" s="1531" t="str">
        <f t="shared" si="11"/>
        <v/>
      </c>
      <c r="AE69" s="1531" t="str">
        <f t="shared" si="12"/>
        <v/>
      </c>
      <c r="AG69" s="1531" t="str">
        <f t="shared" si="13"/>
        <v/>
      </c>
      <c r="AI69" s="1531" t="str">
        <f t="shared" si="14"/>
        <v/>
      </c>
      <c r="AK69" s="1531" t="str">
        <f t="shared" si="15"/>
        <v/>
      </c>
      <c r="AM69" s="1531" t="str">
        <f t="shared" si="16"/>
        <v/>
      </c>
      <c r="AO69" s="1531" t="str">
        <f t="shared" si="17"/>
        <v/>
      </c>
      <c r="AQ69" s="1531" t="str">
        <f t="shared" si="18"/>
        <v/>
      </c>
    </row>
    <row r="70" spans="5:43" x14ac:dyDescent="0.25">
      <c r="E70" s="1531" t="str">
        <f t="shared" si="0"/>
        <v/>
      </c>
      <c r="G70" s="1531" t="str">
        <f t="shared" si="0"/>
        <v/>
      </c>
      <c r="I70" s="1531" t="str">
        <f t="shared" si="1"/>
        <v/>
      </c>
      <c r="K70" s="1531" t="str">
        <f t="shared" si="2"/>
        <v/>
      </c>
      <c r="M70" s="1531" t="str">
        <f t="shared" si="3"/>
        <v/>
      </c>
      <c r="O70" s="1531" t="str">
        <f t="shared" si="4"/>
        <v/>
      </c>
      <c r="Q70" s="1531" t="str">
        <f t="shared" si="5"/>
        <v/>
      </c>
      <c r="S70" s="1531" t="str">
        <f t="shared" si="6"/>
        <v/>
      </c>
      <c r="U70" s="1531" t="str">
        <f t="shared" si="7"/>
        <v/>
      </c>
      <c r="W70" s="1531" t="str">
        <f t="shared" si="8"/>
        <v/>
      </c>
      <c r="Y70" s="1531" t="str">
        <f t="shared" si="9"/>
        <v/>
      </c>
      <c r="AA70" s="1531" t="str">
        <f t="shared" si="10"/>
        <v/>
      </c>
      <c r="AC70" s="1531" t="str">
        <f t="shared" si="11"/>
        <v/>
      </c>
      <c r="AE70" s="1531" t="str">
        <f t="shared" si="12"/>
        <v/>
      </c>
      <c r="AG70" s="1531" t="str">
        <f t="shared" si="13"/>
        <v/>
      </c>
      <c r="AI70" s="1531" t="str">
        <f t="shared" si="14"/>
        <v/>
      </c>
      <c r="AK70" s="1531" t="str">
        <f t="shared" si="15"/>
        <v/>
      </c>
      <c r="AM70" s="1531" t="str">
        <f t="shared" si="16"/>
        <v/>
      </c>
      <c r="AO70" s="1531" t="str">
        <f t="shared" si="17"/>
        <v/>
      </c>
      <c r="AQ70" s="1531" t="str">
        <f t="shared" si="18"/>
        <v/>
      </c>
    </row>
    <row r="71" spans="5:43" x14ac:dyDescent="0.25">
      <c r="E71" s="1531" t="str">
        <f t="shared" si="0"/>
        <v/>
      </c>
      <c r="G71" s="1531" t="str">
        <f t="shared" si="0"/>
        <v/>
      </c>
      <c r="I71" s="1531" t="str">
        <f t="shared" si="1"/>
        <v/>
      </c>
      <c r="K71" s="1531" t="str">
        <f t="shared" si="2"/>
        <v/>
      </c>
      <c r="M71" s="1531" t="str">
        <f t="shared" si="3"/>
        <v/>
      </c>
      <c r="O71" s="1531" t="str">
        <f t="shared" si="4"/>
        <v/>
      </c>
      <c r="Q71" s="1531" t="str">
        <f t="shared" si="5"/>
        <v/>
      </c>
      <c r="S71" s="1531" t="str">
        <f t="shared" si="6"/>
        <v/>
      </c>
      <c r="U71" s="1531" t="str">
        <f t="shared" si="7"/>
        <v/>
      </c>
      <c r="W71" s="1531" t="str">
        <f t="shared" si="8"/>
        <v/>
      </c>
      <c r="Y71" s="1531" t="str">
        <f t="shared" si="9"/>
        <v/>
      </c>
      <c r="AA71" s="1531" t="str">
        <f t="shared" si="10"/>
        <v/>
      </c>
      <c r="AC71" s="1531" t="str">
        <f t="shared" si="11"/>
        <v/>
      </c>
      <c r="AE71" s="1531" t="str">
        <f t="shared" si="12"/>
        <v/>
      </c>
      <c r="AG71" s="1531" t="str">
        <f t="shared" si="13"/>
        <v/>
      </c>
      <c r="AI71" s="1531" t="str">
        <f t="shared" si="14"/>
        <v/>
      </c>
      <c r="AK71" s="1531" t="str">
        <f t="shared" si="15"/>
        <v/>
      </c>
      <c r="AM71" s="1531" t="str">
        <f t="shared" si="16"/>
        <v/>
      </c>
      <c r="AO71" s="1531" t="str">
        <f t="shared" si="17"/>
        <v/>
      </c>
      <c r="AQ71" s="1531" t="str">
        <f t="shared" si="18"/>
        <v/>
      </c>
    </row>
    <row r="72" spans="5:43" x14ac:dyDescent="0.25">
      <c r="E72" s="1531" t="str">
        <f t="shared" si="0"/>
        <v/>
      </c>
      <c r="G72" s="1531" t="str">
        <f t="shared" si="0"/>
        <v/>
      </c>
      <c r="I72" s="1531" t="str">
        <f t="shared" si="1"/>
        <v/>
      </c>
      <c r="K72" s="1531" t="str">
        <f t="shared" si="2"/>
        <v/>
      </c>
      <c r="M72" s="1531" t="str">
        <f t="shared" si="3"/>
        <v/>
      </c>
      <c r="O72" s="1531" t="str">
        <f t="shared" si="4"/>
        <v/>
      </c>
      <c r="Q72" s="1531" t="str">
        <f t="shared" si="5"/>
        <v/>
      </c>
      <c r="S72" s="1531" t="str">
        <f t="shared" si="6"/>
        <v/>
      </c>
      <c r="U72" s="1531" t="str">
        <f t="shared" si="7"/>
        <v/>
      </c>
      <c r="W72" s="1531" t="str">
        <f t="shared" si="8"/>
        <v/>
      </c>
      <c r="Y72" s="1531" t="str">
        <f t="shared" si="9"/>
        <v/>
      </c>
      <c r="AA72" s="1531" t="str">
        <f t="shared" si="10"/>
        <v/>
      </c>
      <c r="AC72" s="1531" t="str">
        <f t="shared" si="11"/>
        <v/>
      </c>
      <c r="AE72" s="1531" t="str">
        <f t="shared" si="12"/>
        <v/>
      </c>
      <c r="AG72" s="1531" t="str">
        <f t="shared" si="13"/>
        <v/>
      </c>
      <c r="AI72" s="1531" t="str">
        <f t="shared" si="14"/>
        <v/>
      </c>
      <c r="AK72" s="1531" t="str">
        <f t="shared" si="15"/>
        <v/>
      </c>
      <c r="AM72" s="1531" t="str">
        <f t="shared" si="16"/>
        <v/>
      </c>
      <c r="AO72" s="1531" t="str">
        <f t="shared" si="17"/>
        <v/>
      </c>
      <c r="AQ72" s="1531" t="str">
        <f t="shared" si="18"/>
        <v/>
      </c>
    </row>
    <row r="73" spans="5:43" x14ac:dyDescent="0.25">
      <c r="E73" s="1531" t="str">
        <f t="shared" si="0"/>
        <v/>
      </c>
      <c r="G73" s="1531" t="str">
        <f t="shared" si="0"/>
        <v/>
      </c>
      <c r="I73" s="1531" t="str">
        <f t="shared" si="1"/>
        <v/>
      </c>
      <c r="K73" s="1531" t="str">
        <f t="shared" si="2"/>
        <v/>
      </c>
      <c r="M73" s="1531" t="str">
        <f t="shared" si="3"/>
        <v/>
      </c>
      <c r="O73" s="1531" t="str">
        <f t="shared" si="4"/>
        <v/>
      </c>
      <c r="Q73" s="1531" t="str">
        <f t="shared" si="5"/>
        <v/>
      </c>
      <c r="S73" s="1531" t="str">
        <f t="shared" si="6"/>
        <v/>
      </c>
      <c r="U73" s="1531" t="str">
        <f t="shared" si="7"/>
        <v/>
      </c>
      <c r="W73" s="1531" t="str">
        <f t="shared" si="8"/>
        <v/>
      </c>
      <c r="Y73" s="1531" t="str">
        <f t="shared" si="9"/>
        <v/>
      </c>
      <c r="AA73" s="1531" t="str">
        <f t="shared" si="10"/>
        <v/>
      </c>
      <c r="AC73" s="1531" t="str">
        <f t="shared" si="11"/>
        <v/>
      </c>
      <c r="AE73" s="1531" t="str">
        <f t="shared" si="12"/>
        <v/>
      </c>
      <c r="AG73" s="1531" t="str">
        <f t="shared" si="13"/>
        <v/>
      </c>
      <c r="AI73" s="1531" t="str">
        <f t="shared" si="14"/>
        <v/>
      </c>
      <c r="AK73" s="1531" t="str">
        <f t="shared" si="15"/>
        <v/>
      </c>
      <c r="AM73" s="1531" t="str">
        <f t="shared" si="16"/>
        <v/>
      </c>
      <c r="AO73" s="1531" t="str">
        <f t="shared" si="17"/>
        <v/>
      </c>
      <c r="AQ73" s="1531" t="str">
        <f t="shared" si="18"/>
        <v/>
      </c>
    </row>
    <row r="74" spans="5:43" x14ac:dyDescent="0.25">
      <c r="E74" s="1531" t="str">
        <f t="shared" si="0"/>
        <v/>
      </c>
      <c r="G74" s="1531" t="str">
        <f t="shared" si="0"/>
        <v/>
      </c>
      <c r="I74" s="1531" t="str">
        <f t="shared" si="1"/>
        <v/>
      </c>
      <c r="K74" s="1531" t="str">
        <f t="shared" si="2"/>
        <v/>
      </c>
      <c r="M74" s="1531" t="str">
        <f t="shared" si="3"/>
        <v/>
      </c>
      <c r="O74" s="1531" t="str">
        <f t="shared" si="4"/>
        <v/>
      </c>
      <c r="Q74" s="1531" t="str">
        <f t="shared" si="5"/>
        <v/>
      </c>
      <c r="S74" s="1531" t="str">
        <f t="shared" si="6"/>
        <v/>
      </c>
      <c r="U74" s="1531" t="str">
        <f t="shared" si="7"/>
        <v/>
      </c>
      <c r="W74" s="1531" t="str">
        <f t="shared" si="8"/>
        <v/>
      </c>
      <c r="Y74" s="1531" t="str">
        <f t="shared" si="9"/>
        <v/>
      </c>
      <c r="AA74" s="1531" t="str">
        <f t="shared" si="10"/>
        <v/>
      </c>
      <c r="AC74" s="1531" t="str">
        <f t="shared" si="11"/>
        <v/>
      </c>
      <c r="AE74" s="1531" t="str">
        <f t="shared" si="12"/>
        <v/>
      </c>
      <c r="AG74" s="1531" t="str">
        <f t="shared" si="13"/>
        <v/>
      </c>
      <c r="AI74" s="1531" t="str">
        <f t="shared" si="14"/>
        <v/>
      </c>
      <c r="AK74" s="1531" t="str">
        <f t="shared" si="15"/>
        <v/>
      </c>
      <c r="AM74" s="1531" t="str">
        <f t="shared" si="16"/>
        <v/>
      </c>
      <c r="AO74" s="1531" t="str">
        <f t="shared" si="17"/>
        <v/>
      </c>
      <c r="AQ74" s="1531" t="str">
        <f t="shared" si="18"/>
        <v/>
      </c>
    </row>
    <row r="75" spans="5:43" x14ac:dyDescent="0.25">
      <c r="E75" s="1531" t="str">
        <f t="shared" si="0"/>
        <v/>
      </c>
      <c r="G75" s="1531" t="str">
        <f t="shared" si="0"/>
        <v/>
      </c>
      <c r="I75" s="1531" t="str">
        <f t="shared" si="1"/>
        <v/>
      </c>
      <c r="K75" s="1531" t="str">
        <f t="shared" si="2"/>
        <v/>
      </c>
      <c r="M75" s="1531" t="str">
        <f t="shared" si="3"/>
        <v/>
      </c>
      <c r="O75" s="1531" t="str">
        <f t="shared" si="4"/>
        <v/>
      </c>
      <c r="Q75" s="1531" t="str">
        <f t="shared" si="5"/>
        <v/>
      </c>
      <c r="S75" s="1531" t="str">
        <f t="shared" si="6"/>
        <v/>
      </c>
      <c r="U75" s="1531" t="str">
        <f t="shared" si="7"/>
        <v/>
      </c>
      <c r="W75" s="1531" t="str">
        <f t="shared" si="8"/>
        <v/>
      </c>
      <c r="Y75" s="1531" t="str">
        <f t="shared" si="9"/>
        <v/>
      </c>
      <c r="AA75" s="1531" t="str">
        <f t="shared" si="10"/>
        <v/>
      </c>
      <c r="AC75" s="1531" t="str">
        <f t="shared" si="11"/>
        <v/>
      </c>
      <c r="AE75" s="1531" t="str">
        <f t="shared" si="12"/>
        <v/>
      </c>
      <c r="AG75" s="1531" t="str">
        <f t="shared" si="13"/>
        <v/>
      </c>
      <c r="AI75" s="1531" t="str">
        <f t="shared" si="14"/>
        <v/>
      </c>
      <c r="AK75" s="1531" t="str">
        <f t="shared" si="15"/>
        <v/>
      </c>
      <c r="AM75" s="1531" t="str">
        <f t="shared" si="16"/>
        <v/>
      </c>
      <c r="AO75" s="1531" t="str">
        <f t="shared" si="17"/>
        <v/>
      </c>
      <c r="AQ75" s="1531" t="str">
        <f t="shared" si="18"/>
        <v/>
      </c>
    </row>
    <row r="76" spans="5:43" x14ac:dyDescent="0.25">
      <c r="E76" s="1531" t="str">
        <f t="shared" si="0"/>
        <v/>
      </c>
      <c r="G76" s="1531" t="str">
        <f t="shared" si="0"/>
        <v/>
      </c>
      <c r="I76" s="1531" t="str">
        <f t="shared" si="1"/>
        <v/>
      </c>
      <c r="K76" s="1531" t="str">
        <f t="shared" si="2"/>
        <v/>
      </c>
      <c r="M76" s="1531" t="str">
        <f t="shared" si="3"/>
        <v/>
      </c>
      <c r="O76" s="1531" t="str">
        <f t="shared" si="4"/>
        <v/>
      </c>
      <c r="Q76" s="1531" t="str">
        <f t="shared" si="5"/>
        <v/>
      </c>
      <c r="S76" s="1531" t="str">
        <f t="shared" si="6"/>
        <v/>
      </c>
      <c r="U76" s="1531" t="str">
        <f t="shared" si="7"/>
        <v/>
      </c>
      <c r="W76" s="1531" t="str">
        <f t="shared" si="8"/>
        <v/>
      </c>
      <c r="Y76" s="1531" t="str">
        <f t="shared" si="9"/>
        <v/>
      </c>
      <c r="AA76" s="1531" t="str">
        <f t="shared" si="10"/>
        <v/>
      </c>
      <c r="AC76" s="1531" t="str">
        <f t="shared" si="11"/>
        <v/>
      </c>
      <c r="AE76" s="1531" t="str">
        <f t="shared" si="12"/>
        <v/>
      </c>
      <c r="AG76" s="1531" t="str">
        <f t="shared" si="13"/>
        <v/>
      </c>
      <c r="AI76" s="1531" t="str">
        <f t="shared" si="14"/>
        <v/>
      </c>
      <c r="AK76" s="1531" t="str">
        <f t="shared" si="15"/>
        <v/>
      </c>
      <c r="AM76" s="1531" t="str">
        <f t="shared" si="16"/>
        <v/>
      </c>
      <c r="AO76" s="1531" t="str">
        <f t="shared" si="17"/>
        <v/>
      </c>
      <c r="AQ76" s="1531" t="str">
        <f t="shared" si="18"/>
        <v/>
      </c>
    </row>
    <row r="77" spans="5:43" x14ac:dyDescent="0.25">
      <c r="E77" s="1531" t="str">
        <f t="shared" ref="E77:G140" si="19">IF(OR($B77=0,D77=0),"",D77/$B77)</f>
        <v/>
      </c>
      <c r="G77" s="1531" t="str">
        <f t="shared" si="19"/>
        <v/>
      </c>
      <c r="I77" s="1531" t="str">
        <f t="shared" ref="I77:I140" si="20">IF(OR($B77=0,H77=0),"",H77/$B77)</f>
        <v/>
      </c>
      <c r="K77" s="1531" t="str">
        <f t="shared" ref="K77:K140" si="21">IF(OR($B77=0,J77=0),"",J77/$B77)</f>
        <v/>
      </c>
      <c r="M77" s="1531" t="str">
        <f t="shared" ref="M77:M140" si="22">IF(OR($B77=0,L77=0),"",L77/$B77)</f>
        <v/>
      </c>
      <c r="O77" s="1531" t="str">
        <f t="shared" ref="O77:O140" si="23">IF(OR($B77=0,N77=0),"",N77/$B77)</f>
        <v/>
      </c>
      <c r="Q77" s="1531" t="str">
        <f t="shared" ref="Q77:Q140" si="24">IF(OR($B77=0,P77=0),"",P77/$B77)</f>
        <v/>
      </c>
      <c r="S77" s="1531" t="str">
        <f t="shared" ref="S77:S140" si="25">IF(OR($B77=0,R77=0),"",R77/$B77)</f>
        <v/>
      </c>
      <c r="U77" s="1531" t="str">
        <f t="shared" ref="U77:U140" si="26">IF(OR($B77=0,T77=0),"",T77/$B77)</f>
        <v/>
      </c>
      <c r="W77" s="1531" t="str">
        <f t="shared" ref="W77:W140" si="27">IF(OR($B77=0,V77=0),"",V77/$B77)</f>
        <v/>
      </c>
      <c r="Y77" s="1531" t="str">
        <f t="shared" ref="Y77:Y140" si="28">IF(OR($B77=0,X77=0),"",X77/$B77)</f>
        <v/>
      </c>
      <c r="AA77" s="1531" t="str">
        <f t="shared" ref="AA77:AA140" si="29">IF(OR($B77=0,Z77=0),"",Z77/$B77)</f>
        <v/>
      </c>
      <c r="AC77" s="1531" t="str">
        <f t="shared" ref="AC77:AC140" si="30">IF(OR($B77=0,AB77=0),"",AB77/$B77)</f>
        <v/>
      </c>
      <c r="AE77" s="1531" t="str">
        <f t="shared" ref="AE77:AE140" si="31">IF(OR($B77=0,AD77=0),"",AD77/$B77)</f>
        <v/>
      </c>
      <c r="AG77" s="1531" t="str">
        <f t="shared" ref="AG77:AG140" si="32">IF(OR($B77=0,AF77=0),"",AF77/$B77)</f>
        <v/>
      </c>
      <c r="AI77" s="1531" t="str">
        <f t="shared" ref="AI77:AI140" si="33">IF(OR($B77=0,AH77=0),"",AH77/$B77)</f>
        <v/>
      </c>
      <c r="AK77" s="1531" t="str">
        <f t="shared" ref="AK77:AK140" si="34">IF(OR($B77=0,AJ77=0),"",AJ77/$B77)</f>
        <v/>
      </c>
      <c r="AM77" s="1531" t="str">
        <f t="shared" ref="AM77:AM140" si="35">IF(OR($B77=0,AL77=0),"",AL77/$B77)</f>
        <v/>
      </c>
      <c r="AO77" s="1531" t="str">
        <f t="shared" ref="AO77:AO140" si="36">IF(OR($B77=0,AN77=0),"",AN77/$B77)</f>
        <v/>
      </c>
      <c r="AQ77" s="1531" t="str">
        <f t="shared" ref="AQ77:AQ140" si="37">IF(OR($B77=0,AP77=0),"",AP77/$B77)</f>
        <v/>
      </c>
    </row>
    <row r="78" spans="5:43" x14ac:dyDescent="0.25">
      <c r="E78" s="1531" t="str">
        <f t="shared" si="19"/>
        <v/>
      </c>
      <c r="G78" s="1531" t="str">
        <f t="shared" si="19"/>
        <v/>
      </c>
      <c r="I78" s="1531" t="str">
        <f t="shared" si="20"/>
        <v/>
      </c>
      <c r="K78" s="1531" t="str">
        <f t="shared" si="21"/>
        <v/>
      </c>
      <c r="M78" s="1531" t="str">
        <f t="shared" si="22"/>
        <v/>
      </c>
      <c r="O78" s="1531" t="str">
        <f t="shared" si="23"/>
        <v/>
      </c>
      <c r="Q78" s="1531" t="str">
        <f t="shared" si="24"/>
        <v/>
      </c>
      <c r="S78" s="1531" t="str">
        <f t="shared" si="25"/>
        <v/>
      </c>
      <c r="U78" s="1531" t="str">
        <f t="shared" si="26"/>
        <v/>
      </c>
      <c r="W78" s="1531" t="str">
        <f t="shared" si="27"/>
        <v/>
      </c>
      <c r="Y78" s="1531" t="str">
        <f t="shared" si="28"/>
        <v/>
      </c>
      <c r="AA78" s="1531" t="str">
        <f t="shared" si="29"/>
        <v/>
      </c>
      <c r="AC78" s="1531" t="str">
        <f t="shared" si="30"/>
        <v/>
      </c>
      <c r="AE78" s="1531" t="str">
        <f t="shared" si="31"/>
        <v/>
      </c>
      <c r="AG78" s="1531" t="str">
        <f t="shared" si="32"/>
        <v/>
      </c>
      <c r="AI78" s="1531" t="str">
        <f t="shared" si="33"/>
        <v/>
      </c>
      <c r="AK78" s="1531" t="str">
        <f t="shared" si="34"/>
        <v/>
      </c>
      <c r="AM78" s="1531" t="str">
        <f t="shared" si="35"/>
        <v/>
      </c>
      <c r="AO78" s="1531" t="str">
        <f t="shared" si="36"/>
        <v/>
      </c>
      <c r="AQ78" s="1531" t="str">
        <f t="shared" si="37"/>
        <v/>
      </c>
    </row>
    <row r="79" spans="5:43" x14ac:dyDescent="0.25">
      <c r="E79" s="1531" t="str">
        <f t="shared" si="19"/>
        <v/>
      </c>
      <c r="G79" s="1531" t="str">
        <f t="shared" si="19"/>
        <v/>
      </c>
      <c r="I79" s="1531" t="str">
        <f t="shared" si="20"/>
        <v/>
      </c>
      <c r="K79" s="1531" t="str">
        <f t="shared" si="21"/>
        <v/>
      </c>
      <c r="M79" s="1531" t="str">
        <f t="shared" si="22"/>
        <v/>
      </c>
      <c r="O79" s="1531" t="str">
        <f t="shared" si="23"/>
        <v/>
      </c>
      <c r="Q79" s="1531" t="str">
        <f t="shared" si="24"/>
        <v/>
      </c>
      <c r="S79" s="1531" t="str">
        <f t="shared" si="25"/>
        <v/>
      </c>
      <c r="U79" s="1531" t="str">
        <f t="shared" si="26"/>
        <v/>
      </c>
      <c r="W79" s="1531" t="str">
        <f t="shared" si="27"/>
        <v/>
      </c>
      <c r="Y79" s="1531" t="str">
        <f t="shared" si="28"/>
        <v/>
      </c>
      <c r="AA79" s="1531" t="str">
        <f t="shared" si="29"/>
        <v/>
      </c>
      <c r="AC79" s="1531" t="str">
        <f t="shared" si="30"/>
        <v/>
      </c>
      <c r="AE79" s="1531" t="str">
        <f t="shared" si="31"/>
        <v/>
      </c>
      <c r="AG79" s="1531" t="str">
        <f t="shared" si="32"/>
        <v/>
      </c>
      <c r="AI79" s="1531" t="str">
        <f t="shared" si="33"/>
        <v/>
      </c>
      <c r="AK79" s="1531" t="str">
        <f t="shared" si="34"/>
        <v/>
      </c>
      <c r="AM79" s="1531" t="str">
        <f t="shared" si="35"/>
        <v/>
      </c>
      <c r="AO79" s="1531" t="str">
        <f t="shared" si="36"/>
        <v/>
      </c>
      <c r="AQ79" s="1531" t="str">
        <f t="shared" si="37"/>
        <v/>
      </c>
    </row>
    <row r="80" spans="5:43" x14ac:dyDescent="0.25">
      <c r="E80" s="1531" t="str">
        <f t="shared" si="19"/>
        <v/>
      </c>
      <c r="G80" s="1531" t="str">
        <f t="shared" si="19"/>
        <v/>
      </c>
      <c r="I80" s="1531" t="str">
        <f t="shared" si="20"/>
        <v/>
      </c>
      <c r="K80" s="1531" t="str">
        <f t="shared" si="21"/>
        <v/>
      </c>
      <c r="M80" s="1531" t="str">
        <f t="shared" si="22"/>
        <v/>
      </c>
      <c r="O80" s="1531" t="str">
        <f t="shared" si="23"/>
        <v/>
      </c>
      <c r="Q80" s="1531" t="str">
        <f t="shared" si="24"/>
        <v/>
      </c>
      <c r="S80" s="1531" t="str">
        <f t="shared" si="25"/>
        <v/>
      </c>
      <c r="U80" s="1531" t="str">
        <f t="shared" si="26"/>
        <v/>
      </c>
      <c r="W80" s="1531" t="str">
        <f t="shared" si="27"/>
        <v/>
      </c>
      <c r="Y80" s="1531" t="str">
        <f t="shared" si="28"/>
        <v/>
      </c>
      <c r="AA80" s="1531" t="str">
        <f t="shared" si="29"/>
        <v/>
      </c>
      <c r="AC80" s="1531" t="str">
        <f t="shared" si="30"/>
        <v/>
      </c>
      <c r="AE80" s="1531" t="str">
        <f t="shared" si="31"/>
        <v/>
      </c>
      <c r="AG80" s="1531" t="str">
        <f t="shared" si="32"/>
        <v/>
      </c>
      <c r="AI80" s="1531" t="str">
        <f t="shared" si="33"/>
        <v/>
      </c>
      <c r="AK80" s="1531" t="str">
        <f t="shared" si="34"/>
        <v/>
      </c>
      <c r="AM80" s="1531" t="str">
        <f t="shared" si="35"/>
        <v/>
      </c>
      <c r="AO80" s="1531" t="str">
        <f t="shared" si="36"/>
        <v/>
      </c>
      <c r="AQ80" s="1531" t="str">
        <f t="shared" si="37"/>
        <v/>
      </c>
    </row>
    <row r="81" spans="5:43" x14ac:dyDescent="0.25">
      <c r="E81" s="1531" t="str">
        <f t="shared" si="19"/>
        <v/>
      </c>
      <c r="G81" s="1531" t="str">
        <f t="shared" si="19"/>
        <v/>
      </c>
      <c r="I81" s="1531" t="str">
        <f t="shared" si="20"/>
        <v/>
      </c>
      <c r="K81" s="1531" t="str">
        <f t="shared" si="21"/>
        <v/>
      </c>
      <c r="M81" s="1531" t="str">
        <f t="shared" si="22"/>
        <v/>
      </c>
      <c r="O81" s="1531" t="str">
        <f t="shared" si="23"/>
        <v/>
      </c>
      <c r="Q81" s="1531" t="str">
        <f t="shared" si="24"/>
        <v/>
      </c>
      <c r="S81" s="1531" t="str">
        <f t="shared" si="25"/>
        <v/>
      </c>
      <c r="U81" s="1531" t="str">
        <f t="shared" si="26"/>
        <v/>
      </c>
      <c r="W81" s="1531" t="str">
        <f t="shared" si="27"/>
        <v/>
      </c>
      <c r="Y81" s="1531" t="str">
        <f t="shared" si="28"/>
        <v/>
      </c>
      <c r="AA81" s="1531" t="str">
        <f t="shared" si="29"/>
        <v/>
      </c>
      <c r="AC81" s="1531" t="str">
        <f t="shared" si="30"/>
        <v/>
      </c>
      <c r="AE81" s="1531" t="str">
        <f t="shared" si="31"/>
        <v/>
      </c>
      <c r="AG81" s="1531" t="str">
        <f t="shared" si="32"/>
        <v/>
      </c>
      <c r="AI81" s="1531" t="str">
        <f t="shared" si="33"/>
        <v/>
      </c>
      <c r="AK81" s="1531" t="str">
        <f t="shared" si="34"/>
        <v/>
      </c>
      <c r="AM81" s="1531" t="str">
        <f t="shared" si="35"/>
        <v/>
      </c>
      <c r="AO81" s="1531" t="str">
        <f t="shared" si="36"/>
        <v/>
      </c>
      <c r="AQ81" s="1531" t="str">
        <f t="shared" si="37"/>
        <v/>
      </c>
    </row>
    <row r="82" spans="5:43" x14ac:dyDescent="0.25">
      <c r="E82" s="1531" t="str">
        <f t="shared" si="19"/>
        <v/>
      </c>
      <c r="G82" s="1531" t="str">
        <f t="shared" si="19"/>
        <v/>
      </c>
      <c r="I82" s="1531" t="str">
        <f t="shared" si="20"/>
        <v/>
      </c>
      <c r="K82" s="1531" t="str">
        <f t="shared" si="21"/>
        <v/>
      </c>
      <c r="M82" s="1531" t="str">
        <f t="shared" si="22"/>
        <v/>
      </c>
      <c r="O82" s="1531" t="str">
        <f t="shared" si="23"/>
        <v/>
      </c>
      <c r="Q82" s="1531" t="str">
        <f t="shared" si="24"/>
        <v/>
      </c>
      <c r="S82" s="1531" t="str">
        <f t="shared" si="25"/>
        <v/>
      </c>
      <c r="U82" s="1531" t="str">
        <f t="shared" si="26"/>
        <v/>
      </c>
      <c r="W82" s="1531" t="str">
        <f t="shared" si="27"/>
        <v/>
      </c>
      <c r="Y82" s="1531" t="str">
        <f t="shared" si="28"/>
        <v/>
      </c>
      <c r="AA82" s="1531" t="str">
        <f t="shared" si="29"/>
        <v/>
      </c>
      <c r="AC82" s="1531" t="str">
        <f t="shared" si="30"/>
        <v/>
      </c>
      <c r="AE82" s="1531" t="str">
        <f t="shared" si="31"/>
        <v/>
      </c>
      <c r="AG82" s="1531" t="str">
        <f t="shared" si="32"/>
        <v/>
      </c>
      <c r="AI82" s="1531" t="str">
        <f t="shared" si="33"/>
        <v/>
      </c>
      <c r="AK82" s="1531" t="str">
        <f t="shared" si="34"/>
        <v/>
      </c>
      <c r="AM82" s="1531" t="str">
        <f t="shared" si="35"/>
        <v/>
      </c>
      <c r="AO82" s="1531" t="str">
        <f t="shared" si="36"/>
        <v/>
      </c>
      <c r="AQ82" s="1531" t="str">
        <f t="shared" si="37"/>
        <v/>
      </c>
    </row>
    <row r="83" spans="5:43" x14ac:dyDescent="0.25">
      <c r="E83" s="1531" t="str">
        <f t="shared" si="19"/>
        <v/>
      </c>
      <c r="G83" s="1531" t="str">
        <f t="shared" si="19"/>
        <v/>
      </c>
      <c r="I83" s="1531" t="str">
        <f t="shared" si="20"/>
        <v/>
      </c>
      <c r="K83" s="1531" t="str">
        <f t="shared" si="21"/>
        <v/>
      </c>
      <c r="M83" s="1531" t="str">
        <f t="shared" si="22"/>
        <v/>
      </c>
      <c r="O83" s="1531" t="str">
        <f t="shared" si="23"/>
        <v/>
      </c>
      <c r="Q83" s="1531" t="str">
        <f t="shared" si="24"/>
        <v/>
      </c>
      <c r="S83" s="1531" t="str">
        <f t="shared" si="25"/>
        <v/>
      </c>
      <c r="U83" s="1531" t="str">
        <f t="shared" si="26"/>
        <v/>
      </c>
      <c r="W83" s="1531" t="str">
        <f t="shared" si="27"/>
        <v/>
      </c>
      <c r="Y83" s="1531" t="str">
        <f t="shared" si="28"/>
        <v/>
      </c>
      <c r="AA83" s="1531" t="str">
        <f t="shared" si="29"/>
        <v/>
      </c>
      <c r="AC83" s="1531" t="str">
        <f t="shared" si="30"/>
        <v/>
      </c>
      <c r="AE83" s="1531" t="str">
        <f t="shared" si="31"/>
        <v/>
      </c>
      <c r="AG83" s="1531" t="str">
        <f t="shared" si="32"/>
        <v/>
      </c>
      <c r="AI83" s="1531" t="str">
        <f t="shared" si="33"/>
        <v/>
      </c>
      <c r="AK83" s="1531" t="str">
        <f t="shared" si="34"/>
        <v/>
      </c>
      <c r="AM83" s="1531" t="str">
        <f t="shared" si="35"/>
        <v/>
      </c>
      <c r="AO83" s="1531" t="str">
        <f t="shared" si="36"/>
        <v/>
      </c>
      <c r="AQ83" s="1531" t="str">
        <f t="shared" si="37"/>
        <v/>
      </c>
    </row>
    <row r="84" spans="5:43" x14ac:dyDescent="0.25">
      <c r="E84" s="1531" t="str">
        <f t="shared" si="19"/>
        <v/>
      </c>
      <c r="G84" s="1531" t="str">
        <f t="shared" si="19"/>
        <v/>
      </c>
      <c r="I84" s="1531" t="str">
        <f t="shared" si="20"/>
        <v/>
      </c>
      <c r="K84" s="1531" t="str">
        <f t="shared" si="21"/>
        <v/>
      </c>
      <c r="M84" s="1531" t="str">
        <f t="shared" si="22"/>
        <v/>
      </c>
      <c r="O84" s="1531" t="str">
        <f t="shared" si="23"/>
        <v/>
      </c>
      <c r="Q84" s="1531" t="str">
        <f t="shared" si="24"/>
        <v/>
      </c>
      <c r="S84" s="1531" t="str">
        <f t="shared" si="25"/>
        <v/>
      </c>
      <c r="U84" s="1531" t="str">
        <f t="shared" si="26"/>
        <v/>
      </c>
      <c r="W84" s="1531" t="str">
        <f t="shared" si="27"/>
        <v/>
      </c>
      <c r="Y84" s="1531" t="str">
        <f t="shared" si="28"/>
        <v/>
      </c>
      <c r="AA84" s="1531" t="str">
        <f t="shared" si="29"/>
        <v/>
      </c>
      <c r="AC84" s="1531" t="str">
        <f t="shared" si="30"/>
        <v/>
      </c>
      <c r="AE84" s="1531" t="str">
        <f t="shared" si="31"/>
        <v/>
      </c>
      <c r="AG84" s="1531" t="str">
        <f t="shared" si="32"/>
        <v/>
      </c>
      <c r="AI84" s="1531" t="str">
        <f t="shared" si="33"/>
        <v/>
      </c>
      <c r="AK84" s="1531" t="str">
        <f t="shared" si="34"/>
        <v/>
      </c>
      <c r="AM84" s="1531" t="str">
        <f t="shared" si="35"/>
        <v/>
      </c>
      <c r="AO84" s="1531" t="str">
        <f t="shared" si="36"/>
        <v/>
      </c>
      <c r="AQ84" s="1531" t="str">
        <f t="shared" si="37"/>
        <v/>
      </c>
    </row>
    <row r="85" spans="5:43" x14ac:dyDescent="0.25">
      <c r="E85" s="1531" t="str">
        <f t="shared" si="19"/>
        <v/>
      </c>
      <c r="G85" s="1531" t="str">
        <f t="shared" si="19"/>
        <v/>
      </c>
      <c r="I85" s="1531" t="str">
        <f t="shared" si="20"/>
        <v/>
      </c>
      <c r="K85" s="1531" t="str">
        <f t="shared" si="21"/>
        <v/>
      </c>
      <c r="M85" s="1531" t="str">
        <f t="shared" si="22"/>
        <v/>
      </c>
      <c r="O85" s="1531" t="str">
        <f t="shared" si="23"/>
        <v/>
      </c>
      <c r="Q85" s="1531" t="str">
        <f t="shared" si="24"/>
        <v/>
      </c>
      <c r="S85" s="1531" t="str">
        <f t="shared" si="25"/>
        <v/>
      </c>
      <c r="U85" s="1531" t="str">
        <f t="shared" si="26"/>
        <v/>
      </c>
      <c r="W85" s="1531" t="str">
        <f t="shared" si="27"/>
        <v/>
      </c>
      <c r="Y85" s="1531" t="str">
        <f t="shared" si="28"/>
        <v/>
      </c>
      <c r="AA85" s="1531" t="str">
        <f t="shared" si="29"/>
        <v/>
      </c>
      <c r="AC85" s="1531" t="str">
        <f t="shared" si="30"/>
        <v/>
      </c>
      <c r="AE85" s="1531" t="str">
        <f t="shared" si="31"/>
        <v/>
      </c>
      <c r="AG85" s="1531" t="str">
        <f t="shared" si="32"/>
        <v/>
      </c>
      <c r="AI85" s="1531" t="str">
        <f t="shared" si="33"/>
        <v/>
      </c>
      <c r="AK85" s="1531" t="str">
        <f t="shared" si="34"/>
        <v/>
      </c>
      <c r="AM85" s="1531" t="str">
        <f t="shared" si="35"/>
        <v/>
      </c>
      <c r="AO85" s="1531" t="str">
        <f t="shared" si="36"/>
        <v/>
      </c>
      <c r="AQ85" s="1531" t="str">
        <f t="shared" si="37"/>
        <v/>
      </c>
    </row>
    <row r="86" spans="5:43" x14ac:dyDescent="0.25">
      <c r="E86" s="1531" t="str">
        <f t="shared" si="19"/>
        <v/>
      </c>
      <c r="G86" s="1531" t="str">
        <f t="shared" si="19"/>
        <v/>
      </c>
      <c r="I86" s="1531" t="str">
        <f t="shared" si="20"/>
        <v/>
      </c>
      <c r="K86" s="1531" t="str">
        <f t="shared" si="21"/>
        <v/>
      </c>
      <c r="M86" s="1531" t="str">
        <f t="shared" si="22"/>
        <v/>
      </c>
      <c r="O86" s="1531" t="str">
        <f t="shared" si="23"/>
        <v/>
      </c>
      <c r="Q86" s="1531" t="str">
        <f t="shared" si="24"/>
        <v/>
      </c>
      <c r="S86" s="1531" t="str">
        <f t="shared" si="25"/>
        <v/>
      </c>
      <c r="U86" s="1531" t="str">
        <f t="shared" si="26"/>
        <v/>
      </c>
      <c r="W86" s="1531" t="str">
        <f t="shared" si="27"/>
        <v/>
      </c>
      <c r="Y86" s="1531" t="str">
        <f t="shared" si="28"/>
        <v/>
      </c>
      <c r="AA86" s="1531" t="str">
        <f t="shared" si="29"/>
        <v/>
      </c>
      <c r="AC86" s="1531" t="str">
        <f t="shared" si="30"/>
        <v/>
      </c>
      <c r="AE86" s="1531" t="str">
        <f t="shared" si="31"/>
        <v/>
      </c>
      <c r="AG86" s="1531" t="str">
        <f t="shared" si="32"/>
        <v/>
      </c>
      <c r="AI86" s="1531" t="str">
        <f t="shared" si="33"/>
        <v/>
      </c>
      <c r="AK86" s="1531" t="str">
        <f t="shared" si="34"/>
        <v/>
      </c>
      <c r="AM86" s="1531" t="str">
        <f t="shared" si="35"/>
        <v/>
      </c>
      <c r="AO86" s="1531" t="str">
        <f t="shared" si="36"/>
        <v/>
      </c>
      <c r="AQ86" s="1531" t="str">
        <f t="shared" si="37"/>
        <v/>
      </c>
    </row>
    <row r="87" spans="5:43" x14ac:dyDescent="0.25">
      <c r="E87" s="1531" t="str">
        <f t="shared" si="19"/>
        <v/>
      </c>
      <c r="G87" s="1531" t="str">
        <f t="shared" si="19"/>
        <v/>
      </c>
      <c r="I87" s="1531" t="str">
        <f t="shared" si="20"/>
        <v/>
      </c>
      <c r="K87" s="1531" t="str">
        <f t="shared" si="21"/>
        <v/>
      </c>
      <c r="M87" s="1531" t="str">
        <f t="shared" si="22"/>
        <v/>
      </c>
      <c r="O87" s="1531" t="str">
        <f t="shared" si="23"/>
        <v/>
      </c>
      <c r="Q87" s="1531" t="str">
        <f t="shared" si="24"/>
        <v/>
      </c>
      <c r="S87" s="1531" t="str">
        <f t="shared" si="25"/>
        <v/>
      </c>
      <c r="U87" s="1531" t="str">
        <f t="shared" si="26"/>
        <v/>
      </c>
      <c r="W87" s="1531" t="str">
        <f t="shared" si="27"/>
        <v/>
      </c>
      <c r="Y87" s="1531" t="str">
        <f t="shared" si="28"/>
        <v/>
      </c>
      <c r="AA87" s="1531" t="str">
        <f t="shared" si="29"/>
        <v/>
      </c>
      <c r="AC87" s="1531" t="str">
        <f t="shared" si="30"/>
        <v/>
      </c>
      <c r="AE87" s="1531" t="str">
        <f t="shared" si="31"/>
        <v/>
      </c>
      <c r="AG87" s="1531" t="str">
        <f t="shared" si="32"/>
        <v/>
      </c>
      <c r="AI87" s="1531" t="str">
        <f t="shared" si="33"/>
        <v/>
      </c>
      <c r="AK87" s="1531" t="str">
        <f t="shared" si="34"/>
        <v/>
      </c>
      <c r="AM87" s="1531" t="str">
        <f t="shared" si="35"/>
        <v/>
      </c>
      <c r="AO87" s="1531" t="str">
        <f t="shared" si="36"/>
        <v/>
      </c>
      <c r="AQ87" s="1531" t="str">
        <f t="shared" si="37"/>
        <v/>
      </c>
    </row>
    <row r="88" spans="5:43" x14ac:dyDescent="0.25">
      <c r="E88" s="1531" t="str">
        <f t="shared" si="19"/>
        <v/>
      </c>
      <c r="G88" s="1531" t="str">
        <f t="shared" si="19"/>
        <v/>
      </c>
      <c r="I88" s="1531" t="str">
        <f t="shared" si="20"/>
        <v/>
      </c>
      <c r="K88" s="1531" t="str">
        <f t="shared" si="21"/>
        <v/>
      </c>
      <c r="M88" s="1531" t="str">
        <f t="shared" si="22"/>
        <v/>
      </c>
      <c r="O88" s="1531" t="str">
        <f t="shared" si="23"/>
        <v/>
      </c>
      <c r="Q88" s="1531" t="str">
        <f t="shared" si="24"/>
        <v/>
      </c>
      <c r="S88" s="1531" t="str">
        <f t="shared" si="25"/>
        <v/>
      </c>
      <c r="U88" s="1531" t="str">
        <f t="shared" si="26"/>
        <v/>
      </c>
      <c r="W88" s="1531" t="str">
        <f t="shared" si="27"/>
        <v/>
      </c>
      <c r="Y88" s="1531" t="str">
        <f t="shared" si="28"/>
        <v/>
      </c>
      <c r="AA88" s="1531" t="str">
        <f t="shared" si="29"/>
        <v/>
      </c>
      <c r="AC88" s="1531" t="str">
        <f t="shared" si="30"/>
        <v/>
      </c>
      <c r="AE88" s="1531" t="str">
        <f t="shared" si="31"/>
        <v/>
      </c>
      <c r="AG88" s="1531" t="str">
        <f t="shared" si="32"/>
        <v/>
      </c>
      <c r="AI88" s="1531" t="str">
        <f t="shared" si="33"/>
        <v/>
      </c>
      <c r="AK88" s="1531" t="str">
        <f t="shared" si="34"/>
        <v/>
      </c>
      <c r="AM88" s="1531" t="str">
        <f t="shared" si="35"/>
        <v/>
      </c>
      <c r="AO88" s="1531" t="str">
        <f t="shared" si="36"/>
        <v/>
      </c>
      <c r="AQ88" s="1531" t="str">
        <f t="shared" si="37"/>
        <v/>
      </c>
    </row>
    <row r="89" spans="5:43" x14ac:dyDescent="0.25">
      <c r="E89" s="1531" t="str">
        <f t="shared" si="19"/>
        <v/>
      </c>
      <c r="G89" s="1531" t="str">
        <f t="shared" si="19"/>
        <v/>
      </c>
      <c r="I89" s="1531" t="str">
        <f t="shared" si="20"/>
        <v/>
      </c>
      <c r="K89" s="1531" t="str">
        <f t="shared" si="21"/>
        <v/>
      </c>
      <c r="M89" s="1531" t="str">
        <f t="shared" si="22"/>
        <v/>
      </c>
      <c r="O89" s="1531" t="str">
        <f t="shared" si="23"/>
        <v/>
      </c>
      <c r="Q89" s="1531" t="str">
        <f t="shared" si="24"/>
        <v/>
      </c>
      <c r="S89" s="1531" t="str">
        <f t="shared" si="25"/>
        <v/>
      </c>
      <c r="U89" s="1531" t="str">
        <f t="shared" si="26"/>
        <v/>
      </c>
      <c r="W89" s="1531" t="str">
        <f t="shared" si="27"/>
        <v/>
      </c>
      <c r="Y89" s="1531" t="str">
        <f t="shared" si="28"/>
        <v/>
      </c>
      <c r="AA89" s="1531" t="str">
        <f t="shared" si="29"/>
        <v/>
      </c>
      <c r="AC89" s="1531" t="str">
        <f t="shared" si="30"/>
        <v/>
      </c>
      <c r="AE89" s="1531" t="str">
        <f t="shared" si="31"/>
        <v/>
      </c>
      <c r="AG89" s="1531" t="str">
        <f t="shared" si="32"/>
        <v/>
      </c>
      <c r="AI89" s="1531" t="str">
        <f t="shared" si="33"/>
        <v/>
      </c>
      <c r="AK89" s="1531" t="str">
        <f t="shared" si="34"/>
        <v/>
      </c>
      <c r="AM89" s="1531" t="str">
        <f t="shared" si="35"/>
        <v/>
      </c>
      <c r="AO89" s="1531" t="str">
        <f t="shared" si="36"/>
        <v/>
      </c>
      <c r="AQ89" s="1531" t="str">
        <f t="shared" si="37"/>
        <v/>
      </c>
    </row>
    <row r="90" spans="5:43" x14ac:dyDescent="0.25">
      <c r="E90" s="1531" t="str">
        <f t="shared" si="19"/>
        <v/>
      </c>
      <c r="G90" s="1531" t="str">
        <f t="shared" si="19"/>
        <v/>
      </c>
      <c r="I90" s="1531" t="str">
        <f t="shared" si="20"/>
        <v/>
      </c>
      <c r="K90" s="1531" t="str">
        <f t="shared" si="21"/>
        <v/>
      </c>
      <c r="M90" s="1531" t="str">
        <f t="shared" si="22"/>
        <v/>
      </c>
      <c r="O90" s="1531" t="str">
        <f t="shared" si="23"/>
        <v/>
      </c>
      <c r="Q90" s="1531" t="str">
        <f t="shared" si="24"/>
        <v/>
      </c>
      <c r="S90" s="1531" t="str">
        <f t="shared" si="25"/>
        <v/>
      </c>
      <c r="U90" s="1531" t="str">
        <f t="shared" si="26"/>
        <v/>
      </c>
      <c r="W90" s="1531" t="str">
        <f t="shared" si="27"/>
        <v/>
      </c>
      <c r="Y90" s="1531" t="str">
        <f t="shared" si="28"/>
        <v/>
      </c>
      <c r="AA90" s="1531" t="str">
        <f t="shared" si="29"/>
        <v/>
      </c>
      <c r="AC90" s="1531" t="str">
        <f t="shared" si="30"/>
        <v/>
      </c>
      <c r="AE90" s="1531" t="str">
        <f t="shared" si="31"/>
        <v/>
      </c>
      <c r="AG90" s="1531" t="str">
        <f t="shared" si="32"/>
        <v/>
      </c>
      <c r="AI90" s="1531" t="str">
        <f t="shared" si="33"/>
        <v/>
      </c>
      <c r="AK90" s="1531" t="str">
        <f t="shared" si="34"/>
        <v/>
      </c>
      <c r="AM90" s="1531" t="str">
        <f t="shared" si="35"/>
        <v/>
      </c>
      <c r="AO90" s="1531" t="str">
        <f t="shared" si="36"/>
        <v/>
      </c>
      <c r="AQ90" s="1531" t="str">
        <f t="shared" si="37"/>
        <v/>
      </c>
    </row>
    <row r="91" spans="5:43" x14ac:dyDescent="0.25">
      <c r="E91" s="1531" t="str">
        <f t="shared" si="19"/>
        <v/>
      </c>
      <c r="G91" s="1531" t="str">
        <f t="shared" si="19"/>
        <v/>
      </c>
      <c r="I91" s="1531" t="str">
        <f t="shared" si="20"/>
        <v/>
      </c>
      <c r="K91" s="1531" t="str">
        <f t="shared" si="21"/>
        <v/>
      </c>
      <c r="M91" s="1531" t="str">
        <f t="shared" si="22"/>
        <v/>
      </c>
      <c r="O91" s="1531" t="str">
        <f t="shared" si="23"/>
        <v/>
      </c>
      <c r="Q91" s="1531" t="str">
        <f t="shared" si="24"/>
        <v/>
      </c>
      <c r="S91" s="1531" t="str">
        <f t="shared" si="25"/>
        <v/>
      </c>
      <c r="U91" s="1531" t="str">
        <f t="shared" si="26"/>
        <v/>
      </c>
      <c r="W91" s="1531" t="str">
        <f t="shared" si="27"/>
        <v/>
      </c>
      <c r="Y91" s="1531" t="str">
        <f t="shared" si="28"/>
        <v/>
      </c>
      <c r="AA91" s="1531" t="str">
        <f t="shared" si="29"/>
        <v/>
      </c>
      <c r="AC91" s="1531" t="str">
        <f t="shared" si="30"/>
        <v/>
      </c>
      <c r="AE91" s="1531" t="str">
        <f t="shared" si="31"/>
        <v/>
      </c>
      <c r="AG91" s="1531" t="str">
        <f t="shared" si="32"/>
        <v/>
      </c>
      <c r="AI91" s="1531" t="str">
        <f t="shared" si="33"/>
        <v/>
      </c>
      <c r="AK91" s="1531" t="str">
        <f t="shared" si="34"/>
        <v/>
      </c>
      <c r="AM91" s="1531" t="str">
        <f t="shared" si="35"/>
        <v/>
      </c>
      <c r="AO91" s="1531" t="str">
        <f t="shared" si="36"/>
        <v/>
      </c>
      <c r="AQ91" s="1531" t="str">
        <f t="shared" si="37"/>
        <v/>
      </c>
    </row>
    <row r="92" spans="5:43" x14ac:dyDescent="0.25">
      <c r="E92" s="1531" t="str">
        <f t="shared" si="19"/>
        <v/>
      </c>
      <c r="G92" s="1531" t="str">
        <f t="shared" si="19"/>
        <v/>
      </c>
      <c r="I92" s="1531" t="str">
        <f t="shared" si="20"/>
        <v/>
      </c>
      <c r="K92" s="1531" t="str">
        <f t="shared" si="21"/>
        <v/>
      </c>
      <c r="M92" s="1531" t="str">
        <f t="shared" si="22"/>
        <v/>
      </c>
      <c r="O92" s="1531" t="str">
        <f t="shared" si="23"/>
        <v/>
      </c>
      <c r="Q92" s="1531" t="str">
        <f t="shared" si="24"/>
        <v/>
      </c>
      <c r="S92" s="1531" t="str">
        <f t="shared" si="25"/>
        <v/>
      </c>
      <c r="U92" s="1531" t="str">
        <f t="shared" si="26"/>
        <v/>
      </c>
      <c r="W92" s="1531" t="str">
        <f t="shared" si="27"/>
        <v/>
      </c>
      <c r="Y92" s="1531" t="str">
        <f t="shared" si="28"/>
        <v/>
      </c>
      <c r="AA92" s="1531" t="str">
        <f t="shared" si="29"/>
        <v/>
      </c>
      <c r="AC92" s="1531" t="str">
        <f t="shared" si="30"/>
        <v/>
      </c>
      <c r="AE92" s="1531" t="str">
        <f t="shared" si="31"/>
        <v/>
      </c>
      <c r="AG92" s="1531" t="str">
        <f t="shared" si="32"/>
        <v/>
      </c>
      <c r="AI92" s="1531" t="str">
        <f t="shared" si="33"/>
        <v/>
      </c>
      <c r="AK92" s="1531" t="str">
        <f t="shared" si="34"/>
        <v/>
      </c>
      <c r="AM92" s="1531" t="str">
        <f t="shared" si="35"/>
        <v/>
      </c>
      <c r="AO92" s="1531" t="str">
        <f t="shared" si="36"/>
        <v/>
      </c>
      <c r="AQ92" s="1531" t="str">
        <f t="shared" si="37"/>
        <v/>
      </c>
    </row>
    <row r="93" spans="5:43" x14ac:dyDescent="0.25">
      <c r="E93" s="1531" t="str">
        <f t="shared" si="19"/>
        <v/>
      </c>
      <c r="G93" s="1531" t="str">
        <f t="shared" si="19"/>
        <v/>
      </c>
      <c r="I93" s="1531" t="str">
        <f t="shared" si="20"/>
        <v/>
      </c>
      <c r="K93" s="1531" t="str">
        <f t="shared" si="21"/>
        <v/>
      </c>
      <c r="M93" s="1531" t="str">
        <f t="shared" si="22"/>
        <v/>
      </c>
      <c r="O93" s="1531" t="str">
        <f t="shared" si="23"/>
        <v/>
      </c>
      <c r="Q93" s="1531" t="str">
        <f t="shared" si="24"/>
        <v/>
      </c>
      <c r="S93" s="1531" t="str">
        <f t="shared" si="25"/>
        <v/>
      </c>
      <c r="U93" s="1531" t="str">
        <f t="shared" si="26"/>
        <v/>
      </c>
      <c r="W93" s="1531" t="str">
        <f t="shared" si="27"/>
        <v/>
      </c>
      <c r="Y93" s="1531" t="str">
        <f t="shared" si="28"/>
        <v/>
      </c>
      <c r="AA93" s="1531" t="str">
        <f t="shared" si="29"/>
        <v/>
      </c>
      <c r="AC93" s="1531" t="str">
        <f t="shared" si="30"/>
        <v/>
      </c>
      <c r="AE93" s="1531" t="str">
        <f t="shared" si="31"/>
        <v/>
      </c>
      <c r="AG93" s="1531" t="str">
        <f t="shared" si="32"/>
        <v/>
      </c>
      <c r="AI93" s="1531" t="str">
        <f t="shared" si="33"/>
        <v/>
      </c>
      <c r="AK93" s="1531" t="str">
        <f t="shared" si="34"/>
        <v/>
      </c>
      <c r="AM93" s="1531" t="str">
        <f t="shared" si="35"/>
        <v/>
      </c>
      <c r="AO93" s="1531" t="str">
        <f t="shared" si="36"/>
        <v/>
      </c>
      <c r="AQ93" s="1531" t="str">
        <f t="shared" si="37"/>
        <v/>
      </c>
    </row>
    <row r="94" spans="5:43" x14ac:dyDescent="0.25">
      <c r="E94" s="1531" t="str">
        <f t="shared" si="19"/>
        <v/>
      </c>
      <c r="G94" s="1531" t="str">
        <f t="shared" si="19"/>
        <v/>
      </c>
      <c r="I94" s="1531" t="str">
        <f t="shared" si="20"/>
        <v/>
      </c>
      <c r="K94" s="1531" t="str">
        <f t="shared" si="21"/>
        <v/>
      </c>
      <c r="M94" s="1531" t="str">
        <f t="shared" si="22"/>
        <v/>
      </c>
      <c r="O94" s="1531" t="str">
        <f t="shared" si="23"/>
        <v/>
      </c>
      <c r="Q94" s="1531" t="str">
        <f t="shared" si="24"/>
        <v/>
      </c>
      <c r="S94" s="1531" t="str">
        <f t="shared" si="25"/>
        <v/>
      </c>
      <c r="U94" s="1531" t="str">
        <f t="shared" si="26"/>
        <v/>
      </c>
      <c r="W94" s="1531" t="str">
        <f t="shared" si="27"/>
        <v/>
      </c>
      <c r="Y94" s="1531" t="str">
        <f t="shared" si="28"/>
        <v/>
      </c>
      <c r="AA94" s="1531" t="str">
        <f t="shared" si="29"/>
        <v/>
      </c>
      <c r="AC94" s="1531" t="str">
        <f t="shared" si="30"/>
        <v/>
      </c>
      <c r="AE94" s="1531" t="str">
        <f t="shared" si="31"/>
        <v/>
      </c>
      <c r="AG94" s="1531" t="str">
        <f t="shared" si="32"/>
        <v/>
      </c>
      <c r="AI94" s="1531" t="str">
        <f t="shared" si="33"/>
        <v/>
      </c>
      <c r="AK94" s="1531" t="str">
        <f t="shared" si="34"/>
        <v/>
      </c>
      <c r="AM94" s="1531" t="str">
        <f t="shared" si="35"/>
        <v/>
      </c>
      <c r="AO94" s="1531" t="str">
        <f t="shared" si="36"/>
        <v/>
      </c>
      <c r="AQ94" s="1531" t="str">
        <f t="shared" si="37"/>
        <v/>
      </c>
    </row>
    <row r="95" spans="5:43" x14ac:dyDescent="0.25">
      <c r="E95" s="1531" t="str">
        <f t="shared" si="19"/>
        <v/>
      </c>
      <c r="G95" s="1531" t="str">
        <f t="shared" si="19"/>
        <v/>
      </c>
      <c r="I95" s="1531" t="str">
        <f t="shared" si="20"/>
        <v/>
      </c>
      <c r="K95" s="1531" t="str">
        <f t="shared" si="21"/>
        <v/>
      </c>
      <c r="M95" s="1531" t="str">
        <f t="shared" si="22"/>
        <v/>
      </c>
      <c r="O95" s="1531" t="str">
        <f t="shared" si="23"/>
        <v/>
      </c>
      <c r="Q95" s="1531" t="str">
        <f t="shared" si="24"/>
        <v/>
      </c>
      <c r="S95" s="1531" t="str">
        <f t="shared" si="25"/>
        <v/>
      </c>
      <c r="U95" s="1531" t="str">
        <f t="shared" si="26"/>
        <v/>
      </c>
      <c r="W95" s="1531" t="str">
        <f t="shared" si="27"/>
        <v/>
      </c>
      <c r="Y95" s="1531" t="str">
        <f t="shared" si="28"/>
        <v/>
      </c>
      <c r="AA95" s="1531" t="str">
        <f t="shared" si="29"/>
        <v/>
      </c>
      <c r="AC95" s="1531" t="str">
        <f t="shared" si="30"/>
        <v/>
      </c>
      <c r="AE95" s="1531" t="str">
        <f t="shared" si="31"/>
        <v/>
      </c>
      <c r="AG95" s="1531" t="str">
        <f t="shared" si="32"/>
        <v/>
      </c>
      <c r="AI95" s="1531" t="str">
        <f t="shared" si="33"/>
        <v/>
      </c>
      <c r="AK95" s="1531" t="str">
        <f t="shared" si="34"/>
        <v/>
      </c>
      <c r="AM95" s="1531" t="str">
        <f t="shared" si="35"/>
        <v/>
      </c>
      <c r="AO95" s="1531" t="str">
        <f t="shared" si="36"/>
        <v/>
      </c>
      <c r="AQ95" s="1531" t="str">
        <f t="shared" si="37"/>
        <v/>
      </c>
    </row>
    <row r="96" spans="5:43" x14ac:dyDescent="0.25">
      <c r="E96" s="1531" t="str">
        <f t="shared" si="19"/>
        <v/>
      </c>
      <c r="G96" s="1531" t="str">
        <f t="shared" si="19"/>
        <v/>
      </c>
      <c r="I96" s="1531" t="str">
        <f t="shared" si="20"/>
        <v/>
      </c>
      <c r="K96" s="1531" t="str">
        <f t="shared" si="21"/>
        <v/>
      </c>
      <c r="M96" s="1531" t="str">
        <f t="shared" si="22"/>
        <v/>
      </c>
      <c r="O96" s="1531" t="str">
        <f t="shared" si="23"/>
        <v/>
      </c>
      <c r="Q96" s="1531" t="str">
        <f t="shared" si="24"/>
        <v/>
      </c>
      <c r="S96" s="1531" t="str">
        <f t="shared" si="25"/>
        <v/>
      </c>
      <c r="U96" s="1531" t="str">
        <f t="shared" si="26"/>
        <v/>
      </c>
      <c r="W96" s="1531" t="str">
        <f t="shared" si="27"/>
        <v/>
      </c>
      <c r="Y96" s="1531" t="str">
        <f t="shared" si="28"/>
        <v/>
      </c>
      <c r="AA96" s="1531" t="str">
        <f t="shared" si="29"/>
        <v/>
      </c>
      <c r="AC96" s="1531" t="str">
        <f t="shared" si="30"/>
        <v/>
      </c>
      <c r="AE96" s="1531" t="str">
        <f t="shared" si="31"/>
        <v/>
      </c>
      <c r="AG96" s="1531" t="str">
        <f t="shared" si="32"/>
        <v/>
      </c>
      <c r="AI96" s="1531" t="str">
        <f t="shared" si="33"/>
        <v/>
      </c>
      <c r="AK96" s="1531" t="str">
        <f t="shared" si="34"/>
        <v/>
      </c>
      <c r="AM96" s="1531" t="str">
        <f t="shared" si="35"/>
        <v/>
      </c>
      <c r="AO96" s="1531" t="str">
        <f t="shared" si="36"/>
        <v/>
      </c>
      <c r="AQ96" s="1531" t="str">
        <f t="shared" si="37"/>
        <v/>
      </c>
    </row>
    <row r="97" spans="5:43" x14ac:dyDescent="0.25">
      <c r="E97" s="1531" t="str">
        <f t="shared" si="19"/>
        <v/>
      </c>
      <c r="G97" s="1531" t="str">
        <f t="shared" si="19"/>
        <v/>
      </c>
      <c r="I97" s="1531" t="str">
        <f t="shared" si="20"/>
        <v/>
      </c>
      <c r="K97" s="1531" t="str">
        <f t="shared" si="21"/>
        <v/>
      </c>
      <c r="M97" s="1531" t="str">
        <f t="shared" si="22"/>
        <v/>
      </c>
      <c r="O97" s="1531" t="str">
        <f t="shared" si="23"/>
        <v/>
      </c>
      <c r="Q97" s="1531" t="str">
        <f t="shared" si="24"/>
        <v/>
      </c>
      <c r="S97" s="1531" t="str">
        <f t="shared" si="25"/>
        <v/>
      </c>
      <c r="U97" s="1531" t="str">
        <f t="shared" si="26"/>
        <v/>
      </c>
      <c r="W97" s="1531" t="str">
        <f t="shared" si="27"/>
        <v/>
      </c>
      <c r="Y97" s="1531" t="str">
        <f t="shared" si="28"/>
        <v/>
      </c>
      <c r="AA97" s="1531" t="str">
        <f t="shared" si="29"/>
        <v/>
      </c>
      <c r="AC97" s="1531" t="str">
        <f t="shared" si="30"/>
        <v/>
      </c>
      <c r="AE97" s="1531" t="str">
        <f t="shared" si="31"/>
        <v/>
      </c>
      <c r="AG97" s="1531" t="str">
        <f t="shared" si="32"/>
        <v/>
      </c>
      <c r="AI97" s="1531" t="str">
        <f t="shared" si="33"/>
        <v/>
      </c>
      <c r="AK97" s="1531" t="str">
        <f t="shared" si="34"/>
        <v/>
      </c>
      <c r="AM97" s="1531" t="str">
        <f t="shared" si="35"/>
        <v/>
      </c>
      <c r="AO97" s="1531" t="str">
        <f t="shared" si="36"/>
        <v/>
      </c>
      <c r="AQ97" s="1531" t="str">
        <f t="shared" si="37"/>
        <v/>
      </c>
    </row>
    <row r="98" spans="5:43" x14ac:dyDescent="0.25">
      <c r="E98" s="1531" t="str">
        <f t="shared" si="19"/>
        <v/>
      </c>
      <c r="G98" s="1531" t="str">
        <f t="shared" si="19"/>
        <v/>
      </c>
      <c r="I98" s="1531" t="str">
        <f t="shared" si="20"/>
        <v/>
      </c>
      <c r="K98" s="1531" t="str">
        <f t="shared" si="21"/>
        <v/>
      </c>
      <c r="M98" s="1531" t="str">
        <f t="shared" si="22"/>
        <v/>
      </c>
      <c r="O98" s="1531" t="str">
        <f t="shared" si="23"/>
        <v/>
      </c>
      <c r="Q98" s="1531" t="str">
        <f t="shared" si="24"/>
        <v/>
      </c>
      <c r="S98" s="1531" t="str">
        <f t="shared" si="25"/>
        <v/>
      </c>
      <c r="U98" s="1531" t="str">
        <f t="shared" si="26"/>
        <v/>
      </c>
      <c r="W98" s="1531" t="str">
        <f t="shared" si="27"/>
        <v/>
      </c>
      <c r="Y98" s="1531" t="str">
        <f t="shared" si="28"/>
        <v/>
      </c>
      <c r="AA98" s="1531" t="str">
        <f t="shared" si="29"/>
        <v/>
      </c>
      <c r="AC98" s="1531" t="str">
        <f t="shared" si="30"/>
        <v/>
      </c>
      <c r="AE98" s="1531" t="str">
        <f t="shared" si="31"/>
        <v/>
      </c>
      <c r="AG98" s="1531" t="str">
        <f t="shared" si="32"/>
        <v/>
      </c>
      <c r="AI98" s="1531" t="str">
        <f t="shared" si="33"/>
        <v/>
      </c>
      <c r="AK98" s="1531" t="str">
        <f t="shared" si="34"/>
        <v/>
      </c>
      <c r="AM98" s="1531" t="str">
        <f t="shared" si="35"/>
        <v/>
      </c>
      <c r="AO98" s="1531" t="str">
        <f t="shared" si="36"/>
        <v/>
      </c>
      <c r="AQ98" s="1531" t="str">
        <f t="shared" si="37"/>
        <v/>
      </c>
    </row>
    <row r="99" spans="5:43" x14ac:dyDescent="0.25">
      <c r="E99" s="1531" t="str">
        <f t="shared" si="19"/>
        <v/>
      </c>
      <c r="G99" s="1531" t="str">
        <f t="shared" si="19"/>
        <v/>
      </c>
      <c r="I99" s="1531" t="str">
        <f t="shared" si="20"/>
        <v/>
      </c>
      <c r="K99" s="1531" t="str">
        <f t="shared" si="21"/>
        <v/>
      </c>
      <c r="M99" s="1531" t="str">
        <f t="shared" si="22"/>
        <v/>
      </c>
      <c r="O99" s="1531" t="str">
        <f t="shared" si="23"/>
        <v/>
      </c>
      <c r="Q99" s="1531" t="str">
        <f t="shared" si="24"/>
        <v/>
      </c>
      <c r="S99" s="1531" t="str">
        <f t="shared" si="25"/>
        <v/>
      </c>
      <c r="U99" s="1531" t="str">
        <f t="shared" si="26"/>
        <v/>
      </c>
      <c r="W99" s="1531" t="str">
        <f t="shared" si="27"/>
        <v/>
      </c>
      <c r="Y99" s="1531" t="str">
        <f t="shared" si="28"/>
        <v/>
      </c>
      <c r="AA99" s="1531" t="str">
        <f t="shared" si="29"/>
        <v/>
      </c>
      <c r="AC99" s="1531" t="str">
        <f t="shared" si="30"/>
        <v/>
      </c>
      <c r="AE99" s="1531" t="str">
        <f t="shared" si="31"/>
        <v/>
      </c>
      <c r="AG99" s="1531" t="str">
        <f t="shared" si="32"/>
        <v/>
      </c>
      <c r="AI99" s="1531" t="str">
        <f t="shared" si="33"/>
        <v/>
      </c>
      <c r="AK99" s="1531" t="str">
        <f t="shared" si="34"/>
        <v/>
      </c>
      <c r="AM99" s="1531" t="str">
        <f t="shared" si="35"/>
        <v/>
      </c>
      <c r="AO99" s="1531" t="str">
        <f t="shared" si="36"/>
        <v/>
      </c>
      <c r="AQ99" s="1531" t="str">
        <f t="shared" si="37"/>
        <v/>
      </c>
    </row>
    <row r="100" spans="5:43" x14ac:dyDescent="0.25">
      <c r="E100" s="1531" t="str">
        <f t="shared" si="19"/>
        <v/>
      </c>
      <c r="G100" s="1531" t="str">
        <f t="shared" si="19"/>
        <v/>
      </c>
      <c r="I100" s="1531" t="str">
        <f t="shared" si="20"/>
        <v/>
      </c>
      <c r="K100" s="1531" t="str">
        <f t="shared" si="21"/>
        <v/>
      </c>
      <c r="M100" s="1531" t="str">
        <f t="shared" si="22"/>
        <v/>
      </c>
      <c r="O100" s="1531" t="str">
        <f t="shared" si="23"/>
        <v/>
      </c>
      <c r="Q100" s="1531" t="str">
        <f t="shared" si="24"/>
        <v/>
      </c>
      <c r="S100" s="1531" t="str">
        <f t="shared" si="25"/>
        <v/>
      </c>
      <c r="U100" s="1531" t="str">
        <f t="shared" si="26"/>
        <v/>
      </c>
      <c r="W100" s="1531" t="str">
        <f t="shared" si="27"/>
        <v/>
      </c>
      <c r="Y100" s="1531" t="str">
        <f t="shared" si="28"/>
        <v/>
      </c>
      <c r="AA100" s="1531" t="str">
        <f t="shared" si="29"/>
        <v/>
      </c>
      <c r="AC100" s="1531" t="str">
        <f t="shared" si="30"/>
        <v/>
      </c>
      <c r="AE100" s="1531" t="str">
        <f t="shared" si="31"/>
        <v/>
      </c>
      <c r="AG100" s="1531" t="str">
        <f t="shared" si="32"/>
        <v/>
      </c>
      <c r="AI100" s="1531" t="str">
        <f t="shared" si="33"/>
        <v/>
      </c>
      <c r="AK100" s="1531" t="str">
        <f t="shared" si="34"/>
        <v/>
      </c>
      <c r="AM100" s="1531" t="str">
        <f t="shared" si="35"/>
        <v/>
      </c>
      <c r="AO100" s="1531" t="str">
        <f t="shared" si="36"/>
        <v/>
      </c>
      <c r="AQ100" s="1531" t="str">
        <f t="shared" si="37"/>
        <v/>
      </c>
    </row>
    <row r="101" spans="5:43" x14ac:dyDescent="0.25">
      <c r="E101" s="1531" t="str">
        <f t="shared" si="19"/>
        <v/>
      </c>
      <c r="G101" s="1531" t="str">
        <f t="shared" si="19"/>
        <v/>
      </c>
      <c r="I101" s="1531" t="str">
        <f t="shared" si="20"/>
        <v/>
      </c>
      <c r="K101" s="1531" t="str">
        <f t="shared" si="21"/>
        <v/>
      </c>
      <c r="M101" s="1531" t="str">
        <f t="shared" si="22"/>
        <v/>
      </c>
      <c r="O101" s="1531" t="str">
        <f t="shared" si="23"/>
        <v/>
      </c>
      <c r="Q101" s="1531" t="str">
        <f t="shared" si="24"/>
        <v/>
      </c>
      <c r="S101" s="1531" t="str">
        <f t="shared" si="25"/>
        <v/>
      </c>
      <c r="U101" s="1531" t="str">
        <f t="shared" si="26"/>
        <v/>
      </c>
      <c r="W101" s="1531" t="str">
        <f t="shared" si="27"/>
        <v/>
      </c>
      <c r="Y101" s="1531" t="str">
        <f t="shared" si="28"/>
        <v/>
      </c>
      <c r="AA101" s="1531" t="str">
        <f t="shared" si="29"/>
        <v/>
      </c>
      <c r="AC101" s="1531" t="str">
        <f t="shared" si="30"/>
        <v/>
      </c>
      <c r="AE101" s="1531" t="str">
        <f t="shared" si="31"/>
        <v/>
      </c>
      <c r="AG101" s="1531" t="str">
        <f t="shared" si="32"/>
        <v/>
      </c>
      <c r="AI101" s="1531" t="str">
        <f t="shared" si="33"/>
        <v/>
      </c>
      <c r="AK101" s="1531" t="str">
        <f t="shared" si="34"/>
        <v/>
      </c>
      <c r="AM101" s="1531" t="str">
        <f t="shared" si="35"/>
        <v/>
      </c>
      <c r="AO101" s="1531" t="str">
        <f t="shared" si="36"/>
        <v/>
      </c>
      <c r="AQ101" s="1531" t="str">
        <f t="shared" si="37"/>
        <v/>
      </c>
    </row>
    <row r="102" spans="5:43" x14ac:dyDescent="0.25">
      <c r="E102" s="1531" t="str">
        <f t="shared" si="19"/>
        <v/>
      </c>
      <c r="G102" s="1531" t="str">
        <f t="shared" si="19"/>
        <v/>
      </c>
      <c r="I102" s="1531" t="str">
        <f t="shared" si="20"/>
        <v/>
      </c>
      <c r="K102" s="1531" t="str">
        <f t="shared" si="21"/>
        <v/>
      </c>
      <c r="M102" s="1531" t="str">
        <f t="shared" si="22"/>
        <v/>
      </c>
      <c r="O102" s="1531" t="str">
        <f t="shared" si="23"/>
        <v/>
      </c>
      <c r="Q102" s="1531" t="str">
        <f t="shared" si="24"/>
        <v/>
      </c>
      <c r="S102" s="1531" t="str">
        <f t="shared" si="25"/>
        <v/>
      </c>
      <c r="U102" s="1531" t="str">
        <f t="shared" si="26"/>
        <v/>
      </c>
      <c r="W102" s="1531" t="str">
        <f t="shared" si="27"/>
        <v/>
      </c>
      <c r="Y102" s="1531" t="str">
        <f t="shared" si="28"/>
        <v/>
      </c>
      <c r="AA102" s="1531" t="str">
        <f t="shared" si="29"/>
        <v/>
      </c>
      <c r="AC102" s="1531" t="str">
        <f t="shared" si="30"/>
        <v/>
      </c>
      <c r="AE102" s="1531" t="str">
        <f t="shared" si="31"/>
        <v/>
      </c>
      <c r="AG102" s="1531" t="str">
        <f t="shared" si="32"/>
        <v/>
      </c>
      <c r="AI102" s="1531" t="str">
        <f t="shared" si="33"/>
        <v/>
      </c>
      <c r="AK102" s="1531" t="str">
        <f t="shared" si="34"/>
        <v/>
      </c>
      <c r="AM102" s="1531" t="str">
        <f t="shared" si="35"/>
        <v/>
      </c>
      <c r="AO102" s="1531" t="str">
        <f t="shared" si="36"/>
        <v/>
      </c>
      <c r="AQ102" s="1531" t="str">
        <f t="shared" si="37"/>
        <v/>
      </c>
    </row>
    <row r="103" spans="5:43" x14ac:dyDescent="0.25">
      <c r="E103" s="1531" t="str">
        <f t="shared" si="19"/>
        <v/>
      </c>
      <c r="G103" s="1531" t="str">
        <f t="shared" si="19"/>
        <v/>
      </c>
      <c r="I103" s="1531" t="str">
        <f t="shared" si="20"/>
        <v/>
      </c>
      <c r="K103" s="1531" t="str">
        <f t="shared" si="21"/>
        <v/>
      </c>
      <c r="M103" s="1531" t="str">
        <f t="shared" si="22"/>
        <v/>
      </c>
      <c r="O103" s="1531" t="str">
        <f t="shared" si="23"/>
        <v/>
      </c>
      <c r="Q103" s="1531" t="str">
        <f t="shared" si="24"/>
        <v/>
      </c>
      <c r="S103" s="1531" t="str">
        <f t="shared" si="25"/>
        <v/>
      </c>
      <c r="U103" s="1531" t="str">
        <f t="shared" si="26"/>
        <v/>
      </c>
      <c r="W103" s="1531" t="str">
        <f t="shared" si="27"/>
        <v/>
      </c>
      <c r="Y103" s="1531" t="str">
        <f t="shared" si="28"/>
        <v/>
      </c>
      <c r="AA103" s="1531" t="str">
        <f t="shared" si="29"/>
        <v/>
      </c>
      <c r="AC103" s="1531" t="str">
        <f t="shared" si="30"/>
        <v/>
      </c>
      <c r="AE103" s="1531" t="str">
        <f t="shared" si="31"/>
        <v/>
      </c>
      <c r="AG103" s="1531" t="str">
        <f t="shared" si="32"/>
        <v/>
      </c>
      <c r="AI103" s="1531" t="str">
        <f t="shared" si="33"/>
        <v/>
      </c>
      <c r="AK103" s="1531" t="str">
        <f t="shared" si="34"/>
        <v/>
      </c>
      <c r="AM103" s="1531" t="str">
        <f t="shared" si="35"/>
        <v/>
      </c>
      <c r="AO103" s="1531" t="str">
        <f t="shared" si="36"/>
        <v/>
      </c>
      <c r="AQ103" s="1531" t="str">
        <f t="shared" si="37"/>
        <v/>
      </c>
    </row>
    <row r="104" spans="5:43" x14ac:dyDescent="0.25">
      <c r="E104" s="1531" t="str">
        <f t="shared" si="19"/>
        <v/>
      </c>
      <c r="G104" s="1531" t="str">
        <f t="shared" si="19"/>
        <v/>
      </c>
      <c r="I104" s="1531" t="str">
        <f t="shared" si="20"/>
        <v/>
      </c>
      <c r="K104" s="1531" t="str">
        <f t="shared" si="21"/>
        <v/>
      </c>
      <c r="M104" s="1531" t="str">
        <f t="shared" si="22"/>
        <v/>
      </c>
      <c r="O104" s="1531" t="str">
        <f t="shared" si="23"/>
        <v/>
      </c>
      <c r="Q104" s="1531" t="str">
        <f t="shared" si="24"/>
        <v/>
      </c>
      <c r="S104" s="1531" t="str">
        <f t="shared" si="25"/>
        <v/>
      </c>
      <c r="U104" s="1531" t="str">
        <f t="shared" si="26"/>
        <v/>
      </c>
      <c r="W104" s="1531" t="str">
        <f t="shared" si="27"/>
        <v/>
      </c>
      <c r="Y104" s="1531" t="str">
        <f t="shared" si="28"/>
        <v/>
      </c>
      <c r="AA104" s="1531" t="str">
        <f t="shared" si="29"/>
        <v/>
      </c>
      <c r="AC104" s="1531" t="str">
        <f t="shared" si="30"/>
        <v/>
      </c>
      <c r="AE104" s="1531" t="str">
        <f t="shared" si="31"/>
        <v/>
      </c>
      <c r="AG104" s="1531" t="str">
        <f t="shared" si="32"/>
        <v/>
      </c>
      <c r="AI104" s="1531" t="str">
        <f t="shared" si="33"/>
        <v/>
      </c>
      <c r="AK104" s="1531" t="str">
        <f t="shared" si="34"/>
        <v/>
      </c>
      <c r="AM104" s="1531" t="str">
        <f t="shared" si="35"/>
        <v/>
      </c>
      <c r="AO104" s="1531" t="str">
        <f t="shared" si="36"/>
        <v/>
      </c>
      <c r="AQ104" s="1531" t="str">
        <f t="shared" si="37"/>
        <v/>
      </c>
    </row>
    <row r="105" spans="5:43" x14ac:dyDescent="0.25">
      <c r="E105" s="1531" t="str">
        <f t="shared" si="19"/>
        <v/>
      </c>
      <c r="G105" s="1531" t="str">
        <f t="shared" si="19"/>
        <v/>
      </c>
      <c r="I105" s="1531" t="str">
        <f t="shared" si="20"/>
        <v/>
      </c>
      <c r="K105" s="1531" t="str">
        <f t="shared" si="21"/>
        <v/>
      </c>
      <c r="M105" s="1531" t="str">
        <f t="shared" si="22"/>
        <v/>
      </c>
      <c r="O105" s="1531" t="str">
        <f t="shared" si="23"/>
        <v/>
      </c>
      <c r="Q105" s="1531" t="str">
        <f t="shared" si="24"/>
        <v/>
      </c>
      <c r="S105" s="1531" t="str">
        <f t="shared" si="25"/>
        <v/>
      </c>
      <c r="U105" s="1531" t="str">
        <f t="shared" si="26"/>
        <v/>
      </c>
      <c r="W105" s="1531" t="str">
        <f t="shared" si="27"/>
        <v/>
      </c>
      <c r="Y105" s="1531" t="str">
        <f t="shared" si="28"/>
        <v/>
      </c>
      <c r="AA105" s="1531" t="str">
        <f t="shared" si="29"/>
        <v/>
      </c>
      <c r="AC105" s="1531" t="str">
        <f t="shared" si="30"/>
        <v/>
      </c>
      <c r="AE105" s="1531" t="str">
        <f t="shared" si="31"/>
        <v/>
      </c>
      <c r="AG105" s="1531" t="str">
        <f t="shared" si="32"/>
        <v/>
      </c>
      <c r="AI105" s="1531" t="str">
        <f t="shared" si="33"/>
        <v/>
      </c>
      <c r="AK105" s="1531" t="str">
        <f t="shared" si="34"/>
        <v/>
      </c>
      <c r="AM105" s="1531" t="str">
        <f t="shared" si="35"/>
        <v/>
      </c>
      <c r="AO105" s="1531" t="str">
        <f t="shared" si="36"/>
        <v/>
      </c>
      <c r="AQ105" s="1531" t="str">
        <f t="shared" si="37"/>
        <v/>
      </c>
    </row>
    <row r="106" spans="5:43" x14ac:dyDescent="0.25">
      <c r="E106" s="1531" t="str">
        <f t="shared" si="19"/>
        <v/>
      </c>
      <c r="G106" s="1531" t="str">
        <f t="shared" si="19"/>
        <v/>
      </c>
      <c r="I106" s="1531" t="str">
        <f t="shared" si="20"/>
        <v/>
      </c>
      <c r="K106" s="1531" t="str">
        <f t="shared" si="21"/>
        <v/>
      </c>
      <c r="M106" s="1531" t="str">
        <f t="shared" si="22"/>
        <v/>
      </c>
      <c r="O106" s="1531" t="str">
        <f t="shared" si="23"/>
        <v/>
      </c>
      <c r="Q106" s="1531" t="str">
        <f t="shared" si="24"/>
        <v/>
      </c>
      <c r="S106" s="1531" t="str">
        <f t="shared" si="25"/>
        <v/>
      </c>
      <c r="U106" s="1531" t="str">
        <f t="shared" si="26"/>
        <v/>
      </c>
      <c r="W106" s="1531" t="str">
        <f t="shared" si="27"/>
        <v/>
      </c>
      <c r="Y106" s="1531" t="str">
        <f t="shared" si="28"/>
        <v/>
      </c>
      <c r="AA106" s="1531" t="str">
        <f t="shared" si="29"/>
        <v/>
      </c>
      <c r="AC106" s="1531" t="str">
        <f t="shared" si="30"/>
        <v/>
      </c>
      <c r="AE106" s="1531" t="str">
        <f t="shared" si="31"/>
        <v/>
      </c>
      <c r="AG106" s="1531" t="str">
        <f t="shared" si="32"/>
        <v/>
      </c>
      <c r="AI106" s="1531" t="str">
        <f t="shared" si="33"/>
        <v/>
      </c>
      <c r="AK106" s="1531" t="str">
        <f t="shared" si="34"/>
        <v/>
      </c>
      <c r="AM106" s="1531" t="str">
        <f t="shared" si="35"/>
        <v/>
      </c>
      <c r="AO106" s="1531" t="str">
        <f t="shared" si="36"/>
        <v/>
      </c>
      <c r="AQ106" s="1531" t="str">
        <f t="shared" si="37"/>
        <v/>
      </c>
    </row>
    <row r="107" spans="5:43" x14ac:dyDescent="0.25">
      <c r="E107" s="1531" t="str">
        <f t="shared" si="19"/>
        <v/>
      </c>
      <c r="G107" s="1531" t="str">
        <f t="shared" si="19"/>
        <v/>
      </c>
      <c r="I107" s="1531" t="str">
        <f t="shared" si="20"/>
        <v/>
      </c>
      <c r="K107" s="1531" t="str">
        <f t="shared" si="21"/>
        <v/>
      </c>
      <c r="M107" s="1531" t="str">
        <f t="shared" si="22"/>
        <v/>
      </c>
      <c r="O107" s="1531" t="str">
        <f t="shared" si="23"/>
        <v/>
      </c>
      <c r="Q107" s="1531" t="str">
        <f t="shared" si="24"/>
        <v/>
      </c>
      <c r="S107" s="1531" t="str">
        <f t="shared" si="25"/>
        <v/>
      </c>
      <c r="U107" s="1531" t="str">
        <f t="shared" si="26"/>
        <v/>
      </c>
      <c r="W107" s="1531" t="str">
        <f t="shared" si="27"/>
        <v/>
      </c>
      <c r="Y107" s="1531" t="str">
        <f t="shared" si="28"/>
        <v/>
      </c>
      <c r="AA107" s="1531" t="str">
        <f t="shared" si="29"/>
        <v/>
      </c>
      <c r="AC107" s="1531" t="str">
        <f t="shared" si="30"/>
        <v/>
      </c>
      <c r="AE107" s="1531" t="str">
        <f t="shared" si="31"/>
        <v/>
      </c>
      <c r="AG107" s="1531" t="str">
        <f t="shared" si="32"/>
        <v/>
      </c>
      <c r="AI107" s="1531" t="str">
        <f t="shared" si="33"/>
        <v/>
      </c>
      <c r="AK107" s="1531" t="str">
        <f t="shared" si="34"/>
        <v/>
      </c>
      <c r="AM107" s="1531" t="str">
        <f t="shared" si="35"/>
        <v/>
      </c>
      <c r="AO107" s="1531" t="str">
        <f t="shared" si="36"/>
        <v/>
      </c>
      <c r="AQ107" s="1531" t="str">
        <f t="shared" si="37"/>
        <v/>
      </c>
    </row>
    <row r="108" spans="5:43" x14ac:dyDescent="0.25">
      <c r="E108" s="1531" t="str">
        <f t="shared" si="19"/>
        <v/>
      </c>
      <c r="G108" s="1531" t="str">
        <f t="shared" si="19"/>
        <v/>
      </c>
      <c r="I108" s="1531" t="str">
        <f t="shared" si="20"/>
        <v/>
      </c>
      <c r="K108" s="1531" t="str">
        <f t="shared" si="21"/>
        <v/>
      </c>
      <c r="M108" s="1531" t="str">
        <f t="shared" si="22"/>
        <v/>
      </c>
      <c r="O108" s="1531" t="str">
        <f t="shared" si="23"/>
        <v/>
      </c>
      <c r="Q108" s="1531" t="str">
        <f t="shared" si="24"/>
        <v/>
      </c>
      <c r="S108" s="1531" t="str">
        <f t="shared" si="25"/>
        <v/>
      </c>
      <c r="U108" s="1531" t="str">
        <f t="shared" si="26"/>
        <v/>
      </c>
      <c r="W108" s="1531" t="str">
        <f t="shared" si="27"/>
        <v/>
      </c>
      <c r="Y108" s="1531" t="str">
        <f t="shared" si="28"/>
        <v/>
      </c>
      <c r="AA108" s="1531" t="str">
        <f t="shared" si="29"/>
        <v/>
      </c>
      <c r="AC108" s="1531" t="str">
        <f t="shared" si="30"/>
        <v/>
      </c>
      <c r="AE108" s="1531" t="str">
        <f t="shared" si="31"/>
        <v/>
      </c>
      <c r="AG108" s="1531" t="str">
        <f t="shared" si="32"/>
        <v/>
      </c>
      <c r="AI108" s="1531" t="str">
        <f t="shared" si="33"/>
        <v/>
      </c>
      <c r="AK108" s="1531" t="str">
        <f t="shared" si="34"/>
        <v/>
      </c>
      <c r="AM108" s="1531" t="str">
        <f t="shared" si="35"/>
        <v/>
      </c>
      <c r="AO108" s="1531" t="str">
        <f t="shared" si="36"/>
        <v/>
      </c>
      <c r="AQ108" s="1531" t="str">
        <f t="shared" si="37"/>
        <v/>
      </c>
    </row>
    <row r="109" spans="5:43" x14ac:dyDescent="0.25">
      <c r="E109" s="1531" t="str">
        <f t="shared" si="19"/>
        <v/>
      </c>
      <c r="G109" s="1531" t="str">
        <f t="shared" si="19"/>
        <v/>
      </c>
      <c r="I109" s="1531" t="str">
        <f t="shared" si="20"/>
        <v/>
      </c>
      <c r="K109" s="1531" t="str">
        <f t="shared" si="21"/>
        <v/>
      </c>
      <c r="M109" s="1531" t="str">
        <f t="shared" si="22"/>
        <v/>
      </c>
      <c r="O109" s="1531" t="str">
        <f t="shared" si="23"/>
        <v/>
      </c>
      <c r="Q109" s="1531" t="str">
        <f t="shared" si="24"/>
        <v/>
      </c>
      <c r="S109" s="1531" t="str">
        <f t="shared" si="25"/>
        <v/>
      </c>
      <c r="U109" s="1531" t="str">
        <f t="shared" si="26"/>
        <v/>
      </c>
      <c r="W109" s="1531" t="str">
        <f t="shared" si="27"/>
        <v/>
      </c>
      <c r="Y109" s="1531" t="str">
        <f t="shared" si="28"/>
        <v/>
      </c>
      <c r="AA109" s="1531" t="str">
        <f t="shared" si="29"/>
        <v/>
      </c>
      <c r="AC109" s="1531" t="str">
        <f t="shared" si="30"/>
        <v/>
      </c>
      <c r="AE109" s="1531" t="str">
        <f t="shared" si="31"/>
        <v/>
      </c>
      <c r="AG109" s="1531" t="str">
        <f t="shared" si="32"/>
        <v/>
      </c>
      <c r="AI109" s="1531" t="str">
        <f t="shared" si="33"/>
        <v/>
      </c>
      <c r="AK109" s="1531" t="str">
        <f t="shared" si="34"/>
        <v/>
      </c>
      <c r="AM109" s="1531" t="str">
        <f t="shared" si="35"/>
        <v/>
      </c>
      <c r="AO109" s="1531" t="str">
        <f t="shared" si="36"/>
        <v/>
      </c>
      <c r="AQ109" s="1531" t="str">
        <f t="shared" si="37"/>
        <v/>
      </c>
    </row>
    <row r="110" spans="5:43" x14ac:dyDescent="0.25">
      <c r="E110" s="1531" t="str">
        <f t="shared" si="19"/>
        <v/>
      </c>
      <c r="G110" s="1531" t="str">
        <f t="shared" si="19"/>
        <v/>
      </c>
      <c r="I110" s="1531" t="str">
        <f t="shared" si="20"/>
        <v/>
      </c>
      <c r="K110" s="1531" t="str">
        <f t="shared" si="21"/>
        <v/>
      </c>
      <c r="M110" s="1531" t="str">
        <f t="shared" si="22"/>
        <v/>
      </c>
      <c r="O110" s="1531" t="str">
        <f t="shared" si="23"/>
        <v/>
      </c>
      <c r="Q110" s="1531" t="str">
        <f t="shared" si="24"/>
        <v/>
      </c>
      <c r="S110" s="1531" t="str">
        <f t="shared" si="25"/>
        <v/>
      </c>
      <c r="U110" s="1531" t="str">
        <f t="shared" si="26"/>
        <v/>
      </c>
      <c r="W110" s="1531" t="str">
        <f t="shared" si="27"/>
        <v/>
      </c>
      <c r="Y110" s="1531" t="str">
        <f t="shared" si="28"/>
        <v/>
      </c>
      <c r="AA110" s="1531" t="str">
        <f t="shared" si="29"/>
        <v/>
      </c>
      <c r="AC110" s="1531" t="str">
        <f t="shared" si="30"/>
        <v/>
      </c>
      <c r="AE110" s="1531" t="str">
        <f t="shared" si="31"/>
        <v/>
      </c>
      <c r="AG110" s="1531" t="str">
        <f t="shared" si="32"/>
        <v/>
      </c>
      <c r="AI110" s="1531" t="str">
        <f t="shared" si="33"/>
        <v/>
      </c>
      <c r="AK110" s="1531" t="str">
        <f t="shared" si="34"/>
        <v/>
      </c>
      <c r="AM110" s="1531" t="str">
        <f t="shared" si="35"/>
        <v/>
      </c>
      <c r="AO110" s="1531" t="str">
        <f t="shared" si="36"/>
        <v/>
      </c>
      <c r="AQ110" s="1531" t="str">
        <f t="shared" si="37"/>
        <v/>
      </c>
    </row>
    <row r="111" spans="5:43" x14ac:dyDescent="0.25">
      <c r="E111" s="1531" t="str">
        <f t="shared" si="19"/>
        <v/>
      </c>
      <c r="G111" s="1531" t="str">
        <f t="shared" si="19"/>
        <v/>
      </c>
      <c r="I111" s="1531" t="str">
        <f t="shared" si="20"/>
        <v/>
      </c>
      <c r="K111" s="1531" t="str">
        <f t="shared" si="21"/>
        <v/>
      </c>
      <c r="M111" s="1531" t="str">
        <f t="shared" si="22"/>
        <v/>
      </c>
      <c r="O111" s="1531" t="str">
        <f t="shared" si="23"/>
        <v/>
      </c>
      <c r="Q111" s="1531" t="str">
        <f t="shared" si="24"/>
        <v/>
      </c>
      <c r="S111" s="1531" t="str">
        <f t="shared" si="25"/>
        <v/>
      </c>
      <c r="U111" s="1531" t="str">
        <f t="shared" si="26"/>
        <v/>
      </c>
      <c r="W111" s="1531" t="str">
        <f t="shared" si="27"/>
        <v/>
      </c>
      <c r="Y111" s="1531" t="str">
        <f t="shared" si="28"/>
        <v/>
      </c>
      <c r="AA111" s="1531" t="str">
        <f t="shared" si="29"/>
        <v/>
      </c>
      <c r="AC111" s="1531" t="str">
        <f t="shared" si="30"/>
        <v/>
      </c>
      <c r="AE111" s="1531" t="str">
        <f t="shared" si="31"/>
        <v/>
      </c>
      <c r="AG111" s="1531" t="str">
        <f t="shared" si="32"/>
        <v/>
      </c>
      <c r="AI111" s="1531" t="str">
        <f t="shared" si="33"/>
        <v/>
      </c>
      <c r="AK111" s="1531" t="str">
        <f t="shared" si="34"/>
        <v/>
      </c>
      <c r="AM111" s="1531" t="str">
        <f t="shared" si="35"/>
        <v/>
      </c>
      <c r="AO111" s="1531" t="str">
        <f t="shared" si="36"/>
        <v/>
      </c>
      <c r="AQ111" s="1531" t="str">
        <f t="shared" si="37"/>
        <v/>
      </c>
    </row>
    <row r="112" spans="5:43" x14ac:dyDescent="0.25">
      <c r="E112" s="1531" t="str">
        <f t="shared" si="19"/>
        <v/>
      </c>
      <c r="G112" s="1531" t="str">
        <f t="shared" si="19"/>
        <v/>
      </c>
      <c r="I112" s="1531" t="str">
        <f t="shared" si="20"/>
        <v/>
      </c>
      <c r="K112" s="1531" t="str">
        <f t="shared" si="21"/>
        <v/>
      </c>
      <c r="M112" s="1531" t="str">
        <f t="shared" si="22"/>
        <v/>
      </c>
      <c r="O112" s="1531" t="str">
        <f t="shared" si="23"/>
        <v/>
      </c>
      <c r="Q112" s="1531" t="str">
        <f t="shared" si="24"/>
        <v/>
      </c>
      <c r="S112" s="1531" t="str">
        <f t="shared" si="25"/>
        <v/>
      </c>
      <c r="U112" s="1531" t="str">
        <f t="shared" si="26"/>
        <v/>
      </c>
      <c r="W112" s="1531" t="str">
        <f t="shared" si="27"/>
        <v/>
      </c>
      <c r="Y112" s="1531" t="str">
        <f t="shared" si="28"/>
        <v/>
      </c>
      <c r="AA112" s="1531" t="str">
        <f t="shared" si="29"/>
        <v/>
      </c>
      <c r="AC112" s="1531" t="str">
        <f t="shared" si="30"/>
        <v/>
      </c>
      <c r="AE112" s="1531" t="str">
        <f t="shared" si="31"/>
        <v/>
      </c>
      <c r="AG112" s="1531" t="str">
        <f t="shared" si="32"/>
        <v/>
      </c>
      <c r="AI112" s="1531" t="str">
        <f t="shared" si="33"/>
        <v/>
      </c>
      <c r="AK112" s="1531" t="str">
        <f t="shared" si="34"/>
        <v/>
      </c>
      <c r="AM112" s="1531" t="str">
        <f t="shared" si="35"/>
        <v/>
      </c>
      <c r="AO112" s="1531" t="str">
        <f t="shared" si="36"/>
        <v/>
      </c>
      <c r="AQ112" s="1531" t="str">
        <f t="shared" si="37"/>
        <v/>
      </c>
    </row>
    <row r="113" spans="5:43" x14ac:dyDescent="0.25">
      <c r="E113" s="1531" t="str">
        <f t="shared" si="19"/>
        <v/>
      </c>
      <c r="G113" s="1531" t="str">
        <f t="shared" si="19"/>
        <v/>
      </c>
      <c r="I113" s="1531" t="str">
        <f t="shared" si="20"/>
        <v/>
      </c>
      <c r="K113" s="1531" t="str">
        <f t="shared" si="21"/>
        <v/>
      </c>
      <c r="M113" s="1531" t="str">
        <f t="shared" si="22"/>
        <v/>
      </c>
      <c r="O113" s="1531" t="str">
        <f t="shared" si="23"/>
        <v/>
      </c>
      <c r="Q113" s="1531" t="str">
        <f t="shared" si="24"/>
        <v/>
      </c>
      <c r="S113" s="1531" t="str">
        <f t="shared" si="25"/>
        <v/>
      </c>
      <c r="U113" s="1531" t="str">
        <f t="shared" si="26"/>
        <v/>
      </c>
      <c r="W113" s="1531" t="str">
        <f t="shared" si="27"/>
        <v/>
      </c>
      <c r="Y113" s="1531" t="str">
        <f t="shared" si="28"/>
        <v/>
      </c>
      <c r="AA113" s="1531" t="str">
        <f t="shared" si="29"/>
        <v/>
      </c>
      <c r="AC113" s="1531" t="str">
        <f t="shared" si="30"/>
        <v/>
      </c>
      <c r="AE113" s="1531" t="str">
        <f t="shared" si="31"/>
        <v/>
      </c>
      <c r="AG113" s="1531" t="str">
        <f t="shared" si="32"/>
        <v/>
      </c>
      <c r="AI113" s="1531" t="str">
        <f t="shared" si="33"/>
        <v/>
      </c>
      <c r="AK113" s="1531" t="str">
        <f t="shared" si="34"/>
        <v/>
      </c>
      <c r="AM113" s="1531" t="str">
        <f t="shared" si="35"/>
        <v/>
      </c>
      <c r="AO113" s="1531" t="str">
        <f t="shared" si="36"/>
        <v/>
      </c>
      <c r="AQ113" s="1531" t="str">
        <f t="shared" si="37"/>
        <v/>
      </c>
    </row>
    <row r="114" spans="5:43" x14ac:dyDescent="0.25">
      <c r="E114" s="1531" t="str">
        <f t="shared" si="19"/>
        <v/>
      </c>
      <c r="G114" s="1531" t="str">
        <f t="shared" si="19"/>
        <v/>
      </c>
      <c r="I114" s="1531" t="str">
        <f t="shared" si="20"/>
        <v/>
      </c>
      <c r="K114" s="1531" t="str">
        <f t="shared" si="21"/>
        <v/>
      </c>
      <c r="M114" s="1531" t="str">
        <f t="shared" si="22"/>
        <v/>
      </c>
      <c r="O114" s="1531" t="str">
        <f t="shared" si="23"/>
        <v/>
      </c>
      <c r="Q114" s="1531" t="str">
        <f t="shared" si="24"/>
        <v/>
      </c>
      <c r="S114" s="1531" t="str">
        <f t="shared" si="25"/>
        <v/>
      </c>
      <c r="U114" s="1531" t="str">
        <f t="shared" si="26"/>
        <v/>
      </c>
      <c r="W114" s="1531" t="str">
        <f t="shared" si="27"/>
        <v/>
      </c>
      <c r="Y114" s="1531" t="str">
        <f t="shared" si="28"/>
        <v/>
      </c>
      <c r="AA114" s="1531" t="str">
        <f t="shared" si="29"/>
        <v/>
      </c>
      <c r="AC114" s="1531" t="str">
        <f t="shared" si="30"/>
        <v/>
      </c>
      <c r="AE114" s="1531" t="str">
        <f t="shared" si="31"/>
        <v/>
      </c>
      <c r="AG114" s="1531" t="str">
        <f t="shared" si="32"/>
        <v/>
      </c>
      <c r="AI114" s="1531" t="str">
        <f t="shared" si="33"/>
        <v/>
      </c>
      <c r="AK114" s="1531" t="str">
        <f t="shared" si="34"/>
        <v/>
      </c>
      <c r="AM114" s="1531" t="str">
        <f t="shared" si="35"/>
        <v/>
      </c>
      <c r="AO114" s="1531" t="str">
        <f t="shared" si="36"/>
        <v/>
      </c>
      <c r="AQ114" s="1531" t="str">
        <f t="shared" si="37"/>
        <v/>
      </c>
    </row>
    <row r="115" spans="5:43" x14ac:dyDescent="0.25">
      <c r="E115" s="1531" t="str">
        <f t="shared" si="19"/>
        <v/>
      </c>
      <c r="G115" s="1531" t="str">
        <f t="shared" si="19"/>
        <v/>
      </c>
      <c r="I115" s="1531" t="str">
        <f t="shared" si="20"/>
        <v/>
      </c>
      <c r="K115" s="1531" t="str">
        <f t="shared" si="21"/>
        <v/>
      </c>
      <c r="M115" s="1531" t="str">
        <f t="shared" si="22"/>
        <v/>
      </c>
      <c r="O115" s="1531" t="str">
        <f t="shared" si="23"/>
        <v/>
      </c>
      <c r="Q115" s="1531" t="str">
        <f t="shared" si="24"/>
        <v/>
      </c>
      <c r="S115" s="1531" t="str">
        <f t="shared" si="25"/>
        <v/>
      </c>
      <c r="U115" s="1531" t="str">
        <f t="shared" si="26"/>
        <v/>
      </c>
      <c r="W115" s="1531" t="str">
        <f t="shared" si="27"/>
        <v/>
      </c>
      <c r="Y115" s="1531" t="str">
        <f t="shared" si="28"/>
        <v/>
      </c>
      <c r="AA115" s="1531" t="str">
        <f t="shared" si="29"/>
        <v/>
      </c>
      <c r="AC115" s="1531" t="str">
        <f t="shared" si="30"/>
        <v/>
      </c>
      <c r="AE115" s="1531" t="str">
        <f t="shared" si="31"/>
        <v/>
      </c>
      <c r="AG115" s="1531" t="str">
        <f t="shared" si="32"/>
        <v/>
      </c>
      <c r="AI115" s="1531" t="str">
        <f t="shared" si="33"/>
        <v/>
      </c>
      <c r="AK115" s="1531" t="str">
        <f t="shared" si="34"/>
        <v/>
      </c>
      <c r="AM115" s="1531" t="str">
        <f t="shared" si="35"/>
        <v/>
      </c>
      <c r="AO115" s="1531" t="str">
        <f t="shared" si="36"/>
        <v/>
      </c>
      <c r="AQ115" s="1531" t="str">
        <f t="shared" si="37"/>
        <v/>
      </c>
    </row>
    <row r="116" spans="5:43" x14ac:dyDescent="0.25">
      <c r="E116" s="1531" t="str">
        <f t="shared" si="19"/>
        <v/>
      </c>
      <c r="G116" s="1531" t="str">
        <f t="shared" si="19"/>
        <v/>
      </c>
      <c r="I116" s="1531" t="str">
        <f t="shared" si="20"/>
        <v/>
      </c>
      <c r="K116" s="1531" t="str">
        <f t="shared" si="21"/>
        <v/>
      </c>
      <c r="M116" s="1531" t="str">
        <f t="shared" si="22"/>
        <v/>
      </c>
      <c r="O116" s="1531" t="str">
        <f t="shared" si="23"/>
        <v/>
      </c>
      <c r="Q116" s="1531" t="str">
        <f t="shared" si="24"/>
        <v/>
      </c>
      <c r="S116" s="1531" t="str">
        <f t="shared" si="25"/>
        <v/>
      </c>
      <c r="U116" s="1531" t="str">
        <f t="shared" si="26"/>
        <v/>
      </c>
      <c r="W116" s="1531" t="str">
        <f t="shared" si="27"/>
        <v/>
      </c>
      <c r="Y116" s="1531" t="str">
        <f t="shared" si="28"/>
        <v/>
      </c>
      <c r="AA116" s="1531" t="str">
        <f t="shared" si="29"/>
        <v/>
      </c>
      <c r="AC116" s="1531" t="str">
        <f t="shared" si="30"/>
        <v/>
      </c>
      <c r="AE116" s="1531" t="str">
        <f t="shared" si="31"/>
        <v/>
      </c>
      <c r="AG116" s="1531" t="str">
        <f t="shared" si="32"/>
        <v/>
      </c>
      <c r="AI116" s="1531" t="str">
        <f t="shared" si="33"/>
        <v/>
      </c>
      <c r="AK116" s="1531" t="str">
        <f t="shared" si="34"/>
        <v/>
      </c>
      <c r="AM116" s="1531" t="str">
        <f t="shared" si="35"/>
        <v/>
      </c>
      <c r="AO116" s="1531" t="str">
        <f t="shared" si="36"/>
        <v/>
      </c>
      <c r="AQ116" s="1531" t="str">
        <f t="shared" si="37"/>
        <v/>
      </c>
    </row>
    <row r="117" spans="5:43" x14ac:dyDescent="0.25">
      <c r="E117" s="1531" t="str">
        <f t="shared" si="19"/>
        <v/>
      </c>
      <c r="G117" s="1531" t="str">
        <f t="shared" si="19"/>
        <v/>
      </c>
      <c r="I117" s="1531" t="str">
        <f t="shared" si="20"/>
        <v/>
      </c>
      <c r="K117" s="1531" t="str">
        <f t="shared" si="21"/>
        <v/>
      </c>
      <c r="M117" s="1531" t="str">
        <f t="shared" si="22"/>
        <v/>
      </c>
      <c r="O117" s="1531" t="str">
        <f t="shared" si="23"/>
        <v/>
      </c>
      <c r="Q117" s="1531" t="str">
        <f t="shared" si="24"/>
        <v/>
      </c>
      <c r="S117" s="1531" t="str">
        <f t="shared" si="25"/>
        <v/>
      </c>
      <c r="U117" s="1531" t="str">
        <f t="shared" si="26"/>
        <v/>
      </c>
      <c r="W117" s="1531" t="str">
        <f t="shared" si="27"/>
        <v/>
      </c>
      <c r="Y117" s="1531" t="str">
        <f t="shared" si="28"/>
        <v/>
      </c>
      <c r="AA117" s="1531" t="str">
        <f t="shared" si="29"/>
        <v/>
      </c>
      <c r="AC117" s="1531" t="str">
        <f t="shared" si="30"/>
        <v/>
      </c>
      <c r="AE117" s="1531" t="str">
        <f t="shared" si="31"/>
        <v/>
      </c>
      <c r="AG117" s="1531" t="str">
        <f t="shared" si="32"/>
        <v/>
      </c>
      <c r="AI117" s="1531" t="str">
        <f t="shared" si="33"/>
        <v/>
      </c>
      <c r="AK117" s="1531" t="str">
        <f t="shared" si="34"/>
        <v/>
      </c>
      <c r="AM117" s="1531" t="str">
        <f t="shared" si="35"/>
        <v/>
      </c>
      <c r="AO117" s="1531" t="str">
        <f t="shared" si="36"/>
        <v/>
      </c>
      <c r="AQ117" s="1531" t="str">
        <f t="shared" si="37"/>
        <v/>
      </c>
    </row>
    <row r="118" spans="5:43" x14ac:dyDescent="0.25">
      <c r="E118" s="1531" t="str">
        <f t="shared" si="19"/>
        <v/>
      </c>
      <c r="G118" s="1531" t="str">
        <f t="shared" si="19"/>
        <v/>
      </c>
      <c r="I118" s="1531" t="str">
        <f t="shared" si="20"/>
        <v/>
      </c>
      <c r="K118" s="1531" t="str">
        <f t="shared" si="21"/>
        <v/>
      </c>
      <c r="M118" s="1531" t="str">
        <f t="shared" si="22"/>
        <v/>
      </c>
      <c r="O118" s="1531" t="str">
        <f t="shared" si="23"/>
        <v/>
      </c>
      <c r="Q118" s="1531" t="str">
        <f t="shared" si="24"/>
        <v/>
      </c>
      <c r="S118" s="1531" t="str">
        <f t="shared" si="25"/>
        <v/>
      </c>
      <c r="U118" s="1531" t="str">
        <f t="shared" si="26"/>
        <v/>
      </c>
      <c r="W118" s="1531" t="str">
        <f t="shared" si="27"/>
        <v/>
      </c>
      <c r="Y118" s="1531" t="str">
        <f t="shared" si="28"/>
        <v/>
      </c>
      <c r="AA118" s="1531" t="str">
        <f t="shared" si="29"/>
        <v/>
      </c>
      <c r="AC118" s="1531" t="str">
        <f t="shared" si="30"/>
        <v/>
      </c>
      <c r="AE118" s="1531" t="str">
        <f t="shared" si="31"/>
        <v/>
      </c>
      <c r="AG118" s="1531" t="str">
        <f t="shared" si="32"/>
        <v/>
      </c>
      <c r="AI118" s="1531" t="str">
        <f t="shared" si="33"/>
        <v/>
      </c>
      <c r="AK118" s="1531" t="str">
        <f t="shared" si="34"/>
        <v/>
      </c>
      <c r="AM118" s="1531" t="str">
        <f t="shared" si="35"/>
        <v/>
      </c>
      <c r="AO118" s="1531" t="str">
        <f t="shared" si="36"/>
        <v/>
      </c>
      <c r="AQ118" s="1531" t="str">
        <f t="shared" si="37"/>
        <v/>
      </c>
    </row>
    <row r="119" spans="5:43" x14ac:dyDescent="0.25">
      <c r="E119" s="1531" t="str">
        <f t="shared" si="19"/>
        <v/>
      </c>
      <c r="G119" s="1531" t="str">
        <f t="shared" si="19"/>
        <v/>
      </c>
      <c r="I119" s="1531" t="str">
        <f t="shared" si="20"/>
        <v/>
      </c>
      <c r="K119" s="1531" t="str">
        <f t="shared" si="21"/>
        <v/>
      </c>
      <c r="M119" s="1531" t="str">
        <f t="shared" si="22"/>
        <v/>
      </c>
      <c r="O119" s="1531" t="str">
        <f t="shared" si="23"/>
        <v/>
      </c>
      <c r="Q119" s="1531" t="str">
        <f t="shared" si="24"/>
        <v/>
      </c>
      <c r="S119" s="1531" t="str">
        <f t="shared" si="25"/>
        <v/>
      </c>
      <c r="U119" s="1531" t="str">
        <f t="shared" si="26"/>
        <v/>
      </c>
      <c r="W119" s="1531" t="str">
        <f t="shared" si="27"/>
        <v/>
      </c>
      <c r="Y119" s="1531" t="str">
        <f t="shared" si="28"/>
        <v/>
      </c>
      <c r="AA119" s="1531" t="str">
        <f t="shared" si="29"/>
        <v/>
      </c>
      <c r="AC119" s="1531" t="str">
        <f t="shared" si="30"/>
        <v/>
      </c>
      <c r="AE119" s="1531" t="str">
        <f t="shared" si="31"/>
        <v/>
      </c>
      <c r="AG119" s="1531" t="str">
        <f t="shared" si="32"/>
        <v/>
      </c>
      <c r="AI119" s="1531" t="str">
        <f t="shared" si="33"/>
        <v/>
      </c>
      <c r="AK119" s="1531" t="str">
        <f t="shared" si="34"/>
        <v/>
      </c>
      <c r="AM119" s="1531" t="str">
        <f t="shared" si="35"/>
        <v/>
      </c>
      <c r="AO119" s="1531" t="str">
        <f t="shared" si="36"/>
        <v/>
      </c>
      <c r="AQ119" s="1531" t="str">
        <f t="shared" si="37"/>
        <v/>
      </c>
    </row>
    <row r="120" spans="5:43" x14ac:dyDescent="0.25">
      <c r="E120" s="1531" t="str">
        <f t="shared" si="19"/>
        <v/>
      </c>
      <c r="G120" s="1531" t="str">
        <f t="shared" si="19"/>
        <v/>
      </c>
      <c r="I120" s="1531" t="str">
        <f t="shared" si="20"/>
        <v/>
      </c>
      <c r="K120" s="1531" t="str">
        <f t="shared" si="21"/>
        <v/>
      </c>
      <c r="M120" s="1531" t="str">
        <f t="shared" si="22"/>
        <v/>
      </c>
      <c r="O120" s="1531" t="str">
        <f t="shared" si="23"/>
        <v/>
      </c>
      <c r="Q120" s="1531" t="str">
        <f t="shared" si="24"/>
        <v/>
      </c>
      <c r="S120" s="1531" t="str">
        <f t="shared" si="25"/>
        <v/>
      </c>
      <c r="U120" s="1531" t="str">
        <f t="shared" si="26"/>
        <v/>
      </c>
      <c r="W120" s="1531" t="str">
        <f t="shared" si="27"/>
        <v/>
      </c>
      <c r="Y120" s="1531" t="str">
        <f t="shared" si="28"/>
        <v/>
      </c>
      <c r="AA120" s="1531" t="str">
        <f t="shared" si="29"/>
        <v/>
      </c>
      <c r="AC120" s="1531" t="str">
        <f t="shared" si="30"/>
        <v/>
      </c>
      <c r="AE120" s="1531" t="str">
        <f t="shared" si="31"/>
        <v/>
      </c>
      <c r="AG120" s="1531" t="str">
        <f t="shared" si="32"/>
        <v/>
      </c>
      <c r="AI120" s="1531" t="str">
        <f t="shared" si="33"/>
        <v/>
      </c>
      <c r="AK120" s="1531" t="str">
        <f t="shared" si="34"/>
        <v/>
      </c>
      <c r="AM120" s="1531" t="str">
        <f t="shared" si="35"/>
        <v/>
      </c>
      <c r="AO120" s="1531" t="str">
        <f t="shared" si="36"/>
        <v/>
      </c>
      <c r="AQ120" s="1531" t="str">
        <f t="shared" si="37"/>
        <v/>
      </c>
    </row>
    <row r="121" spans="5:43" x14ac:dyDescent="0.25">
      <c r="E121" s="1531" t="str">
        <f t="shared" si="19"/>
        <v/>
      </c>
      <c r="G121" s="1531" t="str">
        <f t="shared" si="19"/>
        <v/>
      </c>
      <c r="I121" s="1531" t="str">
        <f t="shared" si="20"/>
        <v/>
      </c>
      <c r="K121" s="1531" t="str">
        <f t="shared" si="21"/>
        <v/>
      </c>
      <c r="M121" s="1531" t="str">
        <f t="shared" si="22"/>
        <v/>
      </c>
      <c r="O121" s="1531" t="str">
        <f t="shared" si="23"/>
        <v/>
      </c>
      <c r="Q121" s="1531" t="str">
        <f t="shared" si="24"/>
        <v/>
      </c>
      <c r="S121" s="1531" t="str">
        <f t="shared" si="25"/>
        <v/>
      </c>
      <c r="U121" s="1531" t="str">
        <f t="shared" si="26"/>
        <v/>
      </c>
      <c r="W121" s="1531" t="str">
        <f t="shared" si="27"/>
        <v/>
      </c>
      <c r="Y121" s="1531" t="str">
        <f t="shared" si="28"/>
        <v/>
      </c>
      <c r="AA121" s="1531" t="str">
        <f t="shared" si="29"/>
        <v/>
      </c>
      <c r="AC121" s="1531" t="str">
        <f t="shared" si="30"/>
        <v/>
      </c>
      <c r="AE121" s="1531" t="str">
        <f t="shared" si="31"/>
        <v/>
      </c>
      <c r="AG121" s="1531" t="str">
        <f t="shared" si="32"/>
        <v/>
      </c>
      <c r="AI121" s="1531" t="str">
        <f t="shared" si="33"/>
        <v/>
      </c>
      <c r="AK121" s="1531" t="str">
        <f t="shared" si="34"/>
        <v/>
      </c>
      <c r="AM121" s="1531" t="str">
        <f t="shared" si="35"/>
        <v/>
      </c>
      <c r="AO121" s="1531" t="str">
        <f t="shared" si="36"/>
        <v/>
      </c>
      <c r="AQ121" s="1531" t="str">
        <f t="shared" si="37"/>
        <v/>
      </c>
    </row>
    <row r="122" spans="5:43" x14ac:dyDescent="0.25">
      <c r="E122" s="1531" t="str">
        <f t="shared" si="19"/>
        <v/>
      </c>
      <c r="G122" s="1531" t="str">
        <f t="shared" si="19"/>
        <v/>
      </c>
      <c r="I122" s="1531" t="str">
        <f t="shared" si="20"/>
        <v/>
      </c>
      <c r="K122" s="1531" t="str">
        <f t="shared" si="21"/>
        <v/>
      </c>
      <c r="M122" s="1531" t="str">
        <f t="shared" si="22"/>
        <v/>
      </c>
      <c r="O122" s="1531" t="str">
        <f t="shared" si="23"/>
        <v/>
      </c>
      <c r="Q122" s="1531" t="str">
        <f t="shared" si="24"/>
        <v/>
      </c>
      <c r="S122" s="1531" t="str">
        <f t="shared" si="25"/>
        <v/>
      </c>
      <c r="U122" s="1531" t="str">
        <f t="shared" si="26"/>
        <v/>
      </c>
      <c r="W122" s="1531" t="str">
        <f t="shared" si="27"/>
        <v/>
      </c>
      <c r="Y122" s="1531" t="str">
        <f t="shared" si="28"/>
        <v/>
      </c>
      <c r="AA122" s="1531" t="str">
        <f t="shared" si="29"/>
        <v/>
      </c>
      <c r="AC122" s="1531" t="str">
        <f t="shared" si="30"/>
        <v/>
      </c>
      <c r="AE122" s="1531" t="str">
        <f t="shared" si="31"/>
        <v/>
      </c>
      <c r="AG122" s="1531" t="str">
        <f t="shared" si="32"/>
        <v/>
      </c>
      <c r="AI122" s="1531" t="str">
        <f t="shared" si="33"/>
        <v/>
      </c>
      <c r="AK122" s="1531" t="str">
        <f t="shared" si="34"/>
        <v/>
      </c>
      <c r="AM122" s="1531" t="str">
        <f t="shared" si="35"/>
        <v/>
      </c>
      <c r="AO122" s="1531" t="str">
        <f t="shared" si="36"/>
        <v/>
      </c>
      <c r="AQ122" s="1531" t="str">
        <f t="shared" si="37"/>
        <v/>
      </c>
    </row>
    <row r="123" spans="5:43" x14ac:dyDescent="0.25">
      <c r="E123" s="1531" t="str">
        <f t="shared" si="19"/>
        <v/>
      </c>
      <c r="G123" s="1531" t="str">
        <f t="shared" si="19"/>
        <v/>
      </c>
      <c r="I123" s="1531" t="str">
        <f t="shared" si="20"/>
        <v/>
      </c>
      <c r="K123" s="1531" t="str">
        <f t="shared" si="21"/>
        <v/>
      </c>
      <c r="M123" s="1531" t="str">
        <f t="shared" si="22"/>
        <v/>
      </c>
      <c r="O123" s="1531" t="str">
        <f t="shared" si="23"/>
        <v/>
      </c>
      <c r="Q123" s="1531" t="str">
        <f t="shared" si="24"/>
        <v/>
      </c>
      <c r="S123" s="1531" t="str">
        <f t="shared" si="25"/>
        <v/>
      </c>
      <c r="U123" s="1531" t="str">
        <f t="shared" si="26"/>
        <v/>
      </c>
      <c r="W123" s="1531" t="str">
        <f t="shared" si="27"/>
        <v/>
      </c>
      <c r="Y123" s="1531" t="str">
        <f t="shared" si="28"/>
        <v/>
      </c>
      <c r="AA123" s="1531" t="str">
        <f t="shared" si="29"/>
        <v/>
      </c>
      <c r="AC123" s="1531" t="str">
        <f t="shared" si="30"/>
        <v/>
      </c>
      <c r="AE123" s="1531" t="str">
        <f t="shared" si="31"/>
        <v/>
      </c>
      <c r="AG123" s="1531" t="str">
        <f t="shared" si="32"/>
        <v/>
      </c>
      <c r="AI123" s="1531" t="str">
        <f t="shared" si="33"/>
        <v/>
      </c>
      <c r="AK123" s="1531" t="str">
        <f t="shared" si="34"/>
        <v/>
      </c>
      <c r="AM123" s="1531" t="str">
        <f t="shared" si="35"/>
        <v/>
      </c>
      <c r="AO123" s="1531" t="str">
        <f t="shared" si="36"/>
        <v/>
      </c>
      <c r="AQ123" s="1531" t="str">
        <f t="shared" si="37"/>
        <v/>
      </c>
    </row>
    <row r="124" spans="5:43" x14ac:dyDescent="0.25">
      <c r="E124" s="1531" t="str">
        <f t="shared" si="19"/>
        <v/>
      </c>
      <c r="G124" s="1531" t="str">
        <f t="shared" si="19"/>
        <v/>
      </c>
      <c r="I124" s="1531" t="str">
        <f t="shared" si="20"/>
        <v/>
      </c>
      <c r="K124" s="1531" t="str">
        <f t="shared" si="21"/>
        <v/>
      </c>
      <c r="M124" s="1531" t="str">
        <f t="shared" si="22"/>
        <v/>
      </c>
      <c r="O124" s="1531" t="str">
        <f t="shared" si="23"/>
        <v/>
      </c>
      <c r="Q124" s="1531" t="str">
        <f t="shared" si="24"/>
        <v/>
      </c>
      <c r="S124" s="1531" t="str">
        <f t="shared" si="25"/>
        <v/>
      </c>
      <c r="U124" s="1531" t="str">
        <f t="shared" si="26"/>
        <v/>
      </c>
      <c r="W124" s="1531" t="str">
        <f t="shared" si="27"/>
        <v/>
      </c>
      <c r="Y124" s="1531" t="str">
        <f t="shared" si="28"/>
        <v/>
      </c>
      <c r="AA124" s="1531" t="str">
        <f t="shared" si="29"/>
        <v/>
      </c>
      <c r="AC124" s="1531" t="str">
        <f t="shared" si="30"/>
        <v/>
      </c>
      <c r="AE124" s="1531" t="str">
        <f t="shared" si="31"/>
        <v/>
      </c>
      <c r="AG124" s="1531" t="str">
        <f t="shared" si="32"/>
        <v/>
      </c>
      <c r="AI124" s="1531" t="str">
        <f t="shared" si="33"/>
        <v/>
      </c>
      <c r="AK124" s="1531" t="str">
        <f t="shared" si="34"/>
        <v/>
      </c>
      <c r="AM124" s="1531" t="str">
        <f t="shared" si="35"/>
        <v/>
      </c>
      <c r="AO124" s="1531" t="str">
        <f t="shared" si="36"/>
        <v/>
      </c>
      <c r="AQ124" s="1531" t="str">
        <f t="shared" si="37"/>
        <v/>
      </c>
    </row>
    <row r="125" spans="5:43" x14ac:dyDescent="0.25">
      <c r="E125" s="1531" t="str">
        <f t="shared" si="19"/>
        <v/>
      </c>
      <c r="G125" s="1531" t="str">
        <f t="shared" si="19"/>
        <v/>
      </c>
      <c r="I125" s="1531" t="str">
        <f t="shared" si="20"/>
        <v/>
      </c>
      <c r="K125" s="1531" t="str">
        <f t="shared" si="21"/>
        <v/>
      </c>
      <c r="M125" s="1531" t="str">
        <f t="shared" si="22"/>
        <v/>
      </c>
      <c r="O125" s="1531" t="str">
        <f t="shared" si="23"/>
        <v/>
      </c>
      <c r="Q125" s="1531" t="str">
        <f t="shared" si="24"/>
        <v/>
      </c>
      <c r="S125" s="1531" t="str">
        <f t="shared" si="25"/>
        <v/>
      </c>
      <c r="U125" s="1531" t="str">
        <f t="shared" si="26"/>
        <v/>
      </c>
      <c r="W125" s="1531" t="str">
        <f t="shared" si="27"/>
        <v/>
      </c>
      <c r="Y125" s="1531" t="str">
        <f t="shared" si="28"/>
        <v/>
      </c>
      <c r="AA125" s="1531" t="str">
        <f t="shared" si="29"/>
        <v/>
      </c>
      <c r="AC125" s="1531" t="str">
        <f t="shared" si="30"/>
        <v/>
      </c>
      <c r="AE125" s="1531" t="str">
        <f t="shared" si="31"/>
        <v/>
      </c>
      <c r="AG125" s="1531" t="str">
        <f t="shared" si="32"/>
        <v/>
      </c>
      <c r="AI125" s="1531" t="str">
        <f t="shared" si="33"/>
        <v/>
      </c>
      <c r="AK125" s="1531" t="str">
        <f t="shared" si="34"/>
        <v/>
      </c>
      <c r="AM125" s="1531" t="str">
        <f t="shared" si="35"/>
        <v/>
      </c>
      <c r="AO125" s="1531" t="str">
        <f t="shared" si="36"/>
        <v/>
      </c>
      <c r="AQ125" s="1531" t="str">
        <f t="shared" si="37"/>
        <v/>
      </c>
    </row>
    <row r="126" spans="5:43" x14ac:dyDescent="0.25">
      <c r="E126" s="1531" t="str">
        <f t="shared" si="19"/>
        <v/>
      </c>
      <c r="G126" s="1531" t="str">
        <f t="shared" si="19"/>
        <v/>
      </c>
      <c r="I126" s="1531" t="str">
        <f t="shared" si="20"/>
        <v/>
      </c>
      <c r="K126" s="1531" t="str">
        <f t="shared" si="21"/>
        <v/>
      </c>
      <c r="M126" s="1531" t="str">
        <f t="shared" si="22"/>
        <v/>
      </c>
      <c r="O126" s="1531" t="str">
        <f t="shared" si="23"/>
        <v/>
      </c>
      <c r="Q126" s="1531" t="str">
        <f t="shared" si="24"/>
        <v/>
      </c>
      <c r="S126" s="1531" t="str">
        <f t="shared" si="25"/>
        <v/>
      </c>
      <c r="U126" s="1531" t="str">
        <f t="shared" si="26"/>
        <v/>
      </c>
      <c r="W126" s="1531" t="str">
        <f t="shared" si="27"/>
        <v/>
      </c>
      <c r="Y126" s="1531" t="str">
        <f t="shared" si="28"/>
        <v/>
      </c>
      <c r="AA126" s="1531" t="str">
        <f t="shared" si="29"/>
        <v/>
      </c>
      <c r="AC126" s="1531" t="str">
        <f t="shared" si="30"/>
        <v/>
      </c>
      <c r="AE126" s="1531" t="str">
        <f t="shared" si="31"/>
        <v/>
      </c>
      <c r="AG126" s="1531" t="str">
        <f t="shared" si="32"/>
        <v/>
      </c>
      <c r="AI126" s="1531" t="str">
        <f t="shared" si="33"/>
        <v/>
      </c>
      <c r="AK126" s="1531" t="str">
        <f t="shared" si="34"/>
        <v/>
      </c>
      <c r="AM126" s="1531" t="str">
        <f t="shared" si="35"/>
        <v/>
      </c>
      <c r="AO126" s="1531" t="str">
        <f t="shared" si="36"/>
        <v/>
      </c>
      <c r="AQ126" s="1531" t="str">
        <f t="shared" si="37"/>
        <v/>
      </c>
    </row>
    <row r="127" spans="5:43" x14ac:dyDescent="0.25">
      <c r="E127" s="1531" t="str">
        <f t="shared" si="19"/>
        <v/>
      </c>
      <c r="G127" s="1531" t="str">
        <f t="shared" si="19"/>
        <v/>
      </c>
      <c r="I127" s="1531" t="str">
        <f t="shared" si="20"/>
        <v/>
      </c>
      <c r="K127" s="1531" t="str">
        <f t="shared" si="21"/>
        <v/>
      </c>
      <c r="M127" s="1531" t="str">
        <f t="shared" si="22"/>
        <v/>
      </c>
      <c r="O127" s="1531" t="str">
        <f t="shared" si="23"/>
        <v/>
      </c>
      <c r="Q127" s="1531" t="str">
        <f t="shared" si="24"/>
        <v/>
      </c>
      <c r="S127" s="1531" t="str">
        <f t="shared" si="25"/>
        <v/>
      </c>
      <c r="U127" s="1531" t="str">
        <f t="shared" si="26"/>
        <v/>
      </c>
      <c r="W127" s="1531" t="str">
        <f t="shared" si="27"/>
        <v/>
      </c>
      <c r="Y127" s="1531" t="str">
        <f t="shared" si="28"/>
        <v/>
      </c>
      <c r="AA127" s="1531" t="str">
        <f t="shared" si="29"/>
        <v/>
      </c>
      <c r="AC127" s="1531" t="str">
        <f t="shared" si="30"/>
        <v/>
      </c>
      <c r="AE127" s="1531" t="str">
        <f t="shared" si="31"/>
        <v/>
      </c>
      <c r="AG127" s="1531" t="str">
        <f t="shared" si="32"/>
        <v/>
      </c>
      <c r="AI127" s="1531" t="str">
        <f t="shared" si="33"/>
        <v/>
      </c>
      <c r="AK127" s="1531" t="str">
        <f t="shared" si="34"/>
        <v/>
      </c>
      <c r="AM127" s="1531" t="str">
        <f t="shared" si="35"/>
        <v/>
      </c>
      <c r="AO127" s="1531" t="str">
        <f t="shared" si="36"/>
        <v/>
      </c>
      <c r="AQ127" s="1531" t="str">
        <f t="shared" si="37"/>
        <v/>
      </c>
    </row>
    <row r="128" spans="5:43" x14ac:dyDescent="0.25">
      <c r="E128" s="1531" t="str">
        <f t="shared" si="19"/>
        <v/>
      </c>
      <c r="G128" s="1531" t="str">
        <f t="shared" si="19"/>
        <v/>
      </c>
      <c r="I128" s="1531" t="str">
        <f t="shared" si="20"/>
        <v/>
      </c>
      <c r="K128" s="1531" t="str">
        <f t="shared" si="21"/>
        <v/>
      </c>
      <c r="M128" s="1531" t="str">
        <f t="shared" si="22"/>
        <v/>
      </c>
      <c r="O128" s="1531" t="str">
        <f t="shared" si="23"/>
        <v/>
      </c>
      <c r="Q128" s="1531" t="str">
        <f t="shared" si="24"/>
        <v/>
      </c>
      <c r="S128" s="1531" t="str">
        <f t="shared" si="25"/>
        <v/>
      </c>
      <c r="U128" s="1531" t="str">
        <f t="shared" si="26"/>
        <v/>
      </c>
      <c r="W128" s="1531" t="str">
        <f t="shared" si="27"/>
        <v/>
      </c>
      <c r="Y128" s="1531" t="str">
        <f t="shared" si="28"/>
        <v/>
      </c>
      <c r="AA128" s="1531" t="str">
        <f t="shared" si="29"/>
        <v/>
      </c>
      <c r="AC128" s="1531" t="str">
        <f t="shared" si="30"/>
        <v/>
      </c>
      <c r="AE128" s="1531" t="str">
        <f t="shared" si="31"/>
        <v/>
      </c>
      <c r="AG128" s="1531" t="str">
        <f t="shared" si="32"/>
        <v/>
      </c>
      <c r="AI128" s="1531" t="str">
        <f t="shared" si="33"/>
        <v/>
      </c>
      <c r="AK128" s="1531" t="str">
        <f t="shared" si="34"/>
        <v/>
      </c>
      <c r="AM128" s="1531" t="str">
        <f t="shared" si="35"/>
        <v/>
      </c>
      <c r="AO128" s="1531" t="str">
        <f t="shared" si="36"/>
        <v/>
      </c>
      <c r="AQ128" s="1531" t="str">
        <f t="shared" si="37"/>
        <v/>
      </c>
    </row>
    <row r="129" spans="5:43" x14ac:dyDescent="0.25">
      <c r="E129" s="1531" t="str">
        <f t="shared" si="19"/>
        <v/>
      </c>
      <c r="G129" s="1531" t="str">
        <f t="shared" si="19"/>
        <v/>
      </c>
      <c r="I129" s="1531" t="str">
        <f t="shared" si="20"/>
        <v/>
      </c>
      <c r="K129" s="1531" t="str">
        <f t="shared" si="21"/>
        <v/>
      </c>
      <c r="M129" s="1531" t="str">
        <f t="shared" si="22"/>
        <v/>
      </c>
      <c r="O129" s="1531" t="str">
        <f t="shared" si="23"/>
        <v/>
      </c>
      <c r="Q129" s="1531" t="str">
        <f t="shared" si="24"/>
        <v/>
      </c>
      <c r="S129" s="1531" t="str">
        <f t="shared" si="25"/>
        <v/>
      </c>
      <c r="U129" s="1531" t="str">
        <f t="shared" si="26"/>
        <v/>
      </c>
      <c r="W129" s="1531" t="str">
        <f t="shared" si="27"/>
        <v/>
      </c>
      <c r="Y129" s="1531" t="str">
        <f t="shared" si="28"/>
        <v/>
      </c>
      <c r="AA129" s="1531" t="str">
        <f t="shared" si="29"/>
        <v/>
      </c>
      <c r="AC129" s="1531" t="str">
        <f t="shared" si="30"/>
        <v/>
      </c>
      <c r="AE129" s="1531" t="str">
        <f t="shared" si="31"/>
        <v/>
      </c>
      <c r="AG129" s="1531" t="str">
        <f t="shared" si="32"/>
        <v/>
      </c>
      <c r="AI129" s="1531" t="str">
        <f t="shared" si="33"/>
        <v/>
      </c>
      <c r="AK129" s="1531" t="str">
        <f t="shared" si="34"/>
        <v/>
      </c>
      <c r="AM129" s="1531" t="str">
        <f t="shared" si="35"/>
        <v/>
      </c>
      <c r="AO129" s="1531" t="str">
        <f t="shared" si="36"/>
        <v/>
      </c>
      <c r="AQ129" s="1531" t="str">
        <f t="shared" si="37"/>
        <v/>
      </c>
    </row>
    <row r="130" spans="5:43" x14ac:dyDescent="0.25">
      <c r="E130" s="1531" t="str">
        <f t="shared" si="19"/>
        <v/>
      </c>
      <c r="G130" s="1531" t="str">
        <f t="shared" si="19"/>
        <v/>
      </c>
      <c r="I130" s="1531" t="str">
        <f t="shared" si="20"/>
        <v/>
      </c>
      <c r="K130" s="1531" t="str">
        <f t="shared" si="21"/>
        <v/>
      </c>
      <c r="M130" s="1531" t="str">
        <f t="shared" si="22"/>
        <v/>
      </c>
      <c r="O130" s="1531" t="str">
        <f t="shared" si="23"/>
        <v/>
      </c>
      <c r="Q130" s="1531" t="str">
        <f t="shared" si="24"/>
        <v/>
      </c>
      <c r="S130" s="1531" t="str">
        <f t="shared" si="25"/>
        <v/>
      </c>
      <c r="U130" s="1531" t="str">
        <f t="shared" si="26"/>
        <v/>
      </c>
      <c r="W130" s="1531" t="str">
        <f t="shared" si="27"/>
        <v/>
      </c>
      <c r="Y130" s="1531" t="str">
        <f t="shared" si="28"/>
        <v/>
      </c>
      <c r="AA130" s="1531" t="str">
        <f t="shared" si="29"/>
        <v/>
      </c>
      <c r="AC130" s="1531" t="str">
        <f t="shared" si="30"/>
        <v/>
      </c>
      <c r="AE130" s="1531" t="str">
        <f t="shared" si="31"/>
        <v/>
      </c>
      <c r="AG130" s="1531" t="str">
        <f t="shared" si="32"/>
        <v/>
      </c>
      <c r="AI130" s="1531" t="str">
        <f t="shared" si="33"/>
        <v/>
      </c>
      <c r="AK130" s="1531" t="str">
        <f t="shared" si="34"/>
        <v/>
      </c>
      <c r="AM130" s="1531" t="str">
        <f t="shared" si="35"/>
        <v/>
      </c>
      <c r="AO130" s="1531" t="str">
        <f t="shared" si="36"/>
        <v/>
      </c>
      <c r="AQ130" s="1531" t="str">
        <f t="shared" si="37"/>
        <v/>
      </c>
    </row>
    <row r="131" spans="5:43" x14ac:dyDescent="0.25">
      <c r="E131" s="1531" t="str">
        <f t="shared" si="19"/>
        <v/>
      </c>
      <c r="G131" s="1531" t="str">
        <f t="shared" si="19"/>
        <v/>
      </c>
      <c r="I131" s="1531" t="str">
        <f t="shared" si="20"/>
        <v/>
      </c>
      <c r="K131" s="1531" t="str">
        <f t="shared" si="21"/>
        <v/>
      </c>
      <c r="M131" s="1531" t="str">
        <f t="shared" si="22"/>
        <v/>
      </c>
      <c r="O131" s="1531" t="str">
        <f t="shared" si="23"/>
        <v/>
      </c>
      <c r="Q131" s="1531" t="str">
        <f t="shared" si="24"/>
        <v/>
      </c>
      <c r="S131" s="1531" t="str">
        <f t="shared" si="25"/>
        <v/>
      </c>
      <c r="U131" s="1531" t="str">
        <f t="shared" si="26"/>
        <v/>
      </c>
      <c r="W131" s="1531" t="str">
        <f t="shared" si="27"/>
        <v/>
      </c>
      <c r="Y131" s="1531" t="str">
        <f t="shared" si="28"/>
        <v/>
      </c>
      <c r="AA131" s="1531" t="str">
        <f t="shared" si="29"/>
        <v/>
      </c>
      <c r="AC131" s="1531" t="str">
        <f t="shared" si="30"/>
        <v/>
      </c>
      <c r="AE131" s="1531" t="str">
        <f t="shared" si="31"/>
        <v/>
      </c>
      <c r="AG131" s="1531" t="str">
        <f t="shared" si="32"/>
        <v/>
      </c>
      <c r="AI131" s="1531" t="str">
        <f t="shared" si="33"/>
        <v/>
      </c>
      <c r="AK131" s="1531" t="str">
        <f t="shared" si="34"/>
        <v/>
      </c>
      <c r="AM131" s="1531" t="str">
        <f t="shared" si="35"/>
        <v/>
      </c>
      <c r="AO131" s="1531" t="str">
        <f t="shared" si="36"/>
        <v/>
      </c>
      <c r="AQ131" s="1531" t="str">
        <f t="shared" si="37"/>
        <v/>
      </c>
    </row>
    <row r="132" spans="5:43" x14ac:dyDescent="0.25">
      <c r="E132" s="1531" t="str">
        <f t="shared" si="19"/>
        <v/>
      </c>
      <c r="G132" s="1531" t="str">
        <f t="shared" si="19"/>
        <v/>
      </c>
      <c r="I132" s="1531" t="str">
        <f t="shared" si="20"/>
        <v/>
      </c>
      <c r="K132" s="1531" t="str">
        <f t="shared" si="21"/>
        <v/>
      </c>
      <c r="M132" s="1531" t="str">
        <f t="shared" si="22"/>
        <v/>
      </c>
      <c r="O132" s="1531" t="str">
        <f t="shared" si="23"/>
        <v/>
      </c>
      <c r="Q132" s="1531" t="str">
        <f t="shared" si="24"/>
        <v/>
      </c>
      <c r="S132" s="1531" t="str">
        <f t="shared" si="25"/>
        <v/>
      </c>
      <c r="U132" s="1531" t="str">
        <f t="shared" si="26"/>
        <v/>
      </c>
      <c r="W132" s="1531" t="str">
        <f t="shared" si="27"/>
        <v/>
      </c>
      <c r="Y132" s="1531" t="str">
        <f t="shared" si="28"/>
        <v/>
      </c>
      <c r="AA132" s="1531" t="str">
        <f t="shared" si="29"/>
        <v/>
      </c>
      <c r="AC132" s="1531" t="str">
        <f t="shared" si="30"/>
        <v/>
      </c>
      <c r="AE132" s="1531" t="str">
        <f t="shared" si="31"/>
        <v/>
      </c>
      <c r="AG132" s="1531" t="str">
        <f t="shared" si="32"/>
        <v/>
      </c>
      <c r="AI132" s="1531" t="str">
        <f t="shared" si="33"/>
        <v/>
      </c>
      <c r="AK132" s="1531" t="str">
        <f t="shared" si="34"/>
        <v/>
      </c>
      <c r="AM132" s="1531" t="str">
        <f t="shared" si="35"/>
        <v/>
      </c>
      <c r="AO132" s="1531" t="str">
        <f t="shared" si="36"/>
        <v/>
      </c>
      <c r="AQ132" s="1531" t="str">
        <f t="shared" si="37"/>
        <v/>
      </c>
    </row>
    <row r="133" spans="5:43" x14ac:dyDescent="0.25">
      <c r="E133" s="1531" t="str">
        <f t="shared" si="19"/>
        <v/>
      </c>
      <c r="G133" s="1531" t="str">
        <f t="shared" si="19"/>
        <v/>
      </c>
      <c r="I133" s="1531" t="str">
        <f t="shared" si="20"/>
        <v/>
      </c>
      <c r="K133" s="1531" t="str">
        <f t="shared" si="21"/>
        <v/>
      </c>
      <c r="M133" s="1531" t="str">
        <f t="shared" si="22"/>
        <v/>
      </c>
      <c r="O133" s="1531" t="str">
        <f t="shared" si="23"/>
        <v/>
      </c>
      <c r="Q133" s="1531" t="str">
        <f t="shared" si="24"/>
        <v/>
      </c>
      <c r="S133" s="1531" t="str">
        <f t="shared" si="25"/>
        <v/>
      </c>
      <c r="U133" s="1531" t="str">
        <f t="shared" si="26"/>
        <v/>
      </c>
      <c r="W133" s="1531" t="str">
        <f t="shared" si="27"/>
        <v/>
      </c>
      <c r="Y133" s="1531" t="str">
        <f t="shared" si="28"/>
        <v/>
      </c>
      <c r="AA133" s="1531" t="str">
        <f t="shared" si="29"/>
        <v/>
      </c>
      <c r="AC133" s="1531" t="str">
        <f t="shared" si="30"/>
        <v/>
      </c>
      <c r="AE133" s="1531" t="str">
        <f t="shared" si="31"/>
        <v/>
      </c>
      <c r="AG133" s="1531" t="str">
        <f t="shared" si="32"/>
        <v/>
      </c>
      <c r="AI133" s="1531" t="str">
        <f t="shared" si="33"/>
        <v/>
      </c>
      <c r="AK133" s="1531" t="str">
        <f t="shared" si="34"/>
        <v/>
      </c>
      <c r="AM133" s="1531" t="str">
        <f t="shared" si="35"/>
        <v/>
      </c>
      <c r="AO133" s="1531" t="str">
        <f t="shared" si="36"/>
        <v/>
      </c>
      <c r="AQ133" s="1531" t="str">
        <f t="shared" si="37"/>
        <v/>
      </c>
    </row>
    <row r="134" spans="5:43" x14ac:dyDescent="0.25">
      <c r="E134" s="1531" t="str">
        <f t="shared" si="19"/>
        <v/>
      </c>
      <c r="G134" s="1531" t="str">
        <f t="shared" si="19"/>
        <v/>
      </c>
      <c r="I134" s="1531" t="str">
        <f t="shared" si="20"/>
        <v/>
      </c>
      <c r="K134" s="1531" t="str">
        <f t="shared" si="21"/>
        <v/>
      </c>
      <c r="M134" s="1531" t="str">
        <f t="shared" si="22"/>
        <v/>
      </c>
      <c r="O134" s="1531" t="str">
        <f t="shared" si="23"/>
        <v/>
      </c>
      <c r="Q134" s="1531" t="str">
        <f t="shared" si="24"/>
        <v/>
      </c>
      <c r="S134" s="1531" t="str">
        <f t="shared" si="25"/>
        <v/>
      </c>
      <c r="U134" s="1531" t="str">
        <f t="shared" si="26"/>
        <v/>
      </c>
      <c r="W134" s="1531" t="str">
        <f t="shared" si="27"/>
        <v/>
      </c>
      <c r="Y134" s="1531" t="str">
        <f t="shared" si="28"/>
        <v/>
      </c>
      <c r="AA134" s="1531" t="str">
        <f t="shared" si="29"/>
        <v/>
      </c>
      <c r="AC134" s="1531" t="str">
        <f t="shared" si="30"/>
        <v/>
      </c>
      <c r="AE134" s="1531" t="str">
        <f t="shared" si="31"/>
        <v/>
      </c>
      <c r="AG134" s="1531" t="str">
        <f t="shared" si="32"/>
        <v/>
      </c>
      <c r="AI134" s="1531" t="str">
        <f t="shared" si="33"/>
        <v/>
      </c>
      <c r="AK134" s="1531" t="str">
        <f t="shared" si="34"/>
        <v/>
      </c>
      <c r="AM134" s="1531" t="str">
        <f t="shared" si="35"/>
        <v/>
      </c>
      <c r="AO134" s="1531" t="str">
        <f t="shared" si="36"/>
        <v/>
      </c>
      <c r="AQ134" s="1531" t="str">
        <f t="shared" si="37"/>
        <v/>
      </c>
    </row>
    <row r="135" spans="5:43" x14ac:dyDescent="0.25">
      <c r="E135" s="1531" t="str">
        <f t="shared" si="19"/>
        <v/>
      </c>
      <c r="G135" s="1531" t="str">
        <f t="shared" si="19"/>
        <v/>
      </c>
      <c r="I135" s="1531" t="str">
        <f t="shared" si="20"/>
        <v/>
      </c>
      <c r="K135" s="1531" t="str">
        <f t="shared" si="21"/>
        <v/>
      </c>
      <c r="M135" s="1531" t="str">
        <f t="shared" si="22"/>
        <v/>
      </c>
      <c r="O135" s="1531" t="str">
        <f t="shared" si="23"/>
        <v/>
      </c>
      <c r="Q135" s="1531" t="str">
        <f t="shared" si="24"/>
        <v/>
      </c>
      <c r="S135" s="1531" t="str">
        <f t="shared" si="25"/>
        <v/>
      </c>
      <c r="U135" s="1531" t="str">
        <f t="shared" si="26"/>
        <v/>
      </c>
      <c r="W135" s="1531" t="str">
        <f t="shared" si="27"/>
        <v/>
      </c>
      <c r="Y135" s="1531" t="str">
        <f t="shared" si="28"/>
        <v/>
      </c>
      <c r="AA135" s="1531" t="str">
        <f t="shared" si="29"/>
        <v/>
      </c>
      <c r="AC135" s="1531" t="str">
        <f t="shared" si="30"/>
        <v/>
      </c>
      <c r="AE135" s="1531" t="str">
        <f t="shared" si="31"/>
        <v/>
      </c>
      <c r="AG135" s="1531" t="str">
        <f t="shared" si="32"/>
        <v/>
      </c>
      <c r="AI135" s="1531" t="str">
        <f t="shared" si="33"/>
        <v/>
      </c>
      <c r="AK135" s="1531" t="str">
        <f t="shared" si="34"/>
        <v/>
      </c>
      <c r="AM135" s="1531" t="str">
        <f t="shared" si="35"/>
        <v/>
      </c>
      <c r="AO135" s="1531" t="str">
        <f t="shared" si="36"/>
        <v/>
      </c>
      <c r="AQ135" s="1531" t="str">
        <f t="shared" si="37"/>
        <v/>
      </c>
    </row>
    <row r="136" spans="5:43" x14ac:dyDescent="0.25">
      <c r="E136" s="1531" t="str">
        <f t="shared" si="19"/>
        <v/>
      </c>
      <c r="G136" s="1531" t="str">
        <f t="shared" si="19"/>
        <v/>
      </c>
      <c r="I136" s="1531" t="str">
        <f t="shared" si="20"/>
        <v/>
      </c>
      <c r="K136" s="1531" t="str">
        <f t="shared" si="21"/>
        <v/>
      </c>
      <c r="M136" s="1531" t="str">
        <f t="shared" si="22"/>
        <v/>
      </c>
      <c r="O136" s="1531" t="str">
        <f t="shared" si="23"/>
        <v/>
      </c>
      <c r="Q136" s="1531" t="str">
        <f t="shared" si="24"/>
        <v/>
      </c>
      <c r="S136" s="1531" t="str">
        <f t="shared" si="25"/>
        <v/>
      </c>
      <c r="U136" s="1531" t="str">
        <f t="shared" si="26"/>
        <v/>
      </c>
      <c r="W136" s="1531" t="str">
        <f t="shared" si="27"/>
        <v/>
      </c>
      <c r="Y136" s="1531" t="str">
        <f t="shared" si="28"/>
        <v/>
      </c>
      <c r="AA136" s="1531" t="str">
        <f t="shared" si="29"/>
        <v/>
      </c>
      <c r="AC136" s="1531" t="str">
        <f t="shared" si="30"/>
        <v/>
      </c>
      <c r="AE136" s="1531" t="str">
        <f t="shared" si="31"/>
        <v/>
      </c>
      <c r="AG136" s="1531" t="str">
        <f t="shared" si="32"/>
        <v/>
      </c>
      <c r="AI136" s="1531" t="str">
        <f t="shared" si="33"/>
        <v/>
      </c>
      <c r="AK136" s="1531" t="str">
        <f t="shared" si="34"/>
        <v/>
      </c>
      <c r="AM136" s="1531" t="str">
        <f t="shared" si="35"/>
        <v/>
      </c>
      <c r="AO136" s="1531" t="str">
        <f t="shared" si="36"/>
        <v/>
      </c>
      <c r="AQ136" s="1531" t="str">
        <f t="shared" si="37"/>
        <v/>
      </c>
    </row>
    <row r="137" spans="5:43" x14ac:dyDescent="0.25">
      <c r="E137" s="1531" t="str">
        <f t="shared" si="19"/>
        <v/>
      </c>
      <c r="G137" s="1531" t="str">
        <f t="shared" si="19"/>
        <v/>
      </c>
      <c r="I137" s="1531" t="str">
        <f t="shared" si="20"/>
        <v/>
      </c>
      <c r="K137" s="1531" t="str">
        <f t="shared" si="21"/>
        <v/>
      </c>
      <c r="M137" s="1531" t="str">
        <f t="shared" si="22"/>
        <v/>
      </c>
      <c r="O137" s="1531" t="str">
        <f t="shared" si="23"/>
        <v/>
      </c>
      <c r="Q137" s="1531" t="str">
        <f t="shared" si="24"/>
        <v/>
      </c>
      <c r="S137" s="1531" t="str">
        <f t="shared" si="25"/>
        <v/>
      </c>
      <c r="U137" s="1531" t="str">
        <f t="shared" si="26"/>
        <v/>
      </c>
      <c r="W137" s="1531" t="str">
        <f t="shared" si="27"/>
        <v/>
      </c>
      <c r="Y137" s="1531" t="str">
        <f t="shared" si="28"/>
        <v/>
      </c>
      <c r="AA137" s="1531" t="str">
        <f t="shared" si="29"/>
        <v/>
      </c>
      <c r="AC137" s="1531" t="str">
        <f t="shared" si="30"/>
        <v/>
      </c>
      <c r="AE137" s="1531" t="str">
        <f t="shared" si="31"/>
        <v/>
      </c>
      <c r="AG137" s="1531" t="str">
        <f t="shared" si="32"/>
        <v/>
      </c>
      <c r="AI137" s="1531" t="str">
        <f t="shared" si="33"/>
        <v/>
      </c>
      <c r="AK137" s="1531" t="str">
        <f t="shared" si="34"/>
        <v/>
      </c>
      <c r="AM137" s="1531" t="str">
        <f t="shared" si="35"/>
        <v/>
      </c>
      <c r="AO137" s="1531" t="str">
        <f t="shared" si="36"/>
        <v/>
      </c>
      <c r="AQ137" s="1531" t="str">
        <f t="shared" si="37"/>
        <v/>
      </c>
    </row>
    <row r="138" spans="5:43" x14ac:dyDescent="0.25">
      <c r="E138" s="1531" t="str">
        <f t="shared" si="19"/>
        <v/>
      </c>
      <c r="G138" s="1531" t="str">
        <f t="shared" si="19"/>
        <v/>
      </c>
      <c r="I138" s="1531" t="str">
        <f t="shared" si="20"/>
        <v/>
      </c>
      <c r="K138" s="1531" t="str">
        <f t="shared" si="21"/>
        <v/>
      </c>
      <c r="M138" s="1531" t="str">
        <f t="shared" si="22"/>
        <v/>
      </c>
      <c r="O138" s="1531" t="str">
        <f t="shared" si="23"/>
        <v/>
      </c>
      <c r="Q138" s="1531" t="str">
        <f t="shared" si="24"/>
        <v/>
      </c>
      <c r="S138" s="1531" t="str">
        <f t="shared" si="25"/>
        <v/>
      </c>
      <c r="U138" s="1531" t="str">
        <f t="shared" si="26"/>
        <v/>
      </c>
      <c r="W138" s="1531" t="str">
        <f t="shared" si="27"/>
        <v/>
      </c>
      <c r="Y138" s="1531" t="str">
        <f t="shared" si="28"/>
        <v/>
      </c>
      <c r="AA138" s="1531" t="str">
        <f t="shared" si="29"/>
        <v/>
      </c>
      <c r="AC138" s="1531" t="str">
        <f t="shared" si="30"/>
        <v/>
      </c>
      <c r="AE138" s="1531" t="str">
        <f t="shared" si="31"/>
        <v/>
      </c>
      <c r="AG138" s="1531" t="str">
        <f t="shared" si="32"/>
        <v/>
      </c>
      <c r="AI138" s="1531" t="str">
        <f t="shared" si="33"/>
        <v/>
      </c>
      <c r="AK138" s="1531" t="str">
        <f t="shared" si="34"/>
        <v/>
      </c>
      <c r="AM138" s="1531" t="str">
        <f t="shared" si="35"/>
        <v/>
      </c>
      <c r="AO138" s="1531" t="str">
        <f t="shared" si="36"/>
        <v/>
      </c>
      <c r="AQ138" s="1531" t="str">
        <f t="shared" si="37"/>
        <v/>
      </c>
    </row>
    <row r="139" spans="5:43" x14ac:dyDescent="0.25">
      <c r="E139" s="1531" t="str">
        <f t="shared" si="19"/>
        <v/>
      </c>
      <c r="G139" s="1531" t="str">
        <f t="shared" si="19"/>
        <v/>
      </c>
      <c r="I139" s="1531" t="str">
        <f t="shared" si="20"/>
        <v/>
      </c>
      <c r="K139" s="1531" t="str">
        <f t="shared" si="21"/>
        <v/>
      </c>
      <c r="M139" s="1531" t="str">
        <f t="shared" si="22"/>
        <v/>
      </c>
      <c r="O139" s="1531" t="str">
        <f t="shared" si="23"/>
        <v/>
      </c>
      <c r="Q139" s="1531" t="str">
        <f t="shared" si="24"/>
        <v/>
      </c>
      <c r="S139" s="1531" t="str">
        <f t="shared" si="25"/>
        <v/>
      </c>
      <c r="U139" s="1531" t="str">
        <f t="shared" si="26"/>
        <v/>
      </c>
      <c r="W139" s="1531" t="str">
        <f t="shared" si="27"/>
        <v/>
      </c>
      <c r="Y139" s="1531" t="str">
        <f t="shared" si="28"/>
        <v/>
      </c>
      <c r="AA139" s="1531" t="str">
        <f t="shared" si="29"/>
        <v/>
      </c>
      <c r="AC139" s="1531" t="str">
        <f t="shared" si="30"/>
        <v/>
      </c>
      <c r="AE139" s="1531" t="str">
        <f t="shared" si="31"/>
        <v/>
      </c>
      <c r="AG139" s="1531" t="str">
        <f t="shared" si="32"/>
        <v/>
      </c>
      <c r="AI139" s="1531" t="str">
        <f t="shared" si="33"/>
        <v/>
      </c>
      <c r="AK139" s="1531" t="str">
        <f t="shared" si="34"/>
        <v/>
      </c>
      <c r="AM139" s="1531" t="str">
        <f t="shared" si="35"/>
        <v/>
      </c>
      <c r="AO139" s="1531" t="str">
        <f t="shared" si="36"/>
        <v/>
      </c>
      <c r="AQ139" s="1531" t="str">
        <f t="shared" si="37"/>
        <v/>
      </c>
    </row>
    <row r="140" spans="5:43" x14ac:dyDescent="0.25">
      <c r="E140" s="1531" t="str">
        <f t="shared" si="19"/>
        <v/>
      </c>
      <c r="G140" s="1531" t="str">
        <f t="shared" si="19"/>
        <v/>
      </c>
      <c r="I140" s="1531" t="str">
        <f t="shared" si="20"/>
        <v/>
      </c>
      <c r="K140" s="1531" t="str">
        <f t="shared" si="21"/>
        <v/>
      </c>
      <c r="M140" s="1531" t="str">
        <f t="shared" si="22"/>
        <v/>
      </c>
      <c r="O140" s="1531" t="str">
        <f t="shared" si="23"/>
        <v/>
      </c>
      <c r="Q140" s="1531" t="str">
        <f t="shared" si="24"/>
        <v/>
      </c>
      <c r="S140" s="1531" t="str">
        <f t="shared" si="25"/>
        <v/>
      </c>
      <c r="U140" s="1531" t="str">
        <f t="shared" si="26"/>
        <v/>
      </c>
      <c r="W140" s="1531" t="str">
        <f t="shared" si="27"/>
        <v/>
      </c>
      <c r="Y140" s="1531" t="str">
        <f t="shared" si="28"/>
        <v/>
      </c>
      <c r="AA140" s="1531" t="str">
        <f t="shared" si="29"/>
        <v/>
      </c>
      <c r="AC140" s="1531" t="str">
        <f t="shared" si="30"/>
        <v/>
      </c>
      <c r="AE140" s="1531" t="str">
        <f t="shared" si="31"/>
        <v/>
      </c>
      <c r="AG140" s="1531" t="str">
        <f t="shared" si="32"/>
        <v/>
      </c>
      <c r="AI140" s="1531" t="str">
        <f t="shared" si="33"/>
        <v/>
      </c>
      <c r="AK140" s="1531" t="str">
        <f t="shared" si="34"/>
        <v/>
      </c>
      <c r="AM140" s="1531" t="str">
        <f t="shared" si="35"/>
        <v/>
      </c>
      <c r="AO140" s="1531" t="str">
        <f t="shared" si="36"/>
        <v/>
      </c>
      <c r="AQ140" s="1531" t="str">
        <f t="shared" si="37"/>
        <v/>
      </c>
    </row>
    <row r="141" spans="5:43" x14ac:dyDescent="0.25">
      <c r="E141" s="1531" t="str">
        <f t="shared" ref="E141:G204" si="38">IF(OR($B141=0,D141=0),"",D141/$B141)</f>
        <v/>
      </c>
      <c r="G141" s="1531" t="str">
        <f t="shared" si="38"/>
        <v/>
      </c>
      <c r="I141" s="1531" t="str">
        <f t="shared" ref="I141:I204" si="39">IF(OR($B141=0,H141=0),"",H141/$B141)</f>
        <v/>
      </c>
      <c r="K141" s="1531" t="str">
        <f t="shared" ref="K141:K204" si="40">IF(OR($B141=0,J141=0),"",J141/$B141)</f>
        <v/>
      </c>
      <c r="M141" s="1531" t="str">
        <f t="shared" ref="M141:M204" si="41">IF(OR($B141=0,L141=0),"",L141/$B141)</f>
        <v/>
      </c>
      <c r="O141" s="1531" t="str">
        <f t="shared" ref="O141:O204" si="42">IF(OR($B141=0,N141=0),"",N141/$B141)</f>
        <v/>
      </c>
      <c r="Q141" s="1531" t="str">
        <f t="shared" ref="Q141:Q204" si="43">IF(OR($B141=0,P141=0),"",P141/$B141)</f>
        <v/>
      </c>
      <c r="S141" s="1531" t="str">
        <f t="shared" ref="S141:S204" si="44">IF(OR($B141=0,R141=0),"",R141/$B141)</f>
        <v/>
      </c>
      <c r="U141" s="1531" t="str">
        <f t="shared" ref="U141:U204" si="45">IF(OR($B141=0,T141=0),"",T141/$B141)</f>
        <v/>
      </c>
      <c r="W141" s="1531" t="str">
        <f t="shared" ref="W141:W204" si="46">IF(OR($B141=0,V141=0),"",V141/$B141)</f>
        <v/>
      </c>
      <c r="Y141" s="1531" t="str">
        <f t="shared" ref="Y141:Y204" si="47">IF(OR($B141=0,X141=0),"",X141/$B141)</f>
        <v/>
      </c>
      <c r="AA141" s="1531" t="str">
        <f t="shared" ref="AA141:AA204" si="48">IF(OR($B141=0,Z141=0),"",Z141/$B141)</f>
        <v/>
      </c>
      <c r="AC141" s="1531" t="str">
        <f t="shared" ref="AC141:AC204" si="49">IF(OR($B141=0,AB141=0),"",AB141/$B141)</f>
        <v/>
      </c>
      <c r="AE141" s="1531" t="str">
        <f t="shared" ref="AE141:AE204" si="50">IF(OR($B141=0,AD141=0),"",AD141/$B141)</f>
        <v/>
      </c>
      <c r="AG141" s="1531" t="str">
        <f t="shared" ref="AG141:AG204" si="51">IF(OR($B141=0,AF141=0),"",AF141/$B141)</f>
        <v/>
      </c>
      <c r="AI141" s="1531" t="str">
        <f t="shared" ref="AI141:AI204" si="52">IF(OR($B141=0,AH141=0),"",AH141/$B141)</f>
        <v/>
      </c>
      <c r="AK141" s="1531" t="str">
        <f t="shared" ref="AK141:AK204" si="53">IF(OR($B141=0,AJ141=0),"",AJ141/$B141)</f>
        <v/>
      </c>
      <c r="AM141" s="1531" t="str">
        <f t="shared" ref="AM141:AM204" si="54">IF(OR($B141=0,AL141=0),"",AL141/$B141)</f>
        <v/>
      </c>
      <c r="AO141" s="1531" t="str">
        <f t="shared" ref="AO141:AO204" si="55">IF(OR($B141=0,AN141=0),"",AN141/$B141)</f>
        <v/>
      </c>
      <c r="AQ141" s="1531" t="str">
        <f t="shared" ref="AQ141:AQ204" si="56">IF(OR($B141=0,AP141=0),"",AP141/$B141)</f>
        <v/>
      </c>
    </row>
    <row r="142" spans="5:43" x14ac:dyDescent="0.25">
      <c r="E142" s="1531" t="str">
        <f t="shared" si="38"/>
        <v/>
      </c>
      <c r="G142" s="1531" t="str">
        <f t="shared" si="38"/>
        <v/>
      </c>
      <c r="I142" s="1531" t="str">
        <f t="shared" si="39"/>
        <v/>
      </c>
      <c r="K142" s="1531" t="str">
        <f t="shared" si="40"/>
        <v/>
      </c>
      <c r="M142" s="1531" t="str">
        <f t="shared" si="41"/>
        <v/>
      </c>
      <c r="O142" s="1531" t="str">
        <f t="shared" si="42"/>
        <v/>
      </c>
      <c r="Q142" s="1531" t="str">
        <f t="shared" si="43"/>
        <v/>
      </c>
      <c r="S142" s="1531" t="str">
        <f t="shared" si="44"/>
        <v/>
      </c>
      <c r="U142" s="1531" t="str">
        <f t="shared" si="45"/>
        <v/>
      </c>
      <c r="W142" s="1531" t="str">
        <f t="shared" si="46"/>
        <v/>
      </c>
      <c r="Y142" s="1531" t="str">
        <f t="shared" si="47"/>
        <v/>
      </c>
      <c r="AA142" s="1531" t="str">
        <f t="shared" si="48"/>
        <v/>
      </c>
      <c r="AC142" s="1531" t="str">
        <f t="shared" si="49"/>
        <v/>
      </c>
      <c r="AE142" s="1531" t="str">
        <f t="shared" si="50"/>
        <v/>
      </c>
      <c r="AG142" s="1531" t="str">
        <f t="shared" si="51"/>
        <v/>
      </c>
      <c r="AI142" s="1531" t="str">
        <f t="shared" si="52"/>
        <v/>
      </c>
      <c r="AK142" s="1531" t="str">
        <f t="shared" si="53"/>
        <v/>
      </c>
      <c r="AM142" s="1531" t="str">
        <f t="shared" si="54"/>
        <v/>
      </c>
      <c r="AO142" s="1531" t="str">
        <f t="shared" si="55"/>
        <v/>
      </c>
      <c r="AQ142" s="1531" t="str">
        <f t="shared" si="56"/>
        <v/>
      </c>
    </row>
    <row r="143" spans="5:43" x14ac:dyDescent="0.25">
      <c r="E143" s="1531" t="str">
        <f t="shared" si="38"/>
        <v/>
      </c>
      <c r="G143" s="1531" t="str">
        <f t="shared" si="38"/>
        <v/>
      </c>
      <c r="I143" s="1531" t="str">
        <f t="shared" si="39"/>
        <v/>
      </c>
      <c r="K143" s="1531" t="str">
        <f t="shared" si="40"/>
        <v/>
      </c>
      <c r="M143" s="1531" t="str">
        <f t="shared" si="41"/>
        <v/>
      </c>
      <c r="O143" s="1531" t="str">
        <f t="shared" si="42"/>
        <v/>
      </c>
      <c r="Q143" s="1531" t="str">
        <f t="shared" si="43"/>
        <v/>
      </c>
      <c r="S143" s="1531" t="str">
        <f t="shared" si="44"/>
        <v/>
      </c>
      <c r="U143" s="1531" t="str">
        <f t="shared" si="45"/>
        <v/>
      </c>
      <c r="W143" s="1531" t="str">
        <f t="shared" si="46"/>
        <v/>
      </c>
      <c r="Y143" s="1531" t="str">
        <f t="shared" si="47"/>
        <v/>
      </c>
      <c r="AA143" s="1531" t="str">
        <f t="shared" si="48"/>
        <v/>
      </c>
      <c r="AC143" s="1531" t="str">
        <f t="shared" si="49"/>
        <v/>
      </c>
      <c r="AE143" s="1531" t="str">
        <f t="shared" si="50"/>
        <v/>
      </c>
      <c r="AG143" s="1531" t="str">
        <f t="shared" si="51"/>
        <v/>
      </c>
      <c r="AI143" s="1531" t="str">
        <f t="shared" si="52"/>
        <v/>
      </c>
      <c r="AK143" s="1531" t="str">
        <f t="shared" si="53"/>
        <v/>
      </c>
      <c r="AM143" s="1531" t="str">
        <f t="shared" si="54"/>
        <v/>
      </c>
      <c r="AO143" s="1531" t="str">
        <f t="shared" si="55"/>
        <v/>
      </c>
      <c r="AQ143" s="1531" t="str">
        <f t="shared" si="56"/>
        <v/>
      </c>
    </row>
    <row r="144" spans="5:43" x14ac:dyDescent="0.25">
      <c r="E144" s="1531" t="str">
        <f t="shared" si="38"/>
        <v/>
      </c>
      <c r="G144" s="1531" t="str">
        <f t="shared" si="38"/>
        <v/>
      </c>
      <c r="I144" s="1531" t="str">
        <f t="shared" si="39"/>
        <v/>
      </c>
      <c r="K144" s="1531" t="str">
        <f t="shared" si="40"/>
        <v/>
      </c>
      <c r="M144" s="1531" t="str">
        <f t="shared" si="41"/>
        <v/>
      </c>
      <c r="O144" s="1531" t="str">
        <f t="shared" si="42"/>
        <v/>
      </c>
      <c r="Q144" s="1531" t="str">
        <f t="shared" si="43"/>
        <v/>
      </c>
      <c r="S144" s="1531" t="str">
        <f t="shared" si="44"/>
        <v/>
      </c>
      <c r="U144" s="1531" t="str">
        <f t="shared" si="45"/>
        <v/>
      </c>
      <c r="W144" s="1531" t="str">
        <f t="shared" si="46"/>
        <v/>
      </c>
      <c r="Y144" s="1531" t="str">
        <f t="shared" si="47"/>
        <v/>
      </c>
      <c r="AA144" s="1531" t="str">
        <f t="shared" si="48"/>
        <v/>
      </c>
      <c r="AC144" s="1531" t="str">
        <f t="shared" si="49"/>
        <v/>
      </c>
      <c r="AE144" s="1531" t="str">
        <f t="shared" si="50"/>
        <v/>
      </c>
      <c r="AG144" s="1531" t="str">
        <f t="shared" si="51"/>
        <v/>
      </c>
      <c r="AI144" s="1531" t="str">
        <f t="shared" si="52"/>
        <v/>
      </c>
      <c r="AK144" s="1531" t="str">
        <f t="shared" si="53"/>
        <v/>
      </c>
      <c r="AM144" s="1531" t="str">
        <f t="shared" si="54"/>
        <v/>
      </c>
      <c r="AO144" s="1531" t="str">
        <f t="shared" si="55"/>
        <v/>
      </c>
      <c r="AQ144" s="1531" t="str">
        <f t="shared" si="56"/>
        <v/>
      </c>
    </row>
    <row r="145" spans="5:43" x14ac:dyDescent="0.25">
      <c r="E145" s="1531" t="str">
        <f t="shared" si="38"/>
        <v/>
      </c>
      <c r="G145" s="1531" t="str">
        <f t="shared" si="38"/>
        <v/>
      </c>
      <c r="I145" s="1531" t="str">
        <f t="shared" si="39"/>
        <v/>
      </c>
      <c r="K145" s="1531" t="str">
        <f t="shared" si="40"/>
        <v/>
      </c>
      <c r="M145" s="1531" t="str">
        <f t="shared" si="41"/>
        <v/>
      </c>
      <c r="O145" s="1531" t="str">
        <f t="shared" si="42"/>
        <v/>
      </c>
      <c r="Q145" s="1531" t="str">
        <f t="shared" si="43"/>
        <v/>
      </c>
      <c r="S145" s="1531" t="str">
        <f t="shared" si="44"/>
        <v/>
      </c>
      <c r="U145" s="1531" t="str">
        <f t="shared" si="45"/>
        <v/>
      </c>
      <c r="W145" s="1531" t="str">
        <f t="shared" si="46"/>
        <v/>
      </c>
      <c r="Y145" s="1531" t="str">
        <f t="shared" si="47"/>
        <v/>
      </c>
      <c r="AA145" s="1531" t="str">
        <f t="shared" si="48"/>
        <v/>
      </c>
      <c r="AC145" s="1531" t="str">
        <f t="shared" si="49"/>
        <v/>
      </c>
      <c r="AE145" s="1531" t="str">
        <f t="shared" si="50"/>
        <v/>
      </c>
      <c r="AG145" s="1531" t="str">
        <f t="shared" si="51"/>
        <v/>
      </c>
      <c r="AI145" s="1531" t="str">
        <f t="shared" si="52"/>
        <v/>
      </c>
      <c r="AK145" s="1531" t="str">
        <f t="shared" si="53"/>
        <v/>
      </c>
      <c r="AM145" s="1531" t="str">
        <f t="shared" si="54"/>
        <v/>
      </c>
      <c r="AO145" s="1531" t="str">
        <f t="shared" si="55"/>
        <v/>
      </c>
      <c r="AQ145" s="1531" t="str">
        <f t="shared" si="56"/>
        <v/>
      </c>
    </row>
    <row r="146" spans="5:43" x14ac:dyDescent="0.25">
      <c r="E146" s="1531" t="str">
        <f t="shared" si="38"/>
        <v/>
      </c>
      <c r="G146" s="1531" t="str">
        <f t="shared" si="38"/>
        <v/>
      </c>
      <c r="I146" s="1531" t="str">
        <f t="shared" si="39"/>
        <v/>
      </c>
      <c r="K146" s="1531" t="str">
        <f t="shared" si="40"/>
        <v/>
      </c>
      <c r="M146" s="1531" t="str">
        <f t="shared" si="41"/>
        <v/>
      </c>
      <c r="O146" s="1531" t="str">
        <f t="shared" si="42"/>
        <v/>
      </c>
      <c r="Q146" s="1531" t="str">
        <f t="shared" si="43"/>
        <v/>
      </c>
      <c r="S146" s="1531" t="str">
        <f t="shared" si="44"/>
        <v/>
      </c>
      <c r="U146" s="1531" t="str">
        <f t="shared" si="45"/>
        <v/>
      </c>
      <c r="W146" s="1531" t="str">
        <f t="shared" si="46"/>
        <v/>
      </c>
      <c r="Y146" s="1531" t="str">
        <f t="shared" si="47"/>
        <v/>
      </c>
      <c r="AA146" s="1531" t="str">
        <f t="shared" si="48"/>
        <v/>
      </c>
      <c r="AC146" s="1531" t="str">
        <f t="shared" si="49"/>
        <v/>
      </c>
      <c r="AE146" s="1531" t="str">
        <f t="shared" si="50"/>
        <v/>
      </c>
      <c r="AG146" s="1531" t="str">
        <f t="shared" si="51"/>
        <v/>
      </c>
      <c r="AI146" s="1531" t="str">
        <f t="shared" si="52"/>
        <v/>
      </c>
      <c r="AK146" s="1531" t="str">
        <f t="shared" si="53"/>
        <v/>
      </c>
      <c r="AM146" s="1531" t="str">
        <f t="shared" si="54"/>
        <v/>
      </c>
      <c r="AO146" s="1531" t="str">
        <f t="shared" si="55"/>
        <v/>
      </c>
      <c r="AQ146" s="1531" t="str">
        <f t="shared" si="56"/>
        <v/>
      </c>
    </row>
    <row r="147" spans="5:43" x14ac:dyDescent="0.25">
      <c r="E147" s="1531" t="str">
        <f t="shared" si="38"/>
        <v/>
      </c>
      <c r="G147" s="1531" t="str">
        <f t="shared" si="38"/>
        <v/>
      </c>
      <c r="I147" s="1531" t="str">
        <f t="shared" si="39"/>
        <v/>
      </c>
      <c r="K147" s="1531" t="str">
        <f t="shared" si="40"/>
        <v/>
      </c>
      <c r="M147" s="1531" t="str">
        <f t="shared" si="41"/>
        <v/>
      </c>
      <c r="O147" s="1531" t="str">
        <f t="shared" si="42"/>
        <v/>
      </c>
      <c r="Q147" s="1531" t="str">
        <f t="shared" si="43"/>
        <v/>
      </c>
      <c r="S147" s="1531" t="str">
        <f t="shared" si="44"/>
        <v/>
      </c>
      <c r="U147" s="1531" t="str">
        <f t="shared" si="45"/>
        <v/>
      </c>
      <c r="W147" s="1531" t="str">
        <f t="shared" si="46"/>
        <v/>
      </c>
      <c r="Y147" s="1531" t="str">
        <f t="shared" si="47"/>
        <v/>
      </c>
      <c r="AA147" s="1531" t="str">
        <f t="shared" si="48"/>
        <v/>
      </c>
      <c r="AC147" s="1531" t="str">
        <f t="shared" si="49"/>
        <v/>
      </c>
      <c r="AE147" s="1531" t="str">
        <f t="shared" si="50"/>
        <v/>
      </c>
      <c r="AG147" s="1531" t="str">
        <f t="shared" si="51"/>
        <v/>
      </c>
      <c r="AI147" s="1531" t="str">
        <f t="shared" si="52"/>
        <v/>
      </c>
      <c r="AK147" s="1531" t="str">
        <f t="shared" si="53"/>
        <v/>
      </c>
      <c r="AM147" s="1531" t="str">
        <f t="shared" si="54"/>
        <v/>
      </c>
      <c r="AO147" s="1531" t="str">
        <f t="shared" si="55"/>
        <v/>
      </c>
      <c r="AQ147" s="1531" t="str">
        <f t="shared" si="56"/>
        <v/>
      </c>
    </row>
    <row r="148" spans="5:43" x14ac:dyDescent="0.25">
      <c r="E148" s="1531" t="str">
        <f t="shared" si="38"/>
        <v/>
      </c>
      <c r="G148" s="1531" t="str">
        <f t="shared" si="38"/>
        <v/>
      </c>
      <c r="I148" s="1531" t="str">
        <f t="shared" si="39"/>
        <v/>
      </c>
      <c r="K148" s="1531" t="str">
        <f t="shared" si="40"/>
        <v/>
      </c>
      <c r="M148" s="1531" t="str">
        <f t="shared" si="41"/>
        <v/>
      </c>
      <c r="O148" s="1531" t="str">
        <f t="shared" si="42"/>
        <v/>
      </c>
      <c r="Q148" s="1531" t="str">
        <f t="shared" si="43"/>
        <v/>
      </c>
      <c r="S148" s="1531" t="str">
        <f t="shared" si="44"/>
        <v/>
      </c>
      <c r="U148" s="1531" t="str">
        <f t="shared" si="45"/>
        <v/>
      </c>
      <c r="W148" s="1531" t="str">
        <f t="shared" si="46"/>
        <v/>
      </c>
      <c r="Y148" s="1531" t="str">
        <f t="shared" si="47"/>
        <v/>
      </c>
      <c r="AA148" s="1531" t="str">
        <f t="shared" si="48"/>
        <v/>
      </c>
      <c r="AC148" s="1531" t="str">
        <f t="shared" si="49"/>
        <v/>
      </c>
      <c r="AE148" s="1531" t="str">
        <f t="shared" si="50"/>
        <v/>
      </c>
      <c r="AG148" s="1531" t="str">
        <f t="shared" si="51"/>
        <v/>
      </c>
      <c r="AI148" s="1531" t="str">
        <f t="shared" si="52"/>
        <v/>
      </c>
      <c r="AK148" s="1531" t="str">
        <f t="shared" si="53"/>
        <v/>
      </c>
      <c r="AM148" s="1531" t="str">
        <f t="shared" si="54"/>
        <v/>
      </c>
      <c r="AO148" s="1531" t="str">
        <f t="shared" si="55"/>
        <v/>
      </c>
      <c r="AQ148" s="1531" t="str">
        <f t="shared" si="56"/>
        <v/>
      </c>
    </row>
    <row r="149" spans="5:43" x14ac:dyDescent="0.25">
      <c r="E149" s="1531" t="str">
        <f t="shared" si="38"/>
        <v/>
      </c>
      <c r="G149" s="1531" t="str">
        <f t="shared" si="38"/>
        <v/>
      </c>
      <c r="I149" s="1531" t="str">
        <f t="shared" si="39"/>
        <v/>
      </c>
      <c r="K149" s="1531" t="str">
        <f t="shared" si="40"/>
        <v/>
      </c>
      <c r="M149" s="1531" t="str">
        <f t="shared" si="41"/>
        <v/>
      </c>
      <c r="O149" s="1531" t="str">
        <f t="shared" si="42"/>
        <v/>
      </c>
      <c r="Q149" s="1531" t="str">
        <f t="shared" si="43"/>
        <v/>
      </c>
      <c r="S149" s="1531" t="str">
        <f t="shared" si="44"/>
        <v/>
      </c>
      <c r="U149" s="1531" t="str">
        <f t="shared" si="45"/>
        <v/>
      </c>
      <c r="W149" s="1531" t="str">
        <f t="shared" si="46"/>
        <v/>
      </c>
      <c r="Y149" s="1531" t="str">
        <f t="shared" si="47"/>
        <v/>
      </c>
      <c r="AA149" s="1531" t="str">
        <f t="shared" si="48"/>
        <v/>
      </c>
      <c r="AC149" s="1531" t="str">
        <f t="shared" si="49"/>
        <v/>
      </c>
      <c r="AE149" s="1531" t="str">
        <f t="shared" si="50"/>
        <v/>
      </c>
      <c r="AG149" s="1531" t="str">
        <f t="shared" si="51"/>
        <v/>
      </c>
      <c r="AI149" s="1531" t="str">
        <f t="shared" si="52"/>
        <v/>
      </c>
      <c r="AK149" s="1531" t="str">
        <f t="shared" si="53"/>
        <v/>
      </c>
      <c r="AM149" s="1531" t="str">
        <f t="shared" si="54"/>
        <v/>
      </c>
      <c r="AO149" s="1531" t="str">
        <f t="shared" si="55"/>
        <v/>
      </c>
      <c r="AQ149" s="1531" t="str">
        <f t="shared" si="56"/>
        <v/>
      </c>
    </row>
    <row r="150" spans="5:43" x14ac:dyDescent="0.25">
      <c r="E150" s="1531" t="str">
        <f t="shared" si="38"/>
        <v/>
      </c>
      <c r="G150" s="1531" t="str">
        <f t="shared" si="38"/>
        <v/>
      </c>
      <c r="I150" s="1531" t="str">
        <f t="shared" si="39"/>
        <v/>
      </c>
      <c r="K150" s="1531" t="str">
        <f t="shared" si="40"/>
        <v/>
      </c>
      <c r="M150" s="1531" t="str">
        <f t="shared" si="41"/>
        <v/>
      </c>
      <c r="O150" s="1531" t="str">
        <f t="shared" si="42"/>
        <v/>
      </c>
      <c r="Q150" s="1531" t="str">
        <f t="shared" si="43"/>
        <v/>
      </c>
      <c r="S150" s="1531" t="str">
        <f t="shared" si="44"/>
        <v/>
      </c>
      <c r="U150" s="1531" t="str">
        <f t="shared" si="45"/>
        <v/>
      </c>
      <c r="W150" s="1531" t="str">
        <f t="shared" si="46"/>
        <v/>
      </c>
      <c r="Y150" s="1531" t="str">
        <f t="shared" si="47"/>
        <v/>
      </c>
      <c r="AA150" s="1531" t="str">
        <f t="shared" si="48"/>
        <v/>
      </c>
      <c r="AC150" s="1531" t="str">
        <f t="shared" si="49"/>
        <v/>
      </c>
      <c r="AE150" s="1531" t="str">
        <f t="shared" si="50"/>
        <v/>
      </c>
      <c r="AG150" s="1531" t="str">
        <f t="shared" si="51"/>
        <v/>
      </c>
      <c r="AI150" s="1531" t="str">
        <f t="shared" si="52"/>
        <v/>
      </c>
      <c r="AK150" s="1531" t="str">
        <f t="shared" si="53"/>
        <v/>
      </c>
      <c r="AM150" s="1531" t="str">
        <f t="shared" si="54"/>
        <v/>
      </c>
      <c r="AO150" s="1531" t="str">
        <f t="shared" si="55"/>
        <v/>
      </c>
      <c r="AQ150" s="1531" t="str">
        <f t="shared" si="56"/>
        <v/>
      </c>
    </row>
    <row r="151" spans="5:43" x14ac:dyDescent="0.25">
      <c r="E151" s="1531" t="str">
        <f t="shared" si="38"/>
        <v/>
      </c>
      <c r="G151" s="1531" t="str">
        <f t="shared" si="38"/>
        <v/>
      </c>
      <c r="I151" s="1531" t="str">
        <f t="shared" si="39"/>
        <v/>
      </c>
      <c r="K151" s="1531" t="str">
        <f t="shared" si="40"/>
        <v/>
      </c>
      <c r="M151" s="1531" t="str">
        <f t="shared" si="41"/>
        <v/>
      </c>
      <c r="O151" s="1531" t="str">
        <f t="shared" si="42"/>
        <v/>
      </c>
      <c r="Q151" s="1531" t="str">
        <f t="shared" si="43"/>
        <v/>
      </c>
      <c r="S151" s="1531" t="str">
        <f t="shared" si="44"/>
        <v/>
      </c>
      <c r="U151" s="1531" t="str">
        <f t="shared" si="45"/>
        <v/>
      </c>
      <c r="W151" s="1531" t="str">
        <f t="shared" si="46"/>
        <v/>
      </c>
      <c r="Y151" s="1531" t="str">
        <f t="shared" si="47"/>
        <v/>
      </c>
      <c r="AA151" s="1531" t="str">
        <f t="shared" si="48"/>
        <v/>
      </c>
      <c r="AC151" s="1531" t="str">
        <f t="shared" si="49"/>
        <v/>
      </c>
      <c r="AE151" s="1531" t="str">
        <f t="shared" si="50"/>
        <v/>
      </c>
      <c r="AG151" s="1531" t="str">
        <f t="shared" si="51"/>
        <v/>
      </c>
      <c r="AI151" s="1531" t="str">
        <f t="shared" si="52"/>
        <v/>
      </c>
      <c r="AK151" s="1531" t="str">
        <f t="shared" si="53"/>
        <v/>
      </c>
      <c r="AM151" s="1531" t="str">
        <f t="shared" si="54"/>
        <v/>
      </c>
      <c r="AO151" s="1531" t="str">
        <f t="shared" si="55"/>
        <v/>
      </c>
      <c r="AQ151" s="1531" t="str">
        <f t="shared" si="56"/>
        <v/>
      </c>
    </row>
    <row r="152" spans="5:43" x14ac:dyDescent="0.25">
      <c r="E152" s="1531" t="str">
        <f t="shared" si="38"/>
        <v/>
      </c>
      <c r="G152" s="1531" t="str">
        <f t="shared" si="38"/>
        <v/>
      </c>
      <c r="I152" s="1531" t="str">
        <f t="shared" si="39"/>
        <v/>
      </c>
      <c r="K152" s="1531" t="str">
        <f t="shared" si="40"/>
        <v/>
      </c>
      <c r="M152" s="1531" t="str">
        <f t="shared" si="41"/>
        <v/>
      </c>
      <c r="O152" s="1531" t="str">
        <f t="shared" si="42"/>
        <v/>
      </c>
      <c r="Q152" s="1531" t="str">
        <f t="shared" si="43"/>
        <v/>
      </c>
      <c r="S152" s="1531" t="str">
        <f t="shared" si="44"/>
        <v/>
      </c>
      <c r="U152" s="1531" t="str">
        <f t="shared" si="45"/>
        <v/>
      </c>
      <c r="W152" s="1531" t="str">
        <f t="shared" si="46"/>
        <v/>
      </c>
      <c r="Y152" s="1531" t="str">
        <f t="shared" si="47"/>
        <v/>
      </c>
      <c r="AA152" s="1531" t="str">
        <f t="shared" si="48"/>
        <v/>
      </c>
      <c r="AC152" s="1531" t="str">
        <f t="shared" si="49"/>
        <v/>
      </c>
      <c r="AE152" s="1531" t="str">
        <f t="shared" si="50"/>
        <v/>
      </c>
      <c r="AG152" s="1531" t="str">
        <f t="shared" si="51"/>
        <v/>
      </c>
      <c r="AI152" s="1531" t="str">
        <f t="shared" si="52"/>
        <v/>
      </c>
      <c r="AK152" s="1531" t="str">
        <f t="shared" si="53"/>
        <v/>
      </c>
      <c r="AM152" s="1531" t="str">
        <f t="shared" si="54"/>
        <v/>
      </c>
      <c r="AO152" s="1531" t="str">
        <f t="shared" si="55"/>
        <v/>
      </c>
      <c r="AQ152" s="1531" t="str">
        <f t="shared" si="56"/>
        <v/>
      </c>
    </row>
    <row r="153" spans="5:43" x14ac:dyDescent="0.25">
      <c r="E153" s="1531" t="str">
        <f t="shared" si="38"/>
        <v/>
      </c>
      <c r="G153" s="1531" t="str">
        <f t="shared" si="38"/>
        <v/>
      </c>
      <c r="I153" s="1531" t="str">
        <f t="shared" si="39"/>
        <v/>
      </c>
      <c r="K153" s="1531" t="str">
        <f t="shared" si="40"/>
        <v/>
      </c>
      <c r="M153" s="1531" t="str">
        <f t="shared" si="41"/>
        <v/>
      </c>
      <c r="O153" s="1531" t="str">
        <f t="shared" si="42"/>
        <v/>
      </c>
      <c r="Q153" s="1531" t="str">
        <f t="shared" si="43"/>
        <v/>
      </c>
      <c r="S153" s="1531" t="str">
        <f t="shared" si="44"/>
        <v/>
      </c>
      <c r="U153" s="1531" t="str">
        <f t="shared" si="45"/>
        <v/>
      </c>
      <c r="W153" s="1531" t="str">
        <f t="shared" si="46"/>
        <v/>
      </c>
      <c r="Y153" s="1531" t="str">
        <f t="shared" si="47"/>
        <v/>
      </c>
      <c r="AA153" s="1531" t="str">
        <f t="shared" si="48"/>
        <v/>
      </c>
      <c r="AC153" s="1531" t="str">
        <f t="shared" si="49"/>
        <v/>
      </c>
      <c r="AE153" s="1531" t="str">
        <f t="shared" si="50"/>
        <v/>
      </c>
      <c r="AG153" s="1531" t="str">
        <f t="shared" si="51"/>
        <v/>
      </c>
      <c r="AI153" s="1531" t="str">
        <f t="shared" si="52"/>
        <v/>
      </c>
      <c r="AK153" s="1531" t="str">
        <f t="shared" si="53"/>
        <v/>
      </c>
      <c r="AM153" s="1531" t="str">
        <f t="shared" si="54"/>
        <v/>
      </c>
      <c r="AO153" s="1531" t="str">
        <f t="shared" si="55"/>
        <v/>
      </c>
      <c r="AQ153" s="1531" t="str">
        <f t="shared" si="56"/>
        <v/>
      </c>
    </row>
    <row r="154" spans="5:43" x14ac:dyDescent="0.25">
      <c r="E154" s="1531" t="str">
        <f t="shared" si="38"/>
        <v/>
      </c>
      <c r="G154" s="1531" t="str">
        <f t="shared" si="38"/>
        <v/>
      </c>
      <c r="I154" s="1531" t="str">
        <f t="shared" si="39"/>
        <v/>
      </c>
      <c r="K154" s="1531" t="str">
        <f t="shared" si="40"/>
        <v/>
      </c>
      <c r="M154" s="1531" t="str">
        <f t="shared" si="41"/>
        <v/>
      </c>
      <c r="O154" s="1531" t="str">
        <f t="shared" si="42"/>
        <v/>
      </c>
      <c r="Q154" s="1531" t="str">
        <f t="shared" si="43"/>
        <v/>
      </c>
      <c r="S154" s="1531" t="str">
        <f t="shared" si="44"/>
        <v/>
      </c>
      <c r="U154" s="1531" t="str">
        <f t="shared" si="45"/>
        <v/>
      </c>
      <c r="W154" s="1531" t="str">
        <f t="shared" si="46"/>
        <v/>
      </c>
      <c r="Y154" s="1531" t="str">
        <f t="shared" si="47"/>
        <v/>
      </c>
      <c r="AA154" s="1531" t="str">
        <f t="shared" si="48"/>
        <v/>
      </c>
      <c r="AC154" s="1531" t="str">
        <f t="shared" si="49"/>
        <v/>
      </c>
      <c r="AE154" s="1531" t="str">
        <f t="shared" si="50"/>
        <v/>
      </c>
      <c r="AG154" s="1531" t="str">
        <f t="shared" si="51"/>
        <v/>
      </c>
      <c r="AI154" s="1531" t="str">
        <f t="shared" si="52"/>
        <v/>
      </c>
      <c r="AK154" s="1531" t="str">
        <f t="shared" si="53"/>
        <v/>
      </c>
      <c r="AM154" s="1531" t="str">
        <f t="shared" si="54"/>
        <v/>
      </c>
      <c r="AO154" s="1531" t="str">
        <f t="shared" si="55"/>
        <v/>
      </c>
      <c r="AQ154" s="1531" t="str">
        <f t="shared" si="56"/>
        <v/>
      </c>
    </row>
    <row r="155" spans="5:43" x14ac:dyDescent="0.25">
      <c r="E155" s="1531" t="str">
        <f t="shared" si="38"/>
        <v/>
      </c>
      <c r="G155" s="1531" t="str">
        <f t="shared" si="38"/>
        <v/>
      </c>
      <c r="I155" s="1531" t="str">
        <f t="shared" si="39"/>
        <v/>
      </c>
      <c r="K155" s="1531" t="str">
        <f t="shared" si="40"/>
        <v/>
      </c>
      <c r="M155" s="1531" t="str">
        <f t="shared" si="41"/>
        <v/>
      </c>
      <c r="O155" s="1531" t="str">
        <f t="shared" si="42"/>
        <v/>
      </c>
      <c r="Q155" s="1531" t="str">
        <f t="shared" si="43"/>
        <v/>
      </c>
      <c r="S155" s="1531" t="str">
        <f t="shared" si="44"/>
        <v/>
      </c>
      <c r="U155" s="1531" t="str">
        <f t="shared" si="45"/>
        <v/>
      </c>
      <c r="W155" s="1531" t="str">
        <f t="shared" si="46"/>
        <v/>
      </c>
      <c r="Y155" s="1531" t="str">
        <f t="shared" si="47"/>
        <v/>
      </c>
      <c r="AA155" s="1531" t="str">
        <f t="shared" si="48"/>
        <v/>
      </c>
      <c r="AC155" s="1531" t="str">
        <f t="shared" si="49"/>
        <v/>
      </c>
      <c r="AE155" s="1531" t="str">
        <f t="shared" si="50"/>
        <v/>
      </c>
      <c r="AG155" s="1531" t="str">
        <f t="shared" si="51"/>
        <v/>
      </c>
      <c r="AI155" s="1531" t="str">
        <f t="shared" si="52"/>
        <v/>
      </c>
      <c r="AK155" s="1531" t="str">
        <f t="shared" si="53"/>
        <v/>
      </c>
      <c r="AM155" s="1531" t="str">
        <f t="shared" si="54"/>
        <v/>
      </c>
      <c r="AO155" s="1531" t="str">
        <f t="shared" si="55"/>
        <v/>
      </c>
      <c r="AQ155" s="1531" t="str">
        <f t="shared" si="56"/>
        <v/>
      </c>
    </row>
    <row r="156" spans="5:43" x14ac:dyDescent="0.25">
      <c r="E156" s="1531" t="str">
        <f t="shared" si="38"/>
        <v/>
      </c>
      <c r="G156" s="1531" t="str">
        <f t="shared" si="38"/>
        <v/>
      </c>
      <c r="I156" s="1531" t="str">
        <f t="shared" si="39"/>
        <v/>
      </c>
      <c r="K156" s="1531" t="str">
        <f t="shared" si="40"/>
        <v/>
      </c>
      <c r="M156" s="1531" t="str">
        <f t="shared" si="41"/>
        <v/>
      </c>
      <c r="O156" s="1531" t="str">
        <f t="shared" si="42"/>
        <v/>
      </c>
      <c r="Q156" s="1531" t="str">
        <f t="shared" si="43"/>
        <v/>
      </c>
      <c r="S156" s="1531" t="str">
        <f t="shared" si="44"/>
        <v/>
      </c>
      <c r="U156" s="1531" t="str">
        <f t="shared" si="45"/>
        <v/>
      </c>
      <c r="W156" s="1531" t="str">
        <f t="shared" si="46"/>
        <v/>
      </c>
      <c r="Y156" s="1531" t="str">
        <f t="shared" si="47"/>
        <v/>
      </c>
      <c r="AA156" s="1531" t="str">
        <f t="shared" si="48"/>
        <v/>
      </c>
      <c r="AC156" s="1531" t="str">
        <f t="shared" si="49"/>
        <v/>
      </c>
      <c r="AE156" s="1531" t="str">
        <f t="shared" si="50"/>
        <v/>
      </c>
      <c r="AG156" s="1531" t="str">
        <f t="shared" si="51"/>
        <v/>
      </c>
      <c r="AI156" s="1531" t="str">
        <f t="shared" si="52"/>
        <v/>
      </c>
      <c r="AK156" s="1531" t="str">
        <f t="shared" si="53"/>
        <v/>
      </c>
      <c r="AM156" s="1531" t="str">
        <f t="shared" si="54"/>
        <v/>
      </c>
      <c r="AO156" s="1531" t="str">
        <f t="shared" si="55"/>
        <v/>
      </c>
      <c r="AQ156" s="1531" t="str">
        <f t="shared" si="56"/>
        <v/>
      </c>
    </row>
    <row r="157" spans="5:43" x14ac:dyDescent="0.25">
      <c r="E157" s="1531" t="str">
        <f t="shared" si="38"/>
        <v/>
      </c>
      <c r="G157" s="1531" t="str">
        <f t="shared" si="38"/>
        <v/>
      </c>
      <c r="I157" s="1531" t="str">
        <f t="shared" si="39"/>
        <v/>
      </c>
      <c r="K157" s="1531" t="str">
        <f t="shared" si="40"/>
        <v/>
      </c>
      <c r="M157" s="1531" t="str">
        <f t="shared" si="41"/>
        <v/>
      </c>
      <c r="O157" s="1531" t="str">
        <f t="shared" si="42"/>
        <v/>
      </c>
      <c r="Q157" s="1531" t="str">
        <f t="shared" si="43"/>
        <v/>
      </c>
      <c r="S157" s="1531" t="str">
        <f t="shared" si="44"/>
        <v/>
      </c>
      <c r="U157" s="1531" t="str">
        <f t="shared" si="45"/>
        <v/>
      </c>
      <c r="W157" s="1531" t="str">
        <f t="shared" si="46"/>
        <v/>
      </c>
      <c r="Y157" s="1531" t="str">
        <f t="shared" si="47"/>
        <v/>
      </c>
      <c r="AA157" s="1531" t="str">
        <f t="shared" si="48"/>
        <v/>
      </c>
      <c r="AC157" s="1531" t="str">
        <f t="shared" si="49"/>
        <v/>
      </c>
      <c r="AE157" s="1531" t="str">
        <f t="shared" si="50"/>
        <v/>
      </c>
      <c r="AG157" s="1531" t="str">
        <f t="shared" si="51"/>
        <v/>
      </c>
      <c r="AI157" s="1531" t="str">
        <f t="shared" si="52"/>
        <v/>
      </c>
      <c r="AK157" s="1531" t="str">
        <f t="shared" si="53"/>
        <v/>
      </c>
      <c r="AM157" s="1531" t="str">
        <f t="shared" si="54"/>
        <v/>
      </c>
      <c r="AO157" s="1531" t="str">
        <f t="shared" si="55"/>
        <v/>
      </c>
      <c r="AQ157" s="1531" t="str">
        <f t="shared" si="56"/>
        <v/>
      </c>
    </row>
    <row r="158" spans="5:43" x14ac:dyDescent="0.25">
      <c r="E158" s="1531" t="str">
        <f t="shared" si="38"/>
        <v/>
      </c>
      <c r="G158" s="1531" t="str">
        <f t="shared" si="38"/>
        <v/>
      </c>
      <c r="I158" s="1531" t="str">
        <f t="shared" si="39"/>
        <v/>
      </c>
      <c r="K158" s="1531" t="str">
        <f t="shared" si="40"/>
        <v/>
      </c>
      <c r="M158" s="1531" t="str">
        <f t="shared" si="41"/>
        <v/>
      </c>
      <c r="O158" s="1531" t="str">
        <f t="shared" si="42"/>
        <v/>
      </c>
      <c r="Q158" s="1531" t="str">
        <f t="shared" si="43"/>
        <v/>
      </c>
      <c r="S158" s="1531" t="str">
        <f t="shared" si="44"/>
        <v/>
      </c>
      <c r="U158" s="1531" t="str">
        <f t="shared" si="45"/>
        <v/>
      </c>
      <c r="W158" s="1531" t="str">
        <f t="shared" si="46"/>
        <v/>
      </c>
      <c r="Y158" s="1531" t="str">
        <f t="shared" si="47"/>
        <v/>
      </c>
      <c r="AA158" s="1531" t="str">
        <f t="shared" si="48"/>
        <v/>
      </c>
      <c r="AC158" s="1531" t="str">
        <f t="shared" si="49"/>
        <v/>
      </c>
      <c r="AE158" s="1531" t="str">
        <f t="shared" si="50"/>
        <v/>
      </c>
      <c r="AG158" s="1531" t="str">
        <f t="shared" si="51"/>
        <v/>
      </c>
      <c r="AI158" s="1531" t="str">
        <f t="shared" si="52"/>
        <v/>
      </c>
      <c r="AK158" s="1531" t="str">
        <f t="shared" si="53"/>
        <v/>
      </c>
      <c r="AM158" s="1531" t="str">
        <f t="shared" si="54"/>
        <v/>
      </c>
      <c r="AO158" s="1531" t="str">
        <f t="shared" si="55"/>
        <v/>
      </c>
      <c r="AQ158" s="1531" t="str">
        <f t="shared" si="56"/>
        <v/>
      </c>
    </row>
    <row r="159" spans="5:43" x14ac:dyDescent="0.25">
      <c r="E159" s="1531" t="str">
        <f t="shared" si="38"/>
        <v/>
      </c>
      <c r="G159" s="1531" t="str">
        <f t="shared" si="38"/>
        <v/>
      </c>
      <c r="I159" s="1531" t="str">
        <f t="shared" si="39"/>
        <v/>
      </c>
      <c r="K159" s="1531" t="str">
        <f t="shared" si="40"/>
        <v/>
      </c>
      <c r="M159" s="1531" t="str">
        <f t="shared" si="41"/>
        <v/>
      </c>
      <c r="O159" s="1531" t="str">
        <f t="shared" si="42"/>
        <v/>
      </c>
      <c r="Q159" s="1531" t="str">
        <f t="shared" si="43"/>
        <v/>
      </c>
      <c r="S159" s="1531" t="str">
        <f t="shared" si="44"/>
        <v/>
      </c>
      <c r="U159" s="1531" t="str">
        <f t="shared" si="45"/>
        <v/>
      </c>
      <c r="W159" s="1531" t="str">
        <f t="shared" si="46"/>
        <v/>
      </c>
      <c r="Y159" s="1531" t="str">
        <f t="shared" si="47"/>
        <v/>
      </c>
      <c r="AA159" s="1531" t="str">
        <f t="shared" si="48"/>
        <v/>
      </c>
      <c r="AC159" s="1531" t="str">
        <f t="shared" si="49"/>
        <v/>
      </c>
      <c r="AE159" s="1531" t="str">
        <f t="shared" si="50"/>
        <v/>
      </c>
      <c r="AG159" s="1531" t="str">
        <f t="shared" si="51"/>
        <v/>
      </c>
      <c r="AI159" s="1531" t="str">
        <f t="shared" si="52"/>
        <v/>
      </c>
      <c r="AK159" s="1531" t="str">
        <f t="shared" si="53"/>
        <v/>
      </c>
      <c r="AM159" s="1531" t="str">
        <f t="shared" si="54"/>
        <v/>
      </c>
      <c r="AO159" s="1531" t="str">
        <f t="shared" si="55"/>
        <v/>
      </c>
      <c r="AQ159" s="1531" t="str">
        <f t="shared" si="56"/>
        <v/>
      </c>
    </row>
    <row r="160" spans="5:43" x14ac:dyDescent="0.25">
      <c r="E160" s="1531" t="str">
        <f t="shared" si="38"/>
        <v/>
      </c>
      <c r="G160" s="1531" t="str">
        <f t="shared" si="38"/>
        <v/>
      </c>
      <c r="I160" s="1531" t="str">
        <f t="shared" si="39"/>
        <v/>
      </c>
      <c r="K160" s="1531" t="str">
        <f t="shared" si="40"/>
        <v/>
      </c>
      <c r="M160" s="1531" t="str">
        <f t="shared" si="41"/>
        <v/>
      </c>
      <c r="O160" s="1531" t="str">
        <f t="shared" si="42"/>
        <v/>
      </c>
      <c r="Q160" s="1531" t="str">
        <f t="shared" si="43"/>
        <v/>
      </c>
      <c r="S160" s="1531" t="str">
        <f t="shared" si="44"/>
        <v/>
      </c>
      <c r="U160" s="1531" t="str">
        <f t="shared" si="45"/>
        <v/>
      </c>
      <c r="W160" s="1531" t="str">
        <f t="shared" si="46"/>
        <v/>
      </c>
      <c r="Y160" s="1531" t="str">
        <f t="shared" si="47"/>
        <v/>
      </c>
      <c r="AA160" s="1531" t="str">
        <f t="shared" si="48"/>
        <v/>
      </c>
      <c r="AC160" s="1531" t="str">
        <f t="shared" si="49"/>
        <v/>
      </c>
      <c r="AE160" s="1531" t="str">
        <f t="shared" si="50"/>
        <v/>
      </c>
      <c r="AG160" s="1531" t="str">
        <f t="shared" si="51"/>
        <v/>
      </c>
      <c r="AI160" s="1531" t="str">
        <f t="shared" si="52"/>
        <v/>
      </c>
      <c r="AK160" s="1531" t="str">
        <f t="shared" si="53"/>
        <v/>
      </c>
      <c r="AM160" s="1531" t="str">
        <f t="shared" si="54"/>
        <v/>
      </c>
      <c r="AO160" s="1531" t="str">
        <f t="shared" si="55"/>
        <v/>
      </c>
      <c r="AQ160" s="1531" t="str">
        <f t="shared" si="56"/>
        <v/>
      </c>
    </row>
    <row r="161" spans="5:43" x14ac:dyDescent="0.25">
      <c r="E161" s="1531" t="str">
        <f t="shared" si="38"/>
        <v/>
      </c>
      <c r="G161" s="1531" t="str">
        <f t="shared" si="38"/>
        <v/>
      </c>
      <c r="I161" s="1531" t="str">
        <f t="shared" si="39"/>
        <v/>
      </c>
      <c r="K161" s="1531" t="str">
        <f t="shared" si="40"/>
        <v/>
      </c>
      <c r="M161" s="1531" t="str">
        <f t="shared" si="41"/>
        <v/>
      </c>
      <c r="O161" s="1531" t="str">
        <f t="shared" si="42"/>
        <v/>
      </c>
      <c r="Q161" s="1531" t="str">
        <f t="shared" si="43"/>
        <v/>
      </c>
      <c r="S161" s="1531" t="str">
        <f t="shared" si="44"/>
        <v/>
      </c>
      <c r="U161" s="1531" t="str">
        <f t="shared" si="45"/>
        <v/>
      </c>
      <c r="W161" s="1531" t="str">
        <f t="shared" si="46"/>
        <v/>
      </c>
      <c r="Y161" s="1531" t="str">
        <f t="shared" si="47"/>
        <v/>
      </c>
      <c r="AA161" s="1531" t="str">
        <f t="shared" si="48"/>
        <v/>
      </c>
      <c r="AC161" s="1531" t="str">
        <f t="shared" si="49"/>
        <v/>
      </c>
      <c r="AE161" s="1531" t="str">
        <f t="shared" si="50"/>
        <v/>
      </c>
      <c r="AG161" s="1531" t="str">
        <f t="shared" si="51"/>
        <v/>
      </c>
      <c r="AI161" s="1531" t="str">
        <f t="shared" si="52"/>
        <v/>
      </c>
      <c r="AK161" s="1531" t="str">
        <f t="shared" si="53"/>
        <v/>
      </c>
      <c r="AM161" s="1531" t="str">
        <f t="shared" si="54"/>
        <v/>
      </c>
      <c r="AO161" s="1531" t="str">
        <f t="shared" si="55"/>
        <v/>
      </c>
      <c r="AQ161" s="1531" t="str">
        <f t="shared" si="56"/>
        <v/>
      </c>
    </row>
    <row r="162" spans="5:43" x14ac:dyDescent="0.25">
      <c r="E162" s="1531" t="str">
        <f t="shared" si="38"/>
        <v/>
      </c>
      <c r="G162" s="1531" t="str">
        <f t="shared" si="38"/>
        <v/>
      </c>
      <c r="I162" s="1531" t="str">
        <f t="shared" si="39"/>
        <v/>
      </c>
      <c r="K162" s="1531" t="str">
        <f t="shared" si="40"/>
        <v/>
      </c>
      <c r="M162" s="1531" t="str">
        <f t="shared" si="41"/>
        <v/>
      </c>
      <c r="O162" s="1531" t="str">
        <f t="shared" si="42"/>
        <v/>
      </c>
      <c r="Q162" s="1531" t="str">
        <f t="shared" si="43"/>
        <v/>
      </c>
      <c r="S162" s="1531" t="str">
        <f t="shared" si="44"/>
        <v/>
      </c>
      <c r="U162" s="1531" t="str">
        <f t="shared" si="45"/>
        <v/>
      </c>
      <c r="W162" s="1531" t="str">
        <f t="shared" si="46"/>
        <v/>
      </c>
      <c r="Y162" s="1531" t="str">
        <f t="shared" si="47"/>
        <v/>
      </c>
      <c r="AA162" s="1531" t="str">
        <f t="shared" si="48"/>
        <v/>
      </c>
      <c r="AC162" s="1531" t="str">
        <f t="shared" si="49"/>
        <v/>
      </c>
      <c r="AE162" s="1531" t="str">
        <f t="shared" si="50"/>
        <v/>
      </c>
      <c r="AG162" s="1531" t="str">
        <f t="shared" si="51"/>
        <v/>
      </c>
      <c r="AI162" s="1531" t="str">
        <f t="shared" si="52"/>
        <v/>
      </c>
      <c r="AK162" s="1531" t="str">
        <f t="shared" si="53"/>
        <v/>
      </c>
      <c r="AM162" s="1531" t="str">
        <f t="shared" si="54"/>
        <v/>
      </c>
      <c r="AO162" s="1531" t="str">
        <f t="shared" si="55"/>
        <v/>
      </c>
      <c r="AQ162" s="1531" t="str">
        <f t="shared" si="56"/>
        <v/>
      </c>
    </row>
    <row r="163" spans="5:43" x14ac:dyDescent="0.25">
      <c r="E163" s="1531" t="str">
        <f t="shared" si="38"/>
        <v/>
      </c>
      <c r="G163" s="1531" t="str">
        <f t="shared" si="38"/>
        <v/>
      </c>
      <c r="I163" s="1531" t="str">
        <f t="shared" si="39"/>
        <v/>
      </c>
      <c r="K163" s="1531" t="str">
        <f t="shared" si="40"/>
        <v/>
      </c>
      <c r="M163" s="1531" t="str">
        <f t="shared" si="41"/>
        <v/>
      </c>
      <c r="O163" s="1531" t="str">
        <f t="shared" si="42"/>
        <v/>
      </c>
      <c r="Q163" s="1531" t="str">
        <f t="shared" si="43"/>
        <v/>
      </c>
      <c r="S163" s="1531" t="str">
        <f t="shared" si="44"/>
        <v/>
      </c>
      <c r="U163" s="1531" t="str">
        <f t="shared" si="45"/>
        <v/>
      </c>
      <c r="W163" s="1531" t="str">
        <f t="shared" si="46"/>
        <v/>
      </c>
      <c r="Y163" s="1531" t="str">
        <f t="shared" si="47"/>
        <v/>
      </c>
      <c r="AA163" s="1531" t="str">
        <f t="shared" si="48"/>
        <v/>
      </c>
      <c r="AC163" s="1531" t="str">
        <f t="shared" si="49"/>
        <v/>
      </c>
      <c r="AE163" s="1531" t="str">
        <f t="shared" si="50"/>
        <v/>
      </c>
      <c r="AG163" s="1531" t="str">
        <f t="shared" si="51"/>
        <v/>
      </c>
      <c r="AI163" s="1531" t="str">
        <f t="shared" si="52"/>
        <v/>
      </c>
      <c r="AK163" s="1531" t="str">
        <f t="shared" si="53"/>
        <v/>
      </c>
      <c r="AM163" s="1531" t="str">
        <f t="shared" si="54"/>
        <v/>
      </c>
      <c r="AO163" s="1531" t="str">
        <f t="shared" si="55"/>
        <v/>
      </c>
      <c r="AQ163" s="1531" t="str">
        <f t="shared" si="56"/>
        <v/>
      </c>
    </row>
    <row r="164" spans="5:43" x14ac:dyDescent="0.25">
      <c r="E164" s="1531" t="str">
        <f t="shared" si="38"/>
        <v/>
      </c>
      <c r="G164" s="1531" t="str">
        <f t="shared" si="38"/>
        <v/>
      </c>
      <c r="I164" s="1531" t="str">
        <f t="shared" si="39"/>
        <v/>
      </c>
      <c r="K164" s="1531" t="str">
        <f t="shared" si="40"/>
        <v/>
      </c>
      <c r="M164" s="1531" t="str">
        <f t="shared" si="41"/>
        <v/>
      </c>
      <c r="O164" s="1531" t="str">
        <f t="shared" si="42"/>
        <v/>
      </c>
      <c r="Q164" s="1531" t="str">
        <f t="shared" si="43"/>
        <v/>
      </c>
      <c r="S164" s="1531" t="str">
        <f t="shared" si="44"/>
        <v/>
      </c>
      <c r="U164" s="1531" t="str">
        <f t="shared" si="45"/>
        <v/>
      </c>
      <c r="W164" s="1531" t="str">
        <f t="shared" si="46"/>
        <v/>
      </c>
      <c r="Y164" s="1531" t="str">
        <f t="shared" si="47"/>
        <v/>
      </c>
      <c r="AA164" s="1531" t="str">
        <f t="shared" si="48"/>
        <v/>
      </c>
      <c r="AC164" s="1531" t="str">
        <f t="shared" si="49"/>
        <v/>
      </c>
      <c r="AE164" s="1531" t="str">
        <f t="shared" si="50"/>
        <v/>
      </c>
      <c r="AG164" s="1531" t="str">
        <f t="shared" si="51"/>
        <v/>
      </c>
      <c r="AI164" s="1531" t="str">
        <f t="shared" si="52"/>
        <v/>
      </c>
      <c r="AK164" s="1531" t="str">
        <f t="shared" si="53"/>
        <v/>
      </c>
      <c r="AM164" s="1531" t="str">
        <f t="shared" si="54"/>
        <v/>
      </c>
      <c r="AO164" s="1531" t="str">
        <f t="shared" si="55"/>
        <v/>
      </c>
      <c r="AQ164" s="1531" t="str">
        <f t="shared" si="56"/>
        <v/>
      </c>
    </row>
    <row r="165" spans="5:43" x14ac:dyDescent="0.25">
      <c r="E165" s="1531" t="str">
        <f t="shared" si="38"/>
        <v/>
      </c>
      <c r="G165" s="1531" t="str">
        <f t="shared" si="38"/>
        <v/>
      </c>
      <c r="I165" s="1531" t="str">
        <f t="shared" si="39"/>
        <v/>
      </c>
      <c r="K165" s="1531" t="str">
        <f t="shared" si="40"/>
        <v/>
      </c>
      <c r="M165" s="1531" t="str">
        <f t="shared" si="41"/>
        <v/>
      </c>
      <c r="O165" s="1531" t="str">
        <f t="shared" si="42"/>
        <v/>
      </c>
      <c r="Q165" s="1531" t="str">
        <f t="shared" si="43"/>
        <v/>
      </c>
      <c r="S165" s="1531" t="str">
        <f t="shared" si="44"/>
        <v/>
      </c>
      <c r="U165" s="1531" t="str">
        <f t="shared" si="45"/>
        <v/>
      </c>
      <c r="W165" s="1531" t="str">
        <f t="shared" si="46"/>
        <v/>
      </c>
      <c r="Y165" s="1531" t="str">
        <f t="shared" si="47"/>
        <v/>
      </c>
      <c r="AA165" s="1531" t="str">
        <f t="shared" si="48"/>
        <v/>
      </c>
      <c r="AC165" s="1531" t="str">
        <f t="shared" si="49"/>
        <v/>
      </c>
      <c r="AE165" s="1531" t="str">
        <f t="shared" si="50"/>
        <v/>
      </c>
      <c r="AG165" s="1531" t="str">
        <f t="shared" si="51"/>
        <v/>
      </c>
      <c r="AI165" s="1531" t="str">
        <f t="shared" si="52"/>
        <v/>
      </c>
      <c r="AK165" s="1531" t="str">
        <f t="shared" si="53"/>
        <v/>
      </c>
      <c r="AM165" s="1531" t="str">
        <f t="shared" si="54"/>
        <v/>
      </c>
      <c r="AO165" s="1531" t="str">
        <f t="shared" si="55"/>
        <v/>
      </c>
      <c r="AQ165" s="1531" t="str">
        <f t="shared" si="56"/>
        <v/>
      </c>
    </row>
    <row r="166" spans="5:43" x14ac:dyDescent="0.25">
      <c r="E166" s="1531" t="str">
        <f t="shared" si="38"/>
        <v/>
      </c>
      <c r="G166" s="1531" t="str">
        <f t="shared" si="38"/>
        <v/>
      </c>
      <c r="I166" s="1531" t="str">
        <f t="shared" si="39"/>
        <v/>
      </c>
      <c r="K166" s="1531" t="str">
        <f t="shared" si="40"/>
        <v/>
      </c>
      <c r="M166" s="1531" t="str">
        <f t="shared" si="41"/>
        <v/>
      </c>
      <c r="O166" s="1531" t="str">
        <f t="shared" si="42"/>
        <v/>
      </c>
      <c r="Q166" s="1531" t="str">
        <f t="shared" si="43"/>
        <v/>
      </c>
      <c r="S166" s="1531" t="str">
        <f t="shared" si="44"/>
        <v/>
      </c>
      <c r="U166" s="1531" t="str">
        <f t="shared" si="45"/>
        <v/>
      </c>
      <c r="W166" s="1531" t="str">
        <f t="shared" si="46"/>
        <v/>
      </c>
      <c r="Y166" s="1531" t="str">
        <f t="shared" si="47"/>
        <v/>
      </c>
      <c r="AA166" s="1531" t="str">
        <f t="shared" si="48"/>
        <v/>
      </c>
      <c r="AC166" s="1531" t="str">
        <f t="shared" si="49"/>
        <v/>
      </c>
      <c r="AE166" s="1531" t="str">
        <f t="shared" si="50"/>
        <v/>
      </c>
      <c r="AG166" s="1531" t="str">
        <f t="shared" si="51"/>
        <v/>
      </c>
      <c r="AI166" s="1531" t="str">
        <f t="shared" si="52"/>
        <v/>
      </c>
      <c r="AK166" s="1531" t="str">
        <f t="shared" si="53"/>
        <v/>
      </c>
      <c r="AM166" s="1531" t="str">
        <f t="shared" si="54"/>
        <v/>
      </c>
      <c r="AO166" s="1531" t="str">
        <f t="shared" si="55"/>
        <v/>
      </c>
      <c r="AQ166" s="1531" t="str">
        <f t="shared" si="56"/>
        <v/>
      </c>
    </row>
    <row r="167" spans="5:43" x14ac:dyDescent="0.25">
      <c r="E167" s="1531" t="str">
        <f t="shared" si="38"/>
        <v/>
      </c>
      <c r="G167" s="1531" t="str">
        <f t="shared" si="38"/>
        <v/>
      </c>
      <c r="I167" s="1531" t="str">
        <f t="shared" si="39"/>
        <v/>
      </c>
      <c r="K167" s="1531" t="str">
        <f t="shared" si="40"/>
        <v/>
      </c>
      <c r="M167" s="1531" t="str">
        <f t="shared" si="41"/>
        <v/>
      </c>
      <c r="O167" s="1531" t="str">
        <f t="shared" si="42"/>
        <v/>
      </c>
      <c r="Q167" s="1531" t="str">
        <f t="shared" si="43"/>
        <v/>
      </c>
      <c r="S167" s="1531" t="str">
        <f t="shared" si="44"/>
        <v/>
      </c>
      <c r="U167" s="1531" t="str">
        <f t="shared" si="45"/>
        <v/>
      </c>
      <c r="W167" s="1531" t="str">
        <f t="shared" si="46"/>
        <v/>
      </c>
      <c r="Y167" s="1531" t="str">
        <f t="shared" si="47"/>
        <v/>
      </c>
      <c r="AA167" s="1531" t="str">
        <f t="shared" si="48"/>
        <v/>
      </c>
      <c r="AC167" s="1531" t="str">
        <f t="shared" si="49"/>
        <v/>
      </c>
      <c r="AE167" s="1531" t="str">
        <f t="shared" si="50"/>
        <v/>
      </c>
      <c r="AG167" s="1531" t="str">
        <f t="shared" si="51"/>
        <v/>
      </c>
      <c r="AI167" s="1531" t="str">
        <f t="shared" si="52"/>
        <v/>
      </c>
      <c r="AK167" s="1531" t="str">
        <f t="shared" si="53"/>
        <v/>
      </c>
      <c r="AM167" s="1531" t="str">
        <f t="shared" si="54"/>
        <v/>
      </c>
      <c r="AO167" s="1531" t="str">
        <f t="shared" si="55"/>
        <v/>
      </c>
      <c r="AQ167" s="1531" t="str">
        <f t="shared" si="56"/>
        <v/>
      </c>
    </row>
    <row r="168" spans="5:43" x14ac:dyDescent="0.25">
      <c r="E168" s="1531" t="str">
        <f t="shared" si="38"/>
        <v/>
      </c>
      <c r="G168" s="1531" t="str">
        <f t="shared" si="38"/>
        <v/>
      </c>
      <c r="I168" s="1531" t="str">
        <f t="shared" si="39"/>
        <v/>
      </c>
      <c r="K168" s="1531" t="str">
        <f t="shared" si="40"/>
        <v/>
      </c>
      <c r="M168" s="1531" t="str">
        <f t="shared" si="41"/>
        <v/>
      </c>
      <c r="O168" s="1531" t="str">
        <f t="shared" si="42"/>
        <v/>
      </c>
      <c r="Q168" s="1531" t="str">
        <f t="shared" si="43"/>
        <v/>
      </c>
      <c r="S168" s="1531" t="str">
        <f t="shared" si="44"/>
        <v/>
      </c>
      <c r="U168" s="1531" t="str">
        <f t="shared" si="45"/>
        <v/>
      </c>
      <c r="W168" s="1531" t="str">
        <f t="shared" si="46"/>
        <v/>
      </c>
      <c r="Y168" s="1531" t="str">
        <f t="shared" si="47"/>
        <v/>
      </c>
      <c r="AA168" s="1531" t="str">
        <f t="shared" si="48"/>
        <v/>
      </c>
      <c r="AC168" s="1531" t="str">
        <f t="shared" si="49"/>
        <v/>
      </c>
      <c r="AE168" s="1531" t="str">
        <f t="shared" si="50"/>
        <v/>
      </c>
      <c r="AG168" s="1531" t="str">
        <f t="shared" si="51"/>
        <v/>
      </c>
      <c r="AI168" s="1531" t="str">
        <f t="shared" si="52"/>
        <v/>
      </c>
      <c r="AK168" s="1531" t="str">
        <f t="shared" si="53"/>
        <v/>
      </c>
      <c r="AM168" s="1531" t="str">
        <f t="shared" si="54"/>
        <v/>
      </c>
      <c r="AO168" s="1531" t="str">
        <f t="shared" si="55"/>
        <v/>
      </c>
      <c r="AQ168" s="1531" t="str">
        <f t="shared" si="56"/>
        <v/>
      </c>
    </row>
    <row r="169" spans="5:43" x14ac:dyDescent="0.25">
      <c r="E169" s="1531" t="str">
        <f t="shared" si="38"/>
        <v/>
      </c>
      <c r="G169" s="1531" t="str">
        <f t="shared" si="38"/>
        <v/>
      </c>
      <c r="I169" s="1531" t="str">
        <f t="shared" si="39"/>
        <v/>
      </c>
      <c r="K169" s="1531" t="str">
        <f t="shared" si="40"/>
        <v/>
      </c>
      <c r="M169" s="1531" t="str">
        <f t="shared" si="41"/>
        <v/>
      </c>
      <c r="O169" s="1531" t="str">
        <f t="shared" si="42"/>
        <v/>
      </c>
      <c r="Q169" s="1531" t="str">
        <f t="shared" si="43"/>
        <v/>
      </c>
      <c r="S169" s="1531" t="str">
        <f t="shared" si="44"/>
        <v/>
      </c>
      <c r="U169" s="1531" t="str">
        <f t="shared" si="45"/>
        <v/>
      </c>
      <c r="W169" s="1531" t="str">
        <f t="shared" si="46"/>
        <v/>
      </c>
      <c r="Y169" s="1531" t="str">
        <f t="shared" si="47"/>
        <v/>
      </c>
      <c r="AA169" s="1531" t="str">
        <f t="shared" si="48"/>
        <v/>
      </c>
      <c r="AC169" s="1531" t="str">
        <f t="shared" si="49"/>
        <v/>
      </c>
      <c r="AE169" s="1531" t="str">
        <f t="shared" si="50"/>
        <v/>
      </c>
      <c r="AG169" s="1531" t="str">
        <f t="shared" si="51"/>
        <v/>
      </c>
      <c r="AI169" s="1531" t="str">
        <f t="shared" si="52"/>
        <v/>
      </c>
      <c r="AK169" s="1531" t="str">
        <f t="shared" si="53"/>
        <v/>
      </c>
      <c r="AM169" s="1531" t="str">
        <f t="shared" si="54"/>
        <v/>
      </c>
      <c r="AO169" s="1531" t="str">
        <f t="shared" si="55"/>
        <v/>
      </c>
      <c r="AQ169" s="1531" t="str">
        <f t="shared" si="56"/>
        <v/>
      </c>
    </row>
    <row r="170" spans="5:43" x14ac:dyDescent="0.25">
      <c r="E170" s="1531" t="str">
        <f t="shared" si="38"/>
        <v/>
      </c>
      <c r="G170" s="1531" t="str">
        <f t="shared" si="38"/>
        <v/>
      </c>
      <c r="I170" s="1531" t="str">
        <f t="shared" si="39"/>
        <v/>
      </c>
      <c r="K170" s="1531" t="str">
        <f t="shared" si="40"/>
        <v/>
      </c>
      <c r="M170" s="1531" t="str">
        <f t="shared" si="41"/>
        <v/>
      </c>
      <c r="O170" s="1531" t="str">
        <f t="shared" si="42"/>
        <v/>
      </c>
      <c r="Q170" s="1531" t="str">
        <f t="shared" si="43"/>
        <v/>
      </c>
      <c r="S170" s="1531" t="str">
        <f t="shared" si="44"/>
        <v/>
      </c>
      <c r="U170" s="1531" t="str">
        <f t="shared" si="45"/>
        <v/>
      </c>
      <c r="W170" s="1531" t="str">
        <f t="shared" si="46"/>
        <v/>
      </c>
      <c r="Y170" s="1531" t="str">
        <f t="shared" si="47"/>
        <v/>
      </c>
      <c r="AA170" s="1531" t="str">
        <f t="shared" si="48"/>
        <v/>
      </c>
      <c r="AC170" s="1531" t="str">
        <f t="shared" si="49"/>
        <v/>
      </c>
      <c r="AE170" s="1531" t="str">
        <f t="shared" si="50"/>
        <v/>
      </c>
      <c r="AG170" s="1531" t="str">
        <f t="shared" si="51"/>
        <v/>
      </c>
      <c r="AI170" s="1531" t="str">
        <f t="shared" si="52"/>
        <v/>
      </c>
      <c r="AK170" s="1531" t="str">
        <f t="shared" si="53"/>
        <v/>
      </c>
      <c r="AM170" s="1531" t="str">
        <f t="shared" si="54"/>
        <v/>
      </c>
      <c r="AO170" s="1531" t="str">
        <f t="shared" si="55"/>
        <v/>
      </c>
      <c r="AQ170" s="1531" t="str">
        <f t="shared" si="56"/>
        <v/>
      </c>
    </row>
    <row r="171" spans="5:43" x14ac:dyDescent="0.25">
      <c r="E171" s="1531" t="str">
        <f t="shared" si="38"/>
        <v/>
      </c>
      <c r="G171" s="1531" t="str">
        <f t="shared" si="38"/>
        <v/>
      </c>
      <c r="I171" s="1531" t="str">
        <f t="shared" si="39"/>
        <v/>
      </c>
      <c r="K171" s="1531" t="str">
        <f t="shared" si="40"/>
        <v/>
      </c>
      <c r="M171" s="1531" t="str">
        <f t="shared" si="41"/>
        <v/>
      </c>
      <c r="O171" s="1531" t="str">
        <f t="shared" si="42"/>
        <v/>
      </c>
      <c r="Q171" s="1531" t="str">
        <f t="shared" si="43"/>
        <v/>
      </c>
      <c r="S171" s="1531" t="str">
        <f t="shared" si="44"/>
        <v/>
      </c>
      <c r="U171" s="1531" t="str">
        <f t="shared" si="45"/>
        <v/>
      </c>
      <c r="W171" s="1531" t="str">
        <f t="shared" si="46"/>
        <v/>
      </c>
      <c r="Y171" s="1531" t="str">
        <f t="shared" si="47"/>
        <v/>
      </c>
      <c r="AA171" s="1531" t="str">
        <f t="shared" si="48"/>
        <v/>
      </c>
      <c r="AC171" s="1531" t="str">
        <f t="shared" si="49"/>
        <v/>
      </c>
      <c r="AE171" s="1531" t="str">
        <f t="shared" si="50"/>
        <v/>
      </c>
      <c r="AG171" s="1531" t="str">
        <f t="shared" si="51"/>
        <v/>
      </c>
      <c r="AI171" s="1531" t="str">
        <f t="shared" si="52"/>
        <v/>
      </c>
      <c r="AK171" s="1531" t="str">
        <f t="shared" si="53"/>
        <v/>
      </c>
      <c r="AM171" s="1531" t="str">
        <f t="shared" si="54"/>
        <v/>
      </c>
      <c r="AO171" s="1531" t="str">
        <f t="shared" si="55"/>
        <v/>
      </c>
      <c r="AQ171" s="1531" t="str">
        <f t="shared" si="56"/>
        <v/>
      </c>
    </row>
    <row r="172" spans="5:43" x14ac:dyDescent="0.25">
      <c r="E172" s="1531" t="str">
        <f t="shared" si="38"/>
        <v/>
      </c>
      <c r="G172" s="1531" t="str">
        <f t="shared" si="38"/>
        <v/>
      </c>
      <c r="I172" s="1531" t="str">
        <f t="shared" si="39"/>
        <v/>
      </c>
      <c r="K172" s="1531" t="str">
        <f t="shared" si="40"/>
        <v/>
      </c>
      <c r="M172" s="1531" t="str">
        <f t="shared" si="41"/>
        <v/>
      </c>
      <c r="O172" s="1531" t="str">
        <f t="shared" si="42"/>
        <v/>
      </c>
      <c r="Q172" s="1531" t="str">
        <f t="shared" si="43"/>
        <v/>
      </c>
      <c r="S172" s="1531" t="str">
        <f t="shared" si="44"/>
        <v/>
      </c>
      <c r="U172" s="1531" t="str">
        <f t="shared" si="45"/>
        <v/>
      </c>
      <c r="W172" s="1531" t="str">
        <f t="shared" si="46"/>
        <v/>
      </c>
      <c r="Y172" s="1531" t="str">
        <f t="shared" si="47"/>
        <v/>
      </c>
      <c r="AA172" s="1531" t="str">
        <f t="shared" si="48"/>
        <v/>
      </c>
      <c r="AC172" s="1531" t="str">
        <f t="shared" si="49"/>
        <v/>
      </c>
      <c r="AE172" s="1531" t="str">
        <f t="shared" si="50"/>
        <v/>
      </c>
      <c r="AG172" s="1531" t="str">
        <f t="shared" si="51"/>
        <v/>
      </c>
      <c r="AI172" s="1531" t="str">
        <f t="shared" si="52"/>
        <v/>
      </c>
      <c r="AK172" s="1531" t="str">
        <f t="shared" si="53"/>
        <v/>
      </c>
      <c r="AM172" s="1531" t="str">
        <f t="shared" si="54"/>
        <v/>
      </c>
      <c r="AO172" s="1531" t="str">
        <f t="shared" si="55"/>
        <v/>
      </c>
      <c r="AQ172" s="1531" t="str">
        <f t="shared" si="56"/>
        <v/>
      </c>
    </row>
    <row r="173" spans="5:43" x14ac:dyDescent="0.25">
      <c r="E173" s="1531" t="str">
        <f t="shared" si="38"/>
        <v/>
      </c>
      <c r="G173" s="1531" t="str">
        <f t="shared" si="38"/>
        <v/>
      </c>
      <c r="I173" s="1531" t="str">
        <f t="shared" si="39"/>
        <v/>
      </c>
      <c r="K173" s="1531" t="str">
        <f t="shared" si="40"/>
        <v/>
      </c>
      <c r="M173" s="1531" t="str">
        <f t="shared" si="41"/>
        <v/>
      </c>
      <c r="O173" s="1531" t="str">
        <f t="shared" si="42"/>
        <v/>
      </c>
      <c r="Q173" s="1531" t="str">
        <f t="shared" si="43"/>
        <v/>
      </c>
      <c r="S173" s="1531" t="str">
        <f t="shared" si="44"/>
        <v/>
      </c>
      <c r="U173" s="1531" t="str">
        <f t="shared" si="45"/>
        <v/>
      </c>
      <c r="W173" s="1531" t="str">
        <f t="shared" si="46"/>
        <v/>
      </c>
      <c r="Y173" s="1531" t="str">
        <f t="shared" si="47"/>
        <v/>
      </c>
      <c r="AA173" s="1531" t="str">
        <f t="shared" si="48"/>
        <v/>
      </c>
      <c r="AC173" s="1531" t="str">
        <f t="shared" si="49"/>
        <v/>
      </c>
      <c r="AE173" s="1531" t="str">
        <f t="shared" si="50"/>
        <v/>
      </c>
      <c r="AG173" s="1531" t="str">
        <f t="shared" si="51"/>
        <v/>
      </c>
      <c r="AI173" s="1531" t="str">
        <f t="shared" si="52"/>
        <v/>
      </c>
      <c r="AK173" s="1531" t="str">
        <f t="shared" si="53"/>
        <v/>
      </c>
      <c r="AM173" s="1531" t="str">
        <f t="shared" si="54"/>
        <v/>
      </c>
      <c r="AO173" s="1531" t="str">
        <f t="shared" si="55"/>
        <v/>
      </c>
      <c r="AQ173" s="1531" t="str">
        <f t="shared" si="56"/>
        <v/>
      </c>
    </row>
    <row r="174" spans="5:43" x14ac:dyDescent="0.25">
      <c r="E174" s="1531" t="str">
        <f t="shared" si="38"/>
        <v/>
      </c>
      <c r="G174" s="1531" t="str">
        <f t="shared" si="38"/>
        <v/>
      </c>
      <c r="I174" s="1531" t="str">
        <f t="shared" si="39"/>
        <v/>
      </c>
      <c r="K174" s="1531" t="str">
        <f t="shared" si="40"/>
        <v/>
      </c>
      <c r="M174" s="1531" t="str">
        <f t="shared" si="41"/>
        <v/>
      </c>
      <c r="O174" s="1531" t="str">
        <f t="shared" si="42"/>
        <v/>
      </c>
      <c r="Q174" s="1531" t="str">
        <f t="shared" si="43"/>
        <v/>
      </c>
      <c r="S174" s="1531" t="str">
        <f t="shared" si="44"/>
        <v/>
      </c>
      <c r="U174" s="1531" t="str">
        <f t="shared" si="45"/>
        <v/>
      </c>
      <c r="W174" s="1531" t="str">
        <f t="shared" si="46"/>
        <v/>
      </c>
      <c r="Y174" s="1531" t="str">
        <f t="shared" si="47"/>
        <v/>
      </c>
      <c r="AA174" s="1531" t="str">
        <f t="shared" si="48"/>
        <v/>
      </c>
      <c r="AC174" s="1531" t="str">
        <f t="shared" si="49"/>
        <v/>
      </c>
      <c r="AE174" s="1531" t="str">
        <f t="shared" si="50"/>
        <v/>
      </c>
      <c r="AG174" s="1531" t="str">
        <f t="shared" si="51"/>
        <v/>
      </c>
      <c r="AI174" s="1531" t="str">
        <f t="shared" si="52"/>
        <v/>
      </c>
      <c r="AK174" s="1531" t="str">
        <f t="shared" si="53"/>
        <v/>
      </c>
      <c r="AM174" s="1531" t="str">
        <f t="shared" si="54"/>
        <v/>
      </c>
      <c r="AO174" s="1531" t="str">
        <f t="shared" si="55"/>
        <v/>
      </c>
      <c r="AQ174" s="1531" t="str">
        <f t="shared" si="56"/>
        <v/>
      </c>
    </row>
    <row r="175" spans="5:43" x14ac:dyDescent="0.25">
      <c r="E175" s="1531" t="str">
        <f t="shared" si="38"/>
        <v/>
      </c>
      <c r="G175" s="1531" t="str">
        <f t="shared" si="38"/>
        <v/>
      </c>
      <c r="I175" s="1531" t="str">
        <f t="shared" si="39"/>
        <v/>
      </c>
      <c r="K175" s="1531" t="str">
        <f t="shared" si="40"/>
        <v/>
      </c>
      <c r="M175" s="1531" t="str">
        <f t="shared" si="41"/>
        <v/>
      </c>
      <c r="O175" s="1531" t="str">
        <f t="shared" si="42"/>
        <v/>
      </c>
      <c r="Q175" s="1531" t="str">
        <f t="shared" si="43"/>
        <v/>
      </c>
      <c r="S175" s="1531" t="str">
        <f t="shared" si="44"/>
        <v/>
      </c>
      <c r="U175" s="1531" t="str">
        <f t="shared" si="45"/>
        <v/>
      </c>
      <c r="W175" s="1531" t="str">
        <f t="shared" si="46"/>
        <v/>
      </c>
      <c r="Y175" s="1531" t="str">
        <f t="shared" si="47"/>
        <v/>
      </c>
      <c r="AA175" s="1531" t="str">
        <f t="shared" si="48"/>
        <v/>
      </c>
      <c r="AC175" s="1531" t="str">
        <f t="shared" si="49"/>
        <v/>
      </c>
      <c r="AE175" s="1531" t="str">
        <f t="shared" si="50"/>
        <v/>
      </c>
      <c r="AG175" s="1531" t="str">
        <f t="shared" si="51"/>
        <v/>
      </c>
      <c r="AI175" s="1531" t="str">
        <f t="shared" si="52"/>
        <v/>
      </c>
      <c r="AK175" s="1531" t="str">
        <f t="shared" si="53"/>
        <v/>
      </c>
      <c r="AM175" s="1531" t="str">
        <f t="shared" si="54"/>
        <v/>
      </c>
      <c r="AO175" s="1531" t="str">
        <f t="shared" si="55"/>
        <v/>
      </c>
      <c r="AQ175" s="1531" t="str">
        <f t="shared" si="56"/>
        <v/>
      </c>
    </row>
    <row r="176" spans="5:43" x14ac:dyDescent="0.25">
      <c r="E176" s="1531" t="str">
        <f t="shared" si="38"/>
        <v/>
      </c>
      <c r="G176" s="1531" t="str">
        <f t="shared" si="38"/>
        <v/>
      </c>
      <c r="I176" s="1531" t="str">
        <f t="shared" si="39"/>
        <v/>
      </c>
      <c r="K176" s="1531" t="str">
        <f t="shared" si="40"/>
        <v/>
      </c>
      <c r="M176" s="1531" t="str">
        <f t="shared" si="41"/>
        <v/>
      </c>
      <c r="O176" s="1531" t="str">
        <f t="shared" si="42"/>
        <v/>
      </c>
      <c r="Q176" s="1531" t="str">
        <f t="shared" si="43"/>
        <v/>
      </c>
      <c r="S176" s="1531" t="str">
        <f t="shared" si="44"/>
        <v/>
      </c>
      <c r="U176" s="1531" t="str">
        <f t="shared" si="45"/>
        <v/>
      </c>
      <c r="W176" s="1531" t="str">
        <f t="shared" si="46"/>
        <v/>
      </c>
      <c r="Y176" s="1531" t="str">
        <f t="shared" si="47"/>
        <v/>
      </c>
      <c r="AA176" s="1531" t="str">
        <f t="shared" si="48"/>
        <v/>
      </c>
      <c r="AC176" s="1531" t="str">
        <f t="shared" si="49"/>
        <v/>
      </c>
      <c r="AE176" s="1531" t="str">
        <f t="shared" si="50"/>
        <v/>
      </c>
      <c r="AG176" s="1531" t="str">
        <f t="shared" si="51"/>
        <v/>
      </c>
      <c r="AI176" s="1531" t="str">
        <f t="shared" si="52"/>
        <v/>
      </c>
      <c r="AK176" s="1531" t="str">
        <f t="shared" si="53"/>
        <v/>
      </c>
      <c r="AM176" s="1531" t="str">
        <f t="shared" si="54"/>
        <v/>
      </c>
      <c r="AO176" s="1531" t="str">
        <f t="shared" si="55"/>
        <v/>
      </c>
      <c r="AQ176" s="1531" t="str">
        <f t="shared" si="56"/>
        <v/>
      </c>
    </row>
    <row r="177" spans="5:43" x14ac:dyDescent="0.25">
      <c r="E177" s="1531" t="str">
        <f t="shared" si="38"/>
        <v/>
      </c>
      <c r="G177" s="1531" t="str">
        <f t="shared" si="38"/>
        <v/>
      </c>
      <c r="I177" s="1531" t="str">
        <f t="shared" si="39"/>
        <v/>
      </c>
      <c r="K177" s="1531" t="str">
        <f t="shared" si="40"/>
        <v/>
      </c>
      <c r="M177" s="1531" t="str">
        <f t="shared" si="41"/>
        <v/>
      </c>
      <c r="O177" s="1531" t="str">
        <f t="shared" si="42"/>
        <v/>
      </c>
      <c r="Q177" s="1531" t="str">
        <f t="shared" si="43"/>
        <v/>
      </c>
      <c r="S177" s="1531" t="str">
        <f t="shared" si="44"/>
        <v/>
      </c>
      <c r="U177" s="1531" t="str">
        <f t="shared" si="45"/>
        <v/>
      </c>
      <c r="W177" s="1531" t="str">
        <f t="shared" si="46"/>
        <v/>
      </c>
      <c r="Y177" s="1531" t="str">
        <f t="shared" si="47"/>
        <v/>
      </c>
      <c r="AA177" s="1531" t="str">
        <f t="shared" si="48"/>
        <v/>
      </c>
      <c r="AC177" s="1531" t="str">
        <f t="shared" si="49"/>
        <v/>
      </c>
      <c r="AE177" s="1531" t="str">
        <f t="shared" si="50"/>
        <v/>
      </c>
      <c r="AG177" s="1531" t="str">
        <f t="shared" si="51"/>
        <v/>
      </c>
      <c r="AI177" s="1531" t="str">
        <f t="shared" si="52"/>
        <v/>
      </c>
      <c r="AK177" s="1531" t="str">
        <f t="shared" si="53"/>
        <v/>
      </c>
      <c r="AM177" s="1531" t="str">
        <f t="shared" si="54"/>
        <v/>
      </c>
      <c r="AO177" s="1531" t="str">
        <f t="shared" si="55"/>
        <v/>
      </c>
      <c r="AQ177" s="1531" t="str">
        <f t="shared" si="56"/>
        <v/>
      </c>
    </row>
    <row r="178" spans="5:43" x14ac:dyDescent="0.25">
      <c r="E178" s="1531" t="str">
        <f t="shared" si="38"/>
        <v/>
      </c>
      <c r="G178" s="1531" t="str">
        <f t="shared" si="38"/>
        <v/>
      </c>
      <c r="I178" s="1531" t="str">
        <f t="shared" si="39"/>
        <v/>
      </c>
      <c r="K178" s="1531" t="str">
        <f t="shared" si="40"/>
        <v/>
      </c>
      <c r="M178" s="1531" t="str">
        <f t="shared" si="41"/>
        <v/>
      </c>
      <c r="O178" s="1531" t="str">
        <f t="shared" si="42"/>
        <v/>
      </c>
      <c r="Q178" s="1531" t="str">
        <f t="shared" si="43"/>
        <v/>
      </c>
      <c r="S178" s="1531" t="str">
        <f t="shared" si="44"/>
        <v/>
      </c>
      <c r="U178" s="1531" t="str">
        <f t="shared" si="45"/>
        <v/>
      </c>
      <c r="W178" s="1531" t="str">
        <f t="shared" si="46"/>
        <v/>
      </c>
      <c r="Y178" s="1531" t="str">
        <f t="shared" si="47"/>
        <v/>
      </c>
      <c r="AA178" s="1531" t="str">
        <f t="shared" si="48"/>
        <v/>
      </c>
      <c r="AC178" s="1531" t="str">
        <f t="shared" si="49"/>
        <v/>
      </c>
      <c r="AE178" s="1531" t="str">
        <f t="shared" si="50"/>
        <v/>
      </c>
      <c r="AG178" s="1531" t="str">
        <f t="shared" si="51"/>
        <v/>
      </c>
      <c r="AI178" s="1531" t="str">
        <f t="shared" si="52"/>
        <v/>
      </c>
      <c r="AK178" s="1531" t="str">
        <f t="shared" si="53"/>
        <v/>
      </c>
      <c r="AM178" s="1531" t="str">
        <f t="shared" si="54"/>
        <v/>
      </c>
      <c r="AO178" s="1531" t="str">
        <f t="shared" si="55"/>
        <v/>
      </c>
      <c r="AQ178" s="1531" t="str">
        <f t="shared" si="56"/>
        <v/>
      </c>
    </row>
    <row r="179" spans="5:43" x14ac:dyDescent="0.25">
      <c r="E179" s="1531" t="str">
        <f t="shared" si="38"/>
        <v/>
      </c>
      <c r="G179" s="1531" t="str">
        <f t="shared" si="38"/>
        <v/>
      </c>
      <c r="I179" s="1531" t="str">
        <f t="shared" si="39"/>
        <v/>
      </c>
      <c r="K179" s="1531" t="str">
        <f t="shared" si="40"/>
        <v/>
      </c>
      <c r="M179" s="1531" t="str">
        <f t="shared" si="41"/>
        <v/>
      </c>
      <c r="O179" s="1531" t="str">
        <f t="shared" si="42"/>
        <v/>
      </c>
      <c r="Q179" s="1531" t="str">
        <f t="shared" si="43"/>
        <v/>
      </c>
      <c r="S179" s="1531" t="str">
        <f t="shared" si="44"/>
        <v/>
      </c>
      <c r="U179" s="1531" t="str">
        <f t="shared" si="45"/>
        <v/>
      </c>
      <c r="W179" s="1531" t="str">
        <f t="shared" si="46"/>
        <v/>
      </c>
      <c r="Y179" s="1531" t="str">
        <f t="shared" si="47"/>
        <v/>
      </c>
      <c r="AA179" s="1531" t="str">
        <f t="shared" si="48"/>
        <v/>
      </c>
      <c r="AC179" s="1531" t="str">
        <f t="shared" si="49"/>
        <v/>
      </c>
      <c r="AE179" s="1531" t="str">
        <f t="shared" si="50"/>
        <v/>
      </c>
      <c r="AG179" s="1531" t="str">
        <f t="shared" si="51"/>
        <v/>
      </c>
      <c r="AI179" s="1531" t="str">
        <f t="shared" si="52"/>
        <v/>
      </c>
      <c r="AK179" s="1531" t="str">
        <f t="shared" si="53"/>
        <v/>
      </c>
      <c r="AM179" s="1531" t="str">
        <f t="shared" si="54"/>
        <v/>
      </c>
      <c r="AO179" s="1531" t="str">
        <f t="shared" si="55"/>
        <v/>
      </c>
      <c r="AQ179" s="1531" t="str">
        <f t="shared" si="56"/>
        <v/>
      </c>
    </row>
    <row r="180" spans="5:43" x14ac:dyDescent="0.25">
      <c r="E180" s="1531" t="str">
        <f t="shared" si="38"/>
        <v/>
      </c>
      <c r="G180" s="1531" t="str">
        <f t="shared" si="38"/>
        <v/>
      </c>
      <c r="I180" s="1531" t="str">
        <f t="shared" si="39"/>
        <v/>
      </c>
      <c r="K180" s="1531" t="str">
        <f t="shared" si="40"/>
        <v/>
      </c>
      <c r="M180" s="1531" t="str">
        <f t="shared" si="41"/>
        <v/>
      </c>
      <c r="O180" s="1531" t="str">
        <f t="shared" si="42"/>
        <v/>
      </c>
      <c r="Q180" s="1531" t="str">
        <f t="shared" si="43"/>
        <v/>
      </c>
      <c r="S180" s="1531" t="str">
        <f t="shared" si="44"/>
        <v/>
      </c>
      <c r="U180" s="1531" t="str">
        <f t="shared" si="45"/>
        <v/>
      </c>
      <c r="W180" s="1531" t="str">
        <f t="shared" si="46"/>
        <v/>
      </c>
      <c r="Y180" s="1531" t="str">
        <f t="shared" si="47"/>
        <v/>
      </c>
      <c r="AA180" s="1531" t="str">
        <f t="shared" si="48"/>
        <v/>
      </c>
      <c r="AC180" s="1531" t="str">
        <f t="shared" si="49"/>
        <v/>
      </c>
      <c r="AE180" s="1531" t="str">
        <f t="shared" si="50"/>
        <v/>
      </c>
      <c r="AG180" s="1531" t="str">
        <f t="shared" si="51"/>
        <v/>
      </c>
      <c r="AI180" s="1531" t="str">
        <f t="shared" si="52"/>
        <v/>
      </c>
      <c r="AK180" s="1531" t="str">
        <f t="shared" si="53"/>
        <v/>
      </c>
      <c r="AM180" s="1531" t="str">
        <f t="shared" si="54"/>
        <v/>
      </c>
      <c r="AO180" s="1531" t="str">
        <f t="shared" si="55"/>
        <v/>
      </c>
      <c r="AQ180" s="1531" t="str">
        <f t="shared" si="56"/>
        <v/>
      </c>
    </row>
    <row r="181" spans="5:43" x14ac:dyDescent="0.25">
      <c r="E181" s="1531" t="str">
        <f t="shared" si="38"/>
        <v/>
      </c>
      <c r="G181" s="1531" t="str">
        <f t="shared" si="38"/>
        <v/>
      </c>
      <c r="I181" s="1531" t="str">
        <f t="shared" si="39"/>
        <v/>
      </c>
      <c r="K181" s="1531" t="str">
        <f t="shared" si="40"/>
        <v/>
      </c>
      <c r="M181" s="1531" t="str">
        <f t="shared" si="41"/>
        <v/>
      </c>
      <c r="O181" s="1531" t="str">
        <f t="shared" si="42"/>
        <v/>
      </c>
      <c r="Q181" s="1531" t="str">
        <f t="shared" si="43"/>
        <v/>
      </c>
      <c r="S181" s="1531" t="str">
        <f t="shared" si="44"/>
        <v/>
      </c>
      <c r="U181" s="1531" t="str">
        <f t="shared" si="45"/>
        <v/>
      </c>
      <c r="W181" s="1531" t="str">
        <f t="shared" si="46"/>
        <v/>
      </c>
      <c r="Y181" s="1531" t="str">
        <f t="shared" si="47"/>
        <v/>
      </c>
      <c r="AA181" s="1531" t="str">
        <f t="shared" si="48"/>
        <v/>
      </c>
      <c r="AC181" s="1531" t="str">
        <f t="shared" si="49"/>
        <v/>
      </c>
      <c r="AE181" s="1531" t="str">
        <f t="shared" si="50"/>
        <v/>
      </c>
      <c r="AG181" s="1531" t="str">
        <f t="shared" si="51"/>
        <v/>
      </c>
      <c r="AI181" s="1531" t="str">
        <f t="shared" si="52"/>
        <v/>
      </c>
      <c r="AK181" s="1531" t="str">
        <f t="shared" si="53"/>
        <v/>
      </c>
      <c r="AM181" s="1531" t="str">
        <f t="shared" si="54"/>
        <v/>
      </c>
      <c r="AO181" s="1531" t="str">
        <f t="shared" si="55"/>
        <v/>
      </c>
      <c r="AQ181" s="1531" t="str">
        <f t="shared" si="56"/>
        <v/>
      </c>
    </row>
    <row r="182" spans="5:43" x14ac:dyDescent="0.25">
      <c r="E182" s="1531" t="str">
        <f t="shared" si="38"/>
        <v/>
      </c>
      <c r="G182" s="1531" t="str">
        <f t="shared" si="38"/>
        <v/>
      </c>
      <c r="I182" s="1531" t="str">
        <f t="shared" si="39"/>
        <v/>
      </c>
      <c r="K182" s="1531" t="str">
        <f t="shared" si="40"/>
        <v/>
      </c>
      <c r="M182" s="1531" t="str">
        <f t="shared" si="41"/>
        <v/>
      </c>
      <c r="O182" s="1531" t="str">
        <f t="shared" si="42"/>
        <v/>
      </c>
      <c r="Q182" s="1531" t="str">
        <f t="shared" si="43"/>
        <v/>
      </c>
      <c r="S182" s="1531" t="str">
        <f t="shared" si="44"/>
        <v/>
      </c>
      <c r="U182" s="1531" t="str">
        <f t="shared" si="45"/>
        <v/>
      </c>
      <c r="W182" s="1531" t="str">
        <f t="shared" si="46"/>
        <v/>
      </c>
      <c r="Y182" s="1531" t="str">
        <f t="shared" si="47"/>
        <v/>
      </c>
      <c r="AA182" s="1531" t="str">
        <f t="shared" si="48"/>
        <v/>
      </c>
      <c r="AC182" s="1531" t="str">
        <f t="shared" si="49"/>
        <v/>
      </c>
      <c r="AE182" s="1531" t="str">
        <f t="shared" si="50"/>
        <v/>
      </c>
      <c r="AG182" s="1531" t="str">
        <f t="shared" si="51"/>
        <v/>
      </c>
      <c r="AI182" s="1531" t="str">
        <f t="shared" si="52"/>
        <v/>
      </c>
      <c r="AK182" s="1531" t="str">
        <f t="shared" si="53"/>
        <v/>
      </c>
      <c r="AM182" s="1531" t="str">
        <f t="shared" si="54"/>
        <v/>
      </c>
      <c r="AO182" s="1531" t="str">
        <f t="shared" si="55"/>
        <v/>
      </c>
      <c r="AQ182" s="1531" t="str">
        <f t="shared" si="56"/>
        <v/>
      </c>
    </row>
    <row r="183" spans="5:43" x14ac:dyDescent="0.25">
      <c r="E183" s="1531" t="str">
        <f t="shared" si="38"/>
        <v/>
      </c>
      <c r="G183" s="1531" t="str">
        <f t="shared" si="38"/>
        <v/>
      </c>
      <c r="I183" s="1531" t="str">
        <f t="shared" si="39"/>
        <v/>
      </c>
      <c r="K183" s="1531" t="str">
        <f t="shared" si="40"/>
        <v/>
      </c>
      <c r="M183" s="1531" t="str">
        <f t="shared" si="41"/>
        <v/>
      </c>
      <c r="O183" s="1531" t="str">
        <f t="shared" si="42"/>
        <v/>
      </c>
      <c r="Q183" s="1531" t="str">
        <f t="shared" si="43"/>
        <v/>
      </c>
      <c r="S183" s="1531" t="str">
        <f t="shared" si="44"/>
        <v/>
      </c>
      <c r="U183" s="1531" t="str">
        <f t="shared" si="45"/>
        <v/>
      </c>
      <c r="W183" s="1531" t="str">
        <f t="shared" si="46"/>
        <v/>
      </c>
      <c r="Y183" s="1531" t="str">
        <f t="shared" si="47"/>
        <v/>
      </c>
      <c r="AA183" s="1531" t="str">
        <f t="shared" si="48"/>
        <v/>
      </c>
      <c r="AC183" s="1531" t="str">
        <f t="shared" si="49"/>
        <v/>
      </c>
      <c r="AE183" s="1531" t="str">
        <f t="shared" si="50"/>
        <v/>
      </c>
      <c r="AG183" s="1531" t="str">
        <f t="shared" si="51"/>
        <v/>
      </c>
      <c r="AI183" s="1531" t="str">
        <f t="shared" si="52"/>
        <v/>
      </c>
      <c r="AK183" s="1531" t="str">
        <f t="shared" si="53"/>
        <v/>
      </c>
      <c r="AM183" s="1531" t="str">
        <f t="shared" si="54"/>
        <v/>
      </c>
      <c r="AO183" s="1531" t="str">
        <f t="shared" si="55"/>
        <v/>
      </c>
      <c r="AQ183" s="1531" t="str">
        <f t="shared" si="56"/>
        <v/>
      </c>
    </row>
    <row r="184" spans="5:43" x14ac:dyDescent="0.25">
      <c r="E184" s="1531" t="str">
        <f t="shared" si="38"/>
        <v/>
      </c>
      <c r="G184" s="1531" t="str">
        <f t="shared" si="38"/>
        <v/>
      </c>
      <c r="I184" s="1531" t="str">
        <f t="shared" si="39"/>
        <v/>
      </c>
      <c r="K184" s="1531" t="str">
        <f t="shared" si="40"/>
        <v/>
      </c>
      <c r="M184" s="1531" t="str">
        <f t="shared" si="41"/>
        <v/>
      </c>
      <c r="O184" s="1531" t="str">
        <f t="shared" si="42"/>
        <v/>
      </c>
      <c r="Q184" s="1531" t="str">
        <f t="shared" si="43"/>
        <v/>
      </c>
      <c r="S184" s="1531" t="str">
        <f t="shared" si="44"/>
        <v/>
      </c>
      <c r="U184" s="1531" t="str">
        <f t="shared" si="45"/>
        <v/>
      </c>
      <c r="W184" s="1531" t="str">
        <f t="shared" si="46"/>
        <v/>
      </c>
      <c r="Y184" s="1531" t="str">
        <f t="shared" si="47"/>
        <v/>
      </c>
      <c r="AA184" s="1531" t="str">
        <f t="shared" si="48"/>
        <v/>
      </c>
      <c r="AC184" s="1531" t="str">
        <f t="shared" si="49"/>
        <v/>
      </c>
      <c r="AE184" s="1531" t="str">
        <f t="shared" si="50"/>
        <v/>
      </c>
      <c r="AG184" s="1531" t="str">
        <f t="shared" si="51"/>
        <v/>
      </c>
      <c r="AI184" s="1531" t="str">
        <f t="shared" si="52"/>
        <v/>
      </c>
      <c r="AK184" s="1531" t="str">
        <f t="shared" si="53"/>
        <v/>
      </c>
      <c r="AM184" s="1531" t="str">
        <f t="shared" si="54"/>
        <v/>
      </c>
      <c r="AO184" s="1531" t="str">
        <f t="shared" si="55"/>
        <v/>
      </c>
      <c r="AQ184" s="1531" t="str">
        <f t="shared" si="56"/>
        <v/>
      </c>
    </row>
    <row r="185" spans="5:43" x14ac:dyDescent="0.25">
      <c r="E185" s="1531" t="str">
        <f t="shared" si="38"/>
        <v/>
      </c>
      <c r="G185" s="1531" t="str">
        <f t="shared" si="38"/>
        <v/>
      </c>
      <c r="I185" s="1531" t="str">
        <f t="shared" si="39"/>
        <v/>
      </c>
      <c r="K185" s="1531" t="str">
        <f t="shared" si="40"/>
        <v/>
      </c>
      <c r="M185" s="1531" t="str">
        <f t="shared" si="41"/>
        <v/>
      </c>
      <c r="O185" s="1531" t="str">
        <f t="shared" si="42"/>
        <v/>
      </c>
      <c r="Q185" s="1531" t="str">
        <f t="shared" si="43"/>
        <v/>
      </c>
      <c r="S185" s="1531" t="str">
        <f t="shared" si="44"/>
        <v/>
      </c>
      <c r="U185" s="1531" t="str">
        <f t="shared" si="45"/>
        <v/>
      </c>
      <c r="W185" s="1531" t="str">
        <f t="shared" si="46"/>
        <v/>
      </c>
      <c r="Y185" s="1531" t="str">
        <f t="shared" si="47"/>
        <v/>
      </c>
      <c r="AA185" s="1531" t="str">
        <f t="shared" si="48"/>
        <v/>
      </c>
      <c r="AC185" s="1531" t="str">
        <f t="shared" si="49"/>
        <v/>
      </c>
      <c r="AE185" s="1531" t="str">
        <f t="shared" si="50"/>
        <v/>
      </c>
      <c r="AG185" s="1531" t="str">
        <f t="shared" si="51"/>
        <v/>
      </c>
      <c r="AI185" s="1531" t="str">
        <f t="shared" si="52"/>
        <v/>
      </c>
      <c r="AK185" s="1531" t="str">
        <f t="shared" si="53"/>
        <v/>
      </c>
      <c r="AM185" s="1531" t="str">
        <f t="shared" si="54"/>
        <v/>
      </c>
      <c r="AO185" s="1531" t="str">
        <f t="shared" si="55"/>
        <v/>
      </c>
      <c r="AQ185" s="1531" t="str">
        <f t="shared" si="56"/>
        <v/>
      </c>
    </row>
    <row r="186" spans="5:43" x14ac:dyDescent="0.25">
      <c r="E186" s="1531" t="str">
        <f t="shared" si="38"/>
        <v/>
      </c>
      <c r="G186" s="1531" t="str">
        <f t="shared" si="38"/>
        <v/>
      </c>
      <c r="I186" s="1531" t="str">
        <f t="shared" si="39"/>
        <v/>
      </c>
      <c r="K186" s="1531" t="str">
        <f t="shared" si="40"/>
        <v/>
      </c>
      <c r="M186" s="1531" t="str">
        <f t="shared" si="41"/>
        <v/>
      </c>
      <c r="O186" s="1531" t="str">
        <f t="shared" si="42"/>
        <v/>
      </c>
      <c r="Q186" s="1531" t="str">
        <f t="shared" si="43"/>
        <v/>
      </c>
      <c r="S186" s="1531" t="str">
        <f t="shared" si="44"/>
        <v/>
      </c>
      <c r="U186" s="1531" t="str">
        <f t="shared" si="45"/>
        <v/>
      </c>
      <c r="W186" s="1531" t="str">
        <f t="shared" si="46"/>
        <v/>
      </c>
      <c r="Y186" s="1531" t="str">
        <f t="shared" si="47"/>
        <v/>
      </c>
      <c r="AA186" s="1531" t="str">
        <f t="shared" si="48"/>
        <v/>
      </c>
      <c r="AC186" s="1531" t="str">
        <f t="shared" si="49"/>
        <v/>
      </c>
      <c r="AE186" s="1531" t="str">
        <f t="shared" si="50"/>
        <v/>
      </c>
      <c r="AG186" s="1531" t="str">
        <f t="shared" si="51"/>
        <v/>
      </c>
      <c r="AI186" s="1531" t="str">
        <f t="shared" si="52"/>
        <v/>
      </c>
      <c r="AK186" s="1531" t="str">
        <f t="shared" si="53"/>
        <v/>
      </c>
      <c r="AM186" s="1531" t="str">
        <f t="shared" si="54"/>
        <v/>
      </c>
      <c r="AO186" s="1531" t="str">
        <f t="shared" si="55"/>
        <v/>
      </c>
      <c r="AQ186" s="1531" t="str">
        <f t="shared" si="56"/>
        <v/>
      </c>
    </row>
    <row r="187" spans="5:43" x14ac:dyDescent="0.25">
      <c r="E187" s="1531" t="str">
        <f t="shared" si="38"/>
        <v/>
      </c>
      <c r="G187" s="1531" t="str">
        <f t="shared" si="38"/>
        <v/>
      </c>
      <c r="I187" s="1531" t="str">
        <f t="shared" si="39"/>
        <v/>
      </c>
      <c r="K187" s="1531" t="str">
        <f t="shared" si="40"/>
        <v/>
      </c>
      <c r="M187" s="1531" t="str">
        <f t="shared" si="41"/>
        <v/>
      </c>
      <c r="O187" s="1531" t="str">
        <f t="shared" si="42"/>
        <v/>
      </c>
      <c r="Q187" s="1531" t="str">
        <f t="shared" si="43"/>
        <v/>
      </c>
      <c r="S187" s="1531" t="str">
        <f t="shared" si="44"/>
        <v/>
      </c>
      <c r="U187" s="1531" t="str">
        <f t="shared" si="45"/>
        <v/>
      </c>
      <c r="W187" s="1531" t="str">
        <f t="shared" si="46"/>
        <v/>
      </c>
      <c r="Y187" s="1531" t="str">
        <f t="shared" si="47"/>
        <v/>
      </c>
      <c r="AA187" s="1531" t="str">
        <f t="shared" si="48"/>
        <v/>
      </c>
      <c r="AC187" s="1531" t="str">
        <f t="shared" si="49"/>
        <v/>
      </c>
      <c r="AE187" s="1531" t="str">
        <f t="shared" si="50"/>
        <v/>
      </c>
      <c r="AG187" s="1531" t="str">
        <f t="shared" si="51"/>
        <v/>
      </c>
      <c r="AI187" s="1531" t="str">
        <f t="shared" si="52"/>
        <v/>
      </c>
      <c r="AK187" s="1531" t="str">
        <f t="shared" si="53"/>
        <v/>
      </c>
      <c r="AM187" s="1531" t="str">
        <f t="shared" si="54"/>
        <v/>
      </c>
      <c r="AO187" s="1531" t="str">
        <f t="shared" si="55"/>
        <v/>
      </c>
      <c r="AQ187" s="1531" t="str">
        <f t="shared" si="56"/>
        <v/>
      </c>
    </row>
    <row r="188" spans="5:43" x14ac:dyDescent="0.25">
      <c r="E188" s="1531" t="str">
        <f t="shared" si="38"/>
        <v/>
      </c>
      <c r="G188" s="1531" t="str">
        <f t="shared" si="38"/>
        <v/>
      </c>
      <c r="I188" s="1531" t="str">
        <f t="shared" si="39"/>
        <v/>
      </c>
      <c r="K188" s="1531" t="str">
        <f t="shared" si="40"/>
        <v/>
      </c>
      <c r="M188" s="1531" t="str">
        <f t="shared" si="41"/>
        <v/>
      </c>
      <c r="O188" s="1531" t="str">
        <f t="shared" si="42"/>
        <v/>
      </c>
      <c r="Q188" s="1531" t="str">
        <f t="shared" si="43"/>
        <v/>
      </c>
      <c r="S188" s="1531" t="str">
        <f t="shared" si="44"/>
        <v/>
      </c>
      <c r="U188" s="1531" t="str">
        <f t="shared" si="45"/>
        <v/>
      </c>
      <c r="W188" s="1531" t="str">
        <f t="shared" si="46"/>
        <v/>
      </c>
      <c r="Y188" s="1531" t="str">
        <f t="shared" si="47"/>
        <v/>
      </c>
      <c r="AA188" s="1531" t="str">
        <f t="shared" si="48"/>
        <v/>
      </c>
      <c r="AC188" s="1531" t="str">
        <f t="shared" si="49"/>
        <v/>
      </c>
      <c r="AE188" s="1531" t="str">
        <f t="shared" si="50"/>
        <v/>
      </c>
      <c r="AG188" s="1531" t="str">
        <f t="shared" si="51"/>
        <v/>
      </c>
      <c r="AI188" s="1531" t="str">
        <f t="shared" si="52"/>
        <v/>
      </c>
      <c r="AK188" s="1531" t="str">
        <f t="shared" si="53"/>
        <v/>
      </c>
      <c r="AM188" s="1531" t="str">
        <f t="shared" si="54"/>
        <v/>
      </c>
      <c r="AO188" s="1531" t="str">
        <f t="shared" si="55"/>
        <v/>
      </c>
      <c r="AQ188" s="1531" t="str">
        <f t="shared" si="56"/>
        <v/>
      </c>
    </row>
    <row r="189" spans="5:43" x14ac:dyDescent="0.25">
      <c r="E189" s="1531" t="str">
        <f t="shared" si="38"/>
        <v/>
      </c>
      <c r="G189" s="1531" t="str">
        <f t="shared" si="38"/>
        <v/>
      </c>
      <c r="I189" s="1531" t="str">
        <f t="shared" si="39"/>
        <v/>
      </c>
      <c r="K189" s="1531" t="str">
        <f t="shared" si="40"/>
        <v/>
      </c>
      <c r="M189" s="1531" t="str">
        <f t="shared" si="41"/>
        <v/>
      </c>
      <c r="O189" s="1531" t="str">
        <f t="shared" si="42"/>
        <v/>
      </c>
      <c r="Q189" s="1531" t="str">
        <f t="shared" si="43"/>
        <v/>
      </c>
      <c r="S189" s="1531" t="str">
        <f t="shared" si="44"/>
        <v/>
      </c>
      <c r="U189" s="1531" t="str">
        <f t="shared" si="45"/>
        <v/>
      </c>
      <c r="W189" s="1531" t="str">
        <f t="shared" si="46"/>
        <v/>
      </c>
      <c r="Y189" s="1531" t="str">
        <f t="shared" si="47"/>
        <v/>
      </c>
      <c r="AA189" s="1531" t="str">
        <f t="shared" si="48"/>
        <v/>
      </c>
      <c r="AC189" s="1531" t="str">
        <f t="shared" si="49"/>
        <v/>
      </c>
      <c r="AE189" s="1531" t="str">
        <f t="shared" si="50"/>
        <v/>
      </c>
      <c r="AG189" s="1531" t="str">
        <f t="shared" si="51"/>
        <v/>
      </c>
      <c r="AI189" s="1531" t="str">
        <f t="shared" si="52"/>
        <v/>
      </c>
      <c r="AK189" s="1531" t="str">
        <f t="shared" si="53"/>
        <v/>
      </c>
      <c r="AM189" s="1531" t="str">
        <f t="shared" si="54"/>
        <v/>
      </c>
      <c r="AO189" s="1531" t="str">
        <f t="shared" si="55"/>
        <v/>
      </c>
      <c r="AQ189" s="1531" t="str">
        <f t="shared" si="56"/>
        <v/>
      </c>
    </row>
    <row r="190" spans="5:43" x14ac:dyDescent="0.25">
      <c r="E190" s="1531" t="str">
        <f t="shared" si="38"/>
        <v/>
      </c>
      <c r="G190" s="1531" t="str">
        <f t="shared" si="38"/>
        <v/>
      </c>
      <c r="I190" s="1531" t="str">
        <f t="shared" si="39"/>
        <v/>
      </c>
      <c r="K190" s="1531" t="str">
        <f t="shared" si="40"/>
        <v/>
      </c>
      <c r="M190" s="1531" t="str">
        <f t="shared" si="41"/>
        <v/>
      </c>
      <c r="O190" s="1531" t="str">
        <f t="shared" si="42"/>
        <v/>
      </c>
      <c r="Q190" s="1531" t="str">
        <f t="shared" si="43"/>
        <v/>
      </c>
      <c r="S190" s="1531" t="str">
        <f t="shared" si="44"/>
        <v/>
      </c>
      <c r="U190" s="1531" t="str">
        <f t="shared" si="45"/>
        <v/>
      </c>
      <c r="W190" s="1531" t="str">
        <f t="shared" si="46"/>
        <v/>
      </c>
      <c r="Y190" s="1531" t="str">
        <f t="shared" si="47"/>
        <v/>
      </c>
      <c r="AA190" s="1531" t="str">
        <f t="shared" si="48"/>
        <v/>
      </c>
      <c r="AC190" s="1531" t="str">
        <f t="shared" si="49"/>
        <v/>
      </c>
      <c r="AE190" s="1531" t="str">
        <f t="shared" si="50"/>
        <v/>
      </c>
      <c r="AG190" s="1531" t="str">
        <f t="shared" si="51"/>
        <v/>
      </c>
      <c r="AI190" s="1531" t="str">
        <f t="shared" si="52"/>
        <v/>
      </c>
      <c r="AK190" s="1531" t="str">
        <f t="shared" si="53"/>
        <v/>
      </c>
      <c r="AM190" s="1531" t="str">
        <f t="shared" si="54"/>
        <v/>
      </c>
      <c r="AO190" s="1531" t="str">
        <f t="shared" si="55"/>
        <v/>
      </c>
      <c r="AQ190" s="1531" t="str">
        <f t="shared" si="56"/>
        <v/>
      </c>
    </row>
    <row r="191" spans="5:43" x14ac:dyDescent="0.25">
      <c r="E191" s="1531" t="str">
        <f t="shared" si="38"/>
        <v/>
      </c>
      <c r="G191" s="1531" t="str">
        <f t="shared" si="38"/>
        <v/>
      </c>
      <c r="I191" s="1531" t="str">
        <f t="shared" si="39"/>
        <v/>
      </c>
      <c r="K191" s="1531" t="str">
        <f t="shared" si="40"/>
        <v/>
      </c>
      <c r="M191" s="1531" t="str">
        <f t="shared" si="41"/>
        <v/>
      </c>
      <c r="O191" s="1531" t="str">
        <f t="shared" si="42"/>
        <v/>
      </c>
      <c r="Q191" s="1531" t="str">
        <f t="shared" si="43"/>
        <v/>
      </c>
      <c r="S191" s="1531" t="str">
        <f t="shared" si="44"/>
        <v/>
      </c>
      <c r="U191" s="1531" t="str">
        <f t="shared" si="45"/>
        <v/>
      </c>
      <c r="W191" s="1531" t="str">
        <f t="shared" si="46"/>
        <v/>
      </c>
      <c r="Y191" s="1531" t="str">
        <f t="shared" si="47"/>
        <v/>
      </c>
      <c r="AA191" s="1531" t="str">
        <f t="shared" si="48"/>
        <v/>
      </c>
      <c r="AC191" s="1531" t="str">
        <f t="shared" si="49"/>
        <v/>
      </c>
      <c r="AE191" s="1531" t="str">
        <f t="shared" si="50"/>
        <v/>
      </c>
      <c r="AG191" s="1531" t="str">
        <f t="shared" si="51"/>
        <v/>
      </c>
      <c r="AI191" s="1531" t="str">
        <f t="shared" si="52"/>
        <v/>
      </c>
      <c r="AK191" s="1531" t="str">
        <f t="shared" si="53"/>
        <v/>
      </c>
      <c r="AM191" s="1531" t="str">
        <f t="shared" si="54"/>
        <v/>
      </c>
      <c r="AO191" s="1531" t="str">
        <f t="shared" si="55"/>
        <v/>
      </c>
      <c r="AQ191" s="1531" t="str">
        <f t="shared" si="56"/>
        <v/>
      </c>
    </row>
    <row r="192" spans="5:43" x14ac:dyDescent="0.25">
      <c r="E192" s="1531" t="str">
        <f t="shared" si="38"/>
        <v/>
      </c>
      <c r="G192" s="1531" t="str">
        <f t="shared" si="38"/>
        <v/>
      </c>
      <c r="I192" s="1531" t="str">
        <f t="shared" si="39"/>
        <v/>
      </c>
      <c r="K192" s="1531" t="str">
        <f t="shared" si="40"/>
        <v/>
      </c>
      <c r="M192" s="1531" t="str">
        <f t="shared" si="41"/>
        <v/>
      </c>
      <c r="O192" s="1531" t="str">
        <f t="shared" si="42"/>
        <v/>
      </c>
      <c r="Q192" s="1531" t="str">
        <f t="shared" si="43"/>
        <v/>
      </c>
      <c r="S192" s="1531" t="str">
        <f t="shared" si="44"/>
        <v/>
      </c>
      <c r="U192" s="1531" t="str">
        <f t="shared" si="45"/>
        <v/>
      </c>
      <c r="W192" s="1531" t="str">
        <f t="shared" si="46"/>
        <v/>
      </c>
      <c r="Y192" s="1531" t="str">
        <f t="shared" si="47"/>
        <v/>
      </c>
      <c r="AA192" s="1531" t="str">
        <f t="shared" si="48"/>
        <v/>
      </c>
      <c r="AC192" s="1531" t="str">
        <f t="shared" si="49"/>
        <v/>
      </c>
      <c r="AE192" s="1531" t="str">
        <f t="shared" si="50"/>
        <v/>
      </c>
      <c r="AG192" s="1531" t="str">
        <f t="shared" si="51"/>
        <v/>
      </c>
      <c r="AI192" s="1531" t="str">
        <f t="shared" si="52"/>
        <v/>
      </c>
      <c r="AK192" s="1531" t="str">
        <f t="shared" si="53"/>
        <v/>
      </c>
      <c r="AM192" s="1531" t="str">
        <f t="shared" si="54"/>
        <v/>
      </c>
      <c r="AO192" s="1531" t="str">
        <f t="shared" si="55"/>
        <v/>
      </c>
      <c r="AQ192" s="1531" t="str">
        <f t="shared" si="56"/>
        <v/>
      </c>
    </row>
    <row r="193" spans="5:43" x14ac:dyDescent="0.25">
      <c r="E193" s="1531" t="str">
        <f t="shared" si="38"/>
        <v/>
      </c>
      <c r="G193" s="1531" t="str">
        <f t="shared" si="38"/>
        <v/>
      </c>
      <c r="I193" s="1531" t="str">
        <f t="shared" si="39"/>
        <v/>
      </c>
      <c r="K193" s="1531" t="str">
        <f t="shared" si="40"/>
        <v/>
      </c>
      <c r="M193" s="1531" t="str">
        <f t="shared" si="41"/>
        <v/>
      </c>
      <c r="O193" s="1531" t="str">
        <f t="shared" si="42"/>
        <v/>
      </c>
      <c r="Q193" s="1531" t="str">
        <f t="shared" si="43"/>
        <v/>
      </c>
      <c r="S193" s="1531" t="str">
        <f t="shared" si="44"/>
        <v/>
      </c>
      <c r="U193" s="1531" t="str">
        <f t="shared" si="45"/>
        <v/>
      </c>
      <c r="W193" s="1531" t="str">
        <f t="shared" si="46"/>
        <v/>
      </c>
      <c r="Y193" s="1531" t="str">
        <f t="shared" si="47"/>
        <v/>
      </c>
      <c r="AA193" s="1531" t="str">
        <f t="shared" si="48"/>
        <v/>
      </c>
      <c r="AC193" s="1531" t="str">
        <f t="shared" si="49"/>
        <v/>
      </c>
      <c r="AE193" s="1531" t="str">
        <f t="shared" si="50"/>
        <v/>
      </c>
      <c r="AG193" s="1531" t="str">
        <f t="shared" si="51"/>
        <v/>
      </c>
      <c r="AI193" s="1531" t="str">
        <f t="shared" si="52"/>
        <v/>
      </c>
      <c r="AK193" s="1531" t="str">
        <f t="shared" si="53"/>
        <v/>
      </c>
      <c r="AM193" s="1531" t="str">
        <f t="shared" si="54"/>
        <v/>
      </c>
      <c r="AO193" s="1531" t="str">
        <f t="shared" si="55"/>
        <v/>
      </c>
      <c r="AQ193" s="1531" t="str">
        <f t="shared" si="56"/>
        <v/>
      </c>
    </row>
    <row r="194" spans="5:43" x14ac:dyDescent="0.25">
      <c r="E194" s="1531" t="str">
        <f t="shared" si="38"/>
        <v/>
      </c>
      <c r="G194" s="1531" t="str">
        <f t="shared" si="38"/>
        <v/>
      </c>
      <c r="I194" s="1531" t="str">
        <f t="shared" si="39"/>
        <v/>
      </c>
      <c r="K194" s="1531" t="str">
        <f t="shared" si="40"/>
        <v/>
      </c>
      <c r="M194" s="1531" t="str">
        <f t="shared" si="41"/>
        <v/>
      </c>
      <c r="O194" s="1531" t="str">
        <f t="shared" si="42"/>
        <v/>
      </c>
      <c r="Q194" s="1531" t="str">
        <f t="shared" si="43"/>
        <v/>
      </c>
      <c r="S194" s="1531" t="str">
        <f t="shared" si="44"/>
        <v/>
      </c>
      <c r="U194" s="1531" t="str">
        <f t="shared" si="45"/>
        <v/>
      </c>
      <c r="W194" s="1531" t="str">
        <f t="shared" si="46"/>
        <v/>
      </c>
      <c r="Y194" s="1531" t="str">
        <f t="shared" si="47"/>
        <v/>
      </c>
      <c r="AA194" s="1531" t="str">
        <f t="shared" si="48"/>
        <v/>
      </c>
      <c r="AC194" s="1531" t="str">
        <f t="shared" si="49"/>
        <v/>
      </c>
      <c r="AE194" s="1531" t="str">
        <f t="shared" si="50"/>
        <v/>
      </c>
      <c r="AG194" s="1531" t="str">
        <f t="shared" si="51"/>
        <v/>
      </c>
      <c r="AI194" s="1531" t="str">
        <f t="shared" si="52"/>
        <v/>
      </c>
      <c r="AK194" s="1531" t="str">
        <f t="shared" si="53"/>
        <v/>
      </c>
      <c r="AM194" s="1531" t="str">
        <f t="shared" si="54"/>
        <v/>
      </c>
      <c r="AO194" s="1531" t="str">
        <f t="shared" si="55"/>
        <v/>
      </c>
      <c r="AQ194" s="1531" t="str">
        <f t="shared" si="56"/>
        <v/>
      </c>
    </row>
    <row r="195" spans="5:43" x14ac:dyDescent="0.25">
      <c r="E195" s="1531" t="str">
        <f t="shared" si="38"/>
        <v/>
      </c>
      <c r="G195" s="1531" t="str">
        <f t="shared" si="38"/>
        <v/>
      </c>
      <c r="I195" s="1531" t="str">
        <f t="shared" si="39"/>
        <v/>
      </c>
      <c r="K195" s="1531" t="str">
        <f t="shared" si="40"/>
        <v/>
      </c>
      <c r="M195" s="1531" t="str">
        <f t="shared" si="41"/>
        <v/>
      </c>
      <c r="O195" s="1531" t="str">
        <f t="shared" si="42"/>
        <v/>
      </c>
      <c r="Q195" s="1531" t="str">
        <f t="shared" si="43"/>
        <v/>
      </c>
      <c r="S195" s="1531" t="str">
        <f t="shared" si="44"/>
        <v/>
      </c>
      <c r="U195" s="1531" t="str">
        <f t="shared" si="45"/>
        <v/>
      </c>
      <c r="W195" s="1531" t="str">
        <f t="shared" si="46"/>
        <v/>
      </c>
      <c r="Y195" s="1531" t="str">
        <f t="shared" si="47"/>
        <v/>
      </c>
      <c r="AA195" s="1531" t="str">
        <f t="shared" si="48"/>
        <v/>
      </c>
      <c r="AC195" s="1531" t="str">
        <f t="shared" si="49"/>
        <v/>
      </c>
      <c r="AE195" s="1531" t="str">
        <f t="shared" si="50"/>
        <v/>
      </c>
      <c r="AG195" s="1531" t="str">
        <f t="shared" si="51"/>
        <v/>
      </c>
      <c r="AI195" s="1531" t="str">
        <f t="shared" si="52"/>
        <v/>
      </c>
      <c r="AK195" s="1531" t="str">
        <f t="shared" si="53"/>
        <v/>
      </c>
      <c r="AM195" s="1531" t="str">
        <f t="shared" si="54"/>
        <v/>
      </c>
      <c r="AO195" s="1531" t="str">
        <f t="shared" si="55"/>
        <v/>
      </c>
      <c r="AQ195" s="1531" t="str">
        <f t="shared" si="56"/>
        <v/>
      </c>
    </row>
    <row r="196" spans="5:43" x14ac:dyDescent="0.25">
      <c r="E196" s="1531" t="str">
        <f t="shared" si="38"/>
        <v/>
      </c>
      <c r="G196" s="1531" t="str">
        <f t="shared" si="38"/>
        <v/>
      </c>
      <c r="I196" s="1531" t="str">
        <f t="shared" si="39"/>
        <v/>
      </c>
      <c r="K196" s="1531" t="str">
        <f t="shared" si="40"/>
        <v/>
      </c>
      <c r="M196" s="1531" t="str">
        <f t="shared" si="41"/>
        <v/>
      </c>
      <c r="O196" s="1531" t="str">
        <f t="shared" si="42"/>
        <v/>
      </c>
      <c r="Q196" s="1531" t="str">
        <f t="shared" si="43"/>
        <v/>
      </c>
      <c r="S196" s="1531" t="str">
        <f t="shared" si="44"/>
        <v/>
      </c>
      <c r="U196" s="1531" t="str">
        <f t="shared" si="45"/>
        <v/>
      </c>
      <c r="W196" s="1531" t="str">
        <f t="shared" si="46"/>
        <v/>
      </c>
      <c r="Y196" s="1531" t="str">
        <f t="shared" si="47"/>
        <v/>
      </c>
      <c r="AA196" s="1531" t="str">
        <f t="shared" si="48"/>
        <v/>
      </c>
      <c r="AC196" s="1531" t="str">
        <f t="shared" si="49"/>
        <v/>
      </c>
      <c r="AE196" s="1531" t="str">
        <f t="shared" si="50"/>
        <v/>
      </c>
      <c r="AG196" s="1531" t="str">
        <f t="shared" si="51"/>
        <v/>
      </c>
      <c r="AI196" s="1531" t="str">
        <f t="shared" si="52"/>
        <v/>
      </c>
      <c r="AK196" s="1531" t="str">
        <f t="shared" si="53"/>
        <v/>
      </c>
      <c r="AM196" s="1531" t="str">
        <f t="shared" si="54"/>
        <v/>
      </c>
      <c r="AO196" s="1531" t="str">
        <f t="shared" si="55"/>
        <v/>
      </c>
      <c r="AQ196" s="1531" t="str">
        <f t="shared" si="56"/>
        <v/>
      </c>
    </row>
    <row r="197" spans="5:43" x14ac:dyDescent="0.25">
      <c r="E197" s="1531" t="str">
        <f t="shared" si="38"/>
        <v/>
      </c>
      <c r="G197" s="1531" t="str">
        <f t="shared" si="38"/>
        <v/>
      </c>
      <c r="I197" s="1531" t="str">
        <f t="shared" si="39"/>
        <v/>
      </c>
      <c r="K197" s="1531" t="str">
        <f t="shared" si="40"/>
        <v/>
      </c>
      <c r="M197" s="1531" t="str">
        <f t="shared" si="41"/>
        <v/>
      </c>
      <c r="O197" s="1531" t="str">
        <f t="shared" si="42"/>
        <v/>
      </c>
      <c r="Q197" s="1531" t="str">
        <f t="shared" si="43"/>
        <v/>
      </c>
      <c r="S197" s="1531" t="str">
        <f t="shared" si="44"/>
        <v/>
      </c>
      <c r="U197" s="1531" t="str">
        <f t="shared" si="45"/>
        <v/>
      </c>
      <c r="W197" s="1531" t="str">
        <f t="shared" si="46"/>
        <v/>
      </c>
      <c r="Y197" s="1531" t="str">
        <f t="shared" si="47"/>
        <v/>
      </c>
      <c r="AA197" s="1531" t="str">
        <f t="shared" si="48"/>
        <v/>
      </c>
      <c r="AC197" s="1531" t="str">
        <f t="shared" si="49"/>
        <v/>
      </c>
      <c r="AE197" s="1531" t="str">
        <f t="shared" si="50"/>
        <v/>
      </c>
      <c r="AG197" s="1531" t="str">
        <f t="shared" si="51"/>
        <v/>
      </c>
      <c r="AI197" s="1531" t="str">
        <f t="shared" si="52"/>
        <v/>
      </c>
      <c r="AK197" s="1531" t="str">
        <f t="shared" si="53"/>
        <v/>
      </c>
      <c r="AM197" s="1531" t="str">
        <f t="shared" si="54"/>
        <v/>
      </c>
      <c r="AO197" s="1531" t="str">
        <f t="shared" si="55"/>
        <v/>
      </c>
      <c r="AQ197" s="1531" t="str">
        <f t="shared" si="56"/>
        <v/>
      </c>
    </row>
    <row r="198" spans="5:43" x14ac:dyDescent="0.25">
      <c r="E198" s="1531" t="str">
        <f t="shared" si="38"/>
        <v/>
      </c>
      <c r="G198" s="1531" t="str">
        <f t="shared" si="38"/>
        <v/>
      </c>
      <c r="I198" s="1531" t="str">
        <f t="shared" si="39"/>
        <v/>
      </c>
      <c r="K198" s="1531" t="str">
        <f t="shared" si="40"/>
        <v/>
      </c>
      <c r="M198" s="1531" t="str">
        <f t="shared" si="41"/>
        <v/>
      </c>
      <c r="O198" s="1531" t="str">
        <f t="shared" si="42"/>
        <v/>
      </c>
      <c r="Q198" s="1531" t="str">
        <f t="shared" si="43"/>
        <v/>
      </c>
      <c r="S198" s="1531" t="str">
        <f t="shared" si="44"/>
        <v/>
      </c>
      <c r="U198" s="1531" t="str">
        <f t="shared" si="45"/>
        <v/>
      </c>
      <c r="W198" s="1531" t="str">
        <f t="shared" si="46"/>
        <v/>
      </c>
      <c r="Y198" s="1531" t="str">
        <f t="shared" si="47"/>
        <v/>
      </c>
      <c r="AA198" s="1531" t="str">
        <f t="shared" si="48"/>
        <v/>
      </c>
      <c r="AC198" s="1531" t="str">
        <f t="shared" si="49"/>
        <v/>
      </c>
      <c r="AE198" s="1531" t="str">
        <f t="shared" si="50"/>
        <v/>
      </c>
      <c r="AG198" s="1531" t="str">
        <f t="shared" si="51"/>
        <v/>
      </c>
      <c r="AI198" s="1531" t="str">
        <f t="shared" si="52"/>
        <v/>
      </c>
      <c r="AK198" s="1531" t="str">
        <f t="shared" si="53"/>
        <v/>
      </c>
      <c r="AM198" s="1531" t="str">
        <f t="shared" si="54"/>
        <v/>
      </c>
      <c r="AO198" s="1531" t="str">
        <f t="shared" si="55"/>
        <v/>
      </c>
      <c r="AQ198" s="1531" t="str">
        <f t="shared" si="56"/>
        <v/>
      </c>
    </row>
    <row r="199" spans="5:43" x14ac:dyDescent="0.25">
      <c r="E199" s="1531" t="str">
        <f t="shared" si="38"/>
        <v/>
      </c>
      <c r="G199" s="1531" t="str">
        <f t="shared" si="38"/>
        <v/>
      </c>
      <c r="I199" s="1531" t="str">
        <f t="shared" si="39"/>
        <v/>
      </c>
      <c r="K199" s="1531" t="str">
        <f t="shared" si="40"/>
        <v/>
      </c>
      <c r="M199" s="1531" t="str">
        <f t="shared" si="41"/>
        <v/>
      </c>
      <c r="O199" s="1531" t="str">
        <f t="shared" si="42"/>
        <v/>
      </c>
      <c r="Q199" s="1531" t="str">
        <f t="shared" si="43"/>
        <v/>
      </c>
      <c r="S199" s="1531" t="str">
        <f t="shared" si="44"/>
        <v/>
      </c>
      <c r="U199" s="1531" t="str">
        <f t="shared" si="45"/>
        <v/>
      </c>
      <c r="W199" s="1531" t="str">
        <f t="shared" si="46"/>
        <v/>
      </c>
      <c r="Y199" s="1531" t="str">
        <f t="shared" si="47"/>
        <v/>
      </c>
      <c r="AA199" s="1531" t="str">
        <f t="shared" si="48"/>
        <v/>
      </c>
      <c r="AC199" s="1531" t="str">
        <f t="shared" si="49"/>
        <v/>
      </c>
      <c r="AE199" s="1531" t="str">
        <f t="shared" si="50"/>
        <v/>
      </c>
      <c r="AG199" s="1531" t="str">
        <f t="shared" si="51"/>
        <v/>
      </c>
      <c r="AI199" s="1531" t="str">
        <f t="shared" si="52"/>
        <v/>
      </c>
      <c r="AK199" s="1531" t="str">
        <f t="shared" si="53"/>
        <v/>
      </c>
      <c r="AM199" s="1531" t="str">
        <f t="shared" si="54"/>
        <v/>
      </c>
      <c r="AO199" s="1531" t="str">
        <f t="shared" si="55"/>
        <v/>
      </c>
      <c r="AQ199" s="1531" t="str">
        <f t="shared" si="56"/>
        <v/>
      </c>
    </row>
    <row r="200" spans="5:43" x14ac:dyDescent="0.25">
      <c r="E200" s="1531" t="str">
        <f t="shared" si="38"/>
        <v/>
      </c>
      <c r="G200" s="1531" t="str">
        <f t="shared" si="38"/>
        <v/>
      </c>
      <c r="I200" s="1531" t="str">
        <f t="shared" si="39"/>
        <v/>
      </c>
      <c r="K200" s="1531" t="str">
        <f t="shared" si="40"/>
        <v/>
      </c>
      <c r="M200" s="1531" t="str">
        <f t="shared" si="41"/>
        <v/>
      </c>
      <c r="O200" s="1531" t="str">
        <f t="shared" si="42"/>
        <v/>
      </c>
      <c r="Q200" s="1531" t="str">
        <f t="shared" si="43"/>
        <v/>
      </c>
      <c r="S200" s="1531" t="str">
        <f t="shared" si="44"/>
        <v/>
      </c>
      <c r="U200" s="1531" t="str">
        <f t="shared" si="45"/>
        <v/>
      </c>
      <c r="W200" s="1531" t="str">
        <f t="shared" si="46"/>
        <v/>
      </c>
      <c r="Y200" s="1531" t="str">
        <f t="shared" si="47"/>
        <v/>
      </c>
      <c r="AA200" s="1531" t="str">
        <f t="shared" si="48"/>
        <v/>
      </c>
      <c r="AC200" s="1531" t="str">
        <f t="shared" si="49"/>
        <v/>
      </c>
      <c r="AE200" s="1531" t="str">
        <f t="shared" si="50"/>
        <v/>
      </c>
      <c r="AG200" s="1531" t="str">
        <f t="shared" si="51"/>
        <v/>
      </c>
      <c r="AI200" s="1531" t="str">
        <f t="shared" si="52"/>
        <v/>
      </c>
      <c r="AK200" s="1531" t="str">
        <f t="shared" si="53"/>
        <v/>
      </c>
      <c r="AM200" s="1531" t="str">
        <f t="shared" si="54"/>
        <v/>
      </c>
      <c r="AO200" s="1531" t="str">
        <f t="shared" si="55"/>
        <v/>
      </c>
      <c r="AQ200" s="1531" t="str">
        <f t="shared" si="56"/>
        <v/>
      </c>
    </row>
    <row r="201" spans="5:43" x14ac:dyDescent="0.25">
      <c r="E201" s="1531" t="str">
        <f t="shared" si="38"/>
        <v/>
      </c>
      <c r="G201" s="1531" t="str">
        <f t="shared" si="38"/>
        <v/>
      </c>
      <c r="I201" s="1531" t="str">
        <f t="shared" si="39"/>
        <v/>
      </c>
      <c r="K201" s="1531" t="str">
        <f t="shared" si="40"/>
        <v/>
      </c>
      <c r="M201" s="1531" t="str">
        <f t="shared" si="41"/>
        <v/>
      </c>
      <c r="O201" s="1531" t="str">
        <f t="shared" si="42"/>
        <v/>
      </c>
      <c r="Q201" s="1531" t="str">
        <f t="shared" si="43"/>
        <v/>
      </c>
      <c r="S201" s="1531" t="str">
        <f t="shared" si="44"/>
        <v/>
      </c>
      <c r="U201" s="1531" t="str">
        <f t="shared" si="45"/>
        <v/>
      </c>
      <c r="W201" s="1531" t="str">
        <f t="shared" si="46"/>
        <v/>
      </c>
      <c r="Y201" s="1531" t="str">
        <f t="shared" si="47"/>
        <v/>
      </c>
      <c r="AA201" s="1531" t="str">
        <f t="shared" si="48"/>
        <v/>
      </c>
      <c r="AC201" s="1531" t="str">
        <f t="shared" si="49"/>
        <v/>
      </c>
      <c r="AE201" s="1531" t="str">
        <f t="shared" si="50"/>
        <v/>
      </c>
      <c r="AG201" s="1531" t="str">
        <f t="shared" si="51"/>
        <v/>
      </c>
      <c r="AI201" s="1531" t="str">
        <f t="shared" si="52"/>
        <v/>
      </c>
      <c r="AK201" s="1531" t="str">
        <f t="shared" si="53"/>
        <v/>
      </c>
      <c r="AM201" s="1531" t="str">
        <f t="shared" si="54"/>
        <v/>
      </c>
      <c r="AO201" s="1531" t="str">
        <f t="shared" si="55"/>
        <v/>
      </c>
      <c r="AQ201" s="1531" t="str">
        <f t="shared" si="56"/>
        <v/>
      </c>
    </row>
    <row r="202" spans="5:43" x14ac:dyDescent="0.25">
      <c r="E202" s="1531" t="str">
        <f t="shared" si="38"/>
        <v/>
      </c>
      <c r="G202" s="1531" t="str">
        <f t="shared" si="38"/>
        <v/>
      </c>
      <c r="I202" s="1531" t="str">
        <f t="shared" si="39"/>
        <v/>
      </c>
      <c r="K202" s="1531" t="str">
        <f t="shared" si="40"/>
        <v/>
      </c>
      <c r="M202" s="1531" t="str">
        <f t="shared" si="41"/>
        <v/>
      </c>
      <c r="O202" s="1531" t="str">
        <f t="shared" si="42"/>
        <v/>
      </c>
      <c r="Q202" s="1531" t="str">
        <f t="shared" si="43"/>
        <v/>
      </c>
      <c r="S202" s="1531" t="str">
        <f t="shared" si="44"/>
        <v/>
      </c>
      <c r="U202" s="1531" t="str">
        <f t="shared" si="45"/>
        <v/>
      </c>
      <c r="W202" s="1531" t="str">
        <f t="shared" si="46"/>
        <v/>
      </c>
      <c r="Y202" s="1531" t="str">
        <f t="shared" si="47"/>
        <v/>
      </c>
      <c r="AA202" s="1531" t="str">
        <f t="shared" si="48"/>
        <v/>
      </c>
      <c r="AC202" s="1531" t="str">
        <f t="shared" si="49"/>
        <v/>
      </c>
      <c r="AE202" s="1531" t="str">
        <f t="shared" si="50"/>
        <v/>
      </c>
      <c r="AG202" s="1531" t="str">
        <f t="shared" si="51"/>
        <v/>
      </c>
      <c r="AI202" s="1531" t="str">
        <f t="shared" si="52"/>
        <v/>
      </c>
      <c r="AK202" s="1531" t="str">
        <f t="shared" si="53"/>
        <v/>
      </c>
      <c r="AM202" s="1531" t="str">
        <f t="shared" si="54"/>
        <v/>
      </c>
      <c r="AO202" s="1531" t="str">
        <f t="shared" si="55"/>
        <v/>
      </c>
      <c r="AQ202" s="1531" t="str">
        <f t="shared" si="56"/>
        <v/>
      </c>
    </row>
    <row r="203" spans="5:43" x14ac:dyDescent="0.25">
      <c r="E203" s="1531" t="str">
        <f t="shared" si="38"/>
        <v/>
      </c>
      <c r="G203" s="1531" t="str">
        <f t="shared" si="38"/>
        <v/>
      </c>
      <c r="I203" s="1531" t="str">
        <f t="shared" si="39"/>
        <v/>
      </c>
      <c r="K203" s="1531" t="str">
        <f t="shared" si="40"/>
        <v/>
      </c>
      <c r="M203" s="1531" t="str">
        <f t="shared" si="41"/>
        <v/>
      </c>
      <c r="O203" s="1531" t="str">
        <f t="shared" si="42"/>
        <v/>
      </c>
      <c r="Q203" s="1531" t="str">
        <f t="shared" si="43"/>
        <v/>
      </c>
      <c r="S203" s="1531" t="str">
        <f t="shared" si="44"/>
        <v/>
      </c>
      <c r="U203" s="1531" t="str">
        <f t="shared" si="45"/>
        <v/>
      </c>
      <c r="W203" s="1531" t="str">
        <f t="shared" si="46"/>
        <v/>
      </c>
      <c r="Y203" s="1531" t="str">
        <f t="shared" si="47"/>
        <v/>
      </c>
      <c r="AA203" s="1531" t="str">
        <f t="shared" si="48"/>
        <v/>
      </c>
      <c r="AC203" s="1531" t="str">
        <f t="shared" si="49"/>
        <v/>
      </c>
      <c r="AE203" s="1531" t="str">
        <f t="shared" si="50"/>
        <v/>
      </c>
      <c r="AG203" s="1531" t="str">
        <f t="shared" si="51"/>
        <v/>
      </c>
      <c r="AI203" s="1531" t="str">
        <f t="shared" si="52"/>
        <v/>
      </c>
      <c r="AK203" s="1531" t="str">
        <f t="shared" si="53"/>
        <v/>
      </c>
      <c r="AM203" s="1531" t="str">
        <f t="shared" si="54"/>
        <v/>
      </c>
      <c r="AO203" s="1531" t="str">
        <f t="shared" si="55"/>
        <v/>
      </c>
      <c r="AQ203" s="1531" t="str">
        <f t="shared" si="56"/>
        <v/>
      </c>
    </row>
    <row r="204" spans="5:43" x14ac:dyDescent="0.25">
      <c r="E204" s="1531" t="str">
        <f t="shared" si="38"/>
        <v/>
      </c>
      <c r="G204" s="1531" t="str">
        <f t="shared" si="38"/>
        <v/>
      </c>
      <c r="I204" s="1531" t="str">
        <f t="shared" si="39"/>
        <v/>
      </c>
      <c r="K204" s="1531" t="str">
        <f t="shared" si="40"/>
        <v/>
      </c>
      <c r="M204" s="1531" t="str">
        <f t="shared" si="41"/>
        <v/>
      </c>
      <c r="O204" s="1531" t="str">
        <f t="shared" si="42"/>
        <v/>
      </c>
      <c r="Q204" s="1531" t="str">
        <f t="shared" si="43"/>
        <v/>
      </c>
      <c r="S204" s="1531" t="str">
        <f t="shared" si="44"/>
        <v/>
      </c>
      <c r="U204" s="1531" t="str">
        <f t="shared" si="45"/>
        <v/>
      </c>
      <c r="W204" s="1531" t="str">
        <f t="shared" si="46"/>
        <v/>
      </c>
      <c r="Y204" s="1531" t="str">
        <f t="shared" si="47"/>
        <v/>
      </c>
      <c r="AA204" s="1531" t="str">
        <f t="shared" si="48"/>
        <v/>
      </c>
      <c r="AC204" s="1531" t="str">
        <f t="shared" si="49"/>
        <v/>
      </c>
      <c r="AE204" s="1531" t="str">
        <f t="shared" si="50"/>
        <v/>
      </c>
      <c r="AG204" s="1531" t="str">
        <f t="shared" si="51"/>
        <v/>
      </c>
      <c r="AI204" s="1531" t="str">
        <f t="shared" si="52"/>
        <v/>
      </c>
      <c r="AK204" s="1531" t="str">
        <f t="shared" si="53"/>
        <v/>
      </c>
      <c r="AM204" s="1531" t="str">
        <f t="shared" si="54"/>
        <v/>
      </c>
      <c r="AO204" s="1531" t="str">
        <f t="shared" si="55"/>
        <v/>
      </c>
      <c r="AQ204" s="1531" t="str">
        <f t="shared" si="56"/>
        <v/>
      </c>
    </row>
    <row r="205" spans="5:43" x14ac:dyDescent="0.25">
      <c r="E205" s="1531" t="str">
        <f t="shared" ref="E205:G268" si="57">IF(OR($B205=0,D205=0),"",D205/$B205)</f>
        <v/>
      </c>
      <c r="G205" s="1531" t="str">
        <f t="shared" si="57"/>
        <v/>
      </c>
      <c r="I205" s="1531" t="str">
        <f t="shared" ref="I205:I268" si="58">IF(OR($B205=0,H205=0),"",H205/$B205)</f>
        <v/>
      </c>
      <c r="K205" s="1531" t="str">
        <f t="shared" ref="K205:K268" si="59">IF(OR($B205=0,J205=0),"",J205/$B205)</f>
        <v/>
      </c>
      <c r="M205" s="1531" t="str">
        <f t="shared" ref="M205:M268" si="60">IF(OR($B205=0,L205=0),"",L205/$B205)</f>
        <v/>
      </c>
      <c r="O205" s="1531" t="str">
        <f t="shared" ref="O205:O268" si="61">IF(OR($B205=0,N205=0),"",N205/$B205)</f>
        <v/>
      </c>
      <c r="Q205" s="1531" t="str">
        <f t="shared" ref="Q205:Q268" si="62">IF(OR($B205=0,P205=0),"",P205/$B205)</f>
        <v/>
      </c>
      <c r="S205" s="1531" t="str">
        <f t="shared" ref="S205:S268" si="63">IF(OR($B205=0,R205=0),"",R205/$B205)</f>
        <v/>
      </c>
      <c r="U205" s="1531" t="str">
        <f t="shared" ref="U205:U268" si="64">IF(OR($B205=0,T205=0),"",T205/$B205)</f>
        <v/>
      </c>
      <c r="W205" s="1531" t="str">
        <f t="shared" ref="W205:W268" si="65">IF(OR($B205=0,V205=0),"",V205/$B205)</f>
        <v/>
      </c>
      <c r="Y205" s="1531" t="str">
        <f t="shared" ref="Y205:Y268" si="66">IF(OR($B205=0,X205=0),"",X205/$B205)</f>
        <v/>
      </c>
      <c r="AA205" s="1531" t="str">
        <f t="shared" ref="AA205:AA268" si="67">IF(OR($B205=0,Z205=0),"",Z205/$B205)</f>
        <v/>
      </c>
      <c r="AC205" s="1531" t="str">
        <f t="shared" ref="AC205:AC268" si="68">IF(OR($B205=0,AB205=0),"",AB205/$B205)</f>
        <v/>
      </c>
      <c r="AE205" s="1531" t="str">
        <f t="shared" ref="AE205:AE268" si="69">IF(OR($B205=0,AD205=0),"",AD205/$B205)</f>
        <v/>
      </c>
      <c r="AG205" s="1531" t="str">
        <f t="shared" ref="AG205:AG268" si="70">IF(OR($B205=0,AF205=0),"",AF205/$B205)</f>
        <v/>
      </c>
      <c r="AI205" s="1531" t="str">
        <f t="shared" ref="AI205:AI268" si="71">IF(OR($B205=0,AH205=0),"",AH205/$B205)</f>
        <v/>
      </c>
      <c r="AK205" s="1531" t="str">
        <f t="shared" ref="AK205:AK268" si="72">IF(OR($B205=0,AJ205=0),"",AJ205/$B205)</f>
        <v/>
      </c>
      <c r="AM205" s="1531" t="str">
        <f t="shared" ref="AM205:AM268" si="73">IF(OR($B205=0,AL205=0),"",AL205/$B205)</f>
        <v/>
      </c>
      <c r="AO205" s="1531" t="str">
        <f t="shared" ref="AO205:AO268" si="74">IF(OR($B205=0,AN205=0),"",AN205/$B205)</f>
        <v/>
      </c>
      <c r="AQ205" s="1531" t="str">
        <f t="shared" ref="AQ205:AQ268" si="75">IF(OR($B205=0,AP205=0),"",AP205/$B205)</f>
        <v/>
      </c>
    </row>
    <row r="206" spans="5:43" x14ac:dyDescent="0.25">
      <c r="E206" s="1531" t="str">
        <f t="shared" si="57"/>
        <v/>
      </c>
      <c r="G206" s="1531" t="str">
        <f t="shared" si="57"/>
        <v/>
      </c>
      <c r="I206" s="1531" t="str">
        <f t="shared" si="58"/>
        <v/>
      </c>
      <c r="K206" s="1531" t="str">
        <f t="shared" si="59"/>
        <v/>
      </c>
      <c r="M206" s="1531" t="str">
        <f t="shared" si="60"/>
        <v/>
      </c>
      <c r="O206" s="1531" t="str">
        <f t="shared" si="61"/>
        <v/>
      </c>
      <c r="Q206" s="1531" t="str">
        <f t="shared" si="62"/>
        <v/>
      </c>
      <c r="S206" s="1531" t="str">
        <f t="shared" si="63"/>
        <v/>
      </c>
      <c r="U206" s="1531" t="str">
        <f t="shared" si="64"/>
        <v/>
      </c>
      <c r="W206" s="1531" t="str">
        <f t="shared" si="65"/>
        <v/>
      </c>
      <c r="Y206" s="1531" t="str">
        <f t="shared" si="66"/>
        <v/>
      </c>
      <c r="AA206" s="1531" t="str">
        <f t="shared" si="67"/>
        <v/>
      </c>
      <c r="AC206" s="1531" t="str">
        <f t="shared" si="68"/>
        <v/>
      </c>
      <c r="AE206" s="1531" t="str">
        <f t="shared" si="69"/>
        <v/>
      </c>
      <c r="AG206" s="1531" t="str">
        <f t="shared" si="70"/>
        <v/>
      </c>
      <c r="AI206" s="1531" t="str">
        <f t="shared" si="71"/>
        <v/>
      </c>
      <c r="AK206" s="1531" t="str">
        <f t="shared" si="72"/>
        <v/>
      </c>
      <c r="AM206" s="1531" t="str">
        <f t="shared" si="73"/>
        <v/>
      </c>
      <c r="AO206" s="1531" t="str">
        <f t="shared" si="74"/>
        <v/>
      </c>
      <c r="AQ206" s="1531" t="str">
        <f t="shared" si="75"/>
        <v/>
      </c>
    </row>
    <row r="207" spans="5:43" x14ac:dyDescent="0.25">
      <c r="E207" s="1531" t="str">
        <f t="shared" si="57"/>
        <v/>
      </c>
      <c r="G207" s="1531" t="str">
        <f t="shared" si="57"/>
        <v/>
      </c>
      <c r="I207" s="1531" t="str">
        <f t="shared" si="58"/>
        <v/>
      </c>
      <c r="K207" s="1531" t="str">
        <f t="shared" si="59"/>
        <v/>
      </c>
      <c r="M207" s="1531" t="str">
        <f t="shared" si="60"/>
        <v/>
      </c>
      <c r="O207" s="1531" t="str">
        <f t="shared" si="61"/>
        <v/>
      </c>
      <c r="Q207" s="1531" t="str">
        <f t="shared" si="62"/>
        <v/>
      </c>
      <c r="S207" s="1531" t="str">
        <f t="shared" si="63"/>
        <v/>
      </c>
      <c r="U207" s="1531" t="str">
        <f t="shared" si="64"/>
        <v/>
      </c>
      <c r="W207" s="1531" t="str">
        <f t="shared" si="65"/>
        <v/>
      </c>
      <c r="Y207" s="1531" t="str">
        <f t="shared" si="66"/>
        <v/>
      </c>
      <c r="AA207" s="1531" t="str">
        <f t="shared" si="67"/>
        <v/>
      </c>
      <c r="AC207" s="1531" t="str">
        <f t="shared" si="68"/>
        <v/>
      </c>
      <c r="AE207" s="1531" t="str">
        <f t="shared" si="69"/>
        <v/>
      </c>
      <c r="AG207" s="1531" t="str">
        <f t="shared" si="70"/>
        <v/>
      </c>
      <c r="AI207" s="1531" t="str">
        <f t="shared" si="71"/>
        <v/>
      </c>
      <c r="AK207" s="1531" t="str">
        <f t="shared" si="72"/>
        <v/>
      </c>
      <c r="AM207" s="1531" t="str">
        <f t="shared" si="73"/>
        <v/>
      </c>
      <c r="AO207" s="1531" t="str">
        <f t="shared" si="74"/>
        <v/>
      </c>
      <c r="AQ207" s="1531" t="str">
        <f t="shared" si="75"/>
        <v/>
      </c>
    </row>
    <row r="208" spans="5:43" x14ac:dyDescent="0.25">
      <c r="E208" s="1531" t="str">
        <f t="shared" si="57"/>
        <v/>
      </c>
      <c r="G208" s="1531" t="str">
        <f t="shared" si="57"/>
        <v/>
      </c>
      <c r="I208" s="1531" t="str">
        <f t="shared" si="58"/>
        <v/>
      </c>
      <c r="K208" s="1531" t="str">
        <f t="shared" si="59"/>
        <v/>
      </c>
      <c r="M208" s="1531" t="str">
        <f t="shared" si="60"/>
        <v/>
      </c>
      <c r="O208" s="1531" t="str">
        <f t="shared" si="61"/>
        <v/>
      </c>
      <c r="Q208" s="1531" t="str">
        <f t="shared" si="62"/>
        <v/>
      </c>
      <c r="S208" s="1531" t="str">
        <f t="shared" si="63"/>
        <v/>
      </c>
      <c r="U208" s="1531" t="str">
        <f t="shared" si="64"/>
        <v/>
      </c>
      <c r="W208" s="1531" t="str">
        <f t="shared" si="65"/>
        <v/>
      </c>
      <c r="Y208" s="1531" t="str">
        <f t="shared" si="66"/>
        <v/>
      </c>
      <c r="AA208" s="1531" t="str">
        <f t="shared" si="67"/>
        <v/>
      </c>
      <c r="AC208" s="1531" t="str">
        <f t="shared" si="68"/>
        <v/>
      </c>
      <c r="AE208" s="1531" t="str">
        <f t="shared" si="69"/>
        <v/>
      </c>
      <c r="AG208" s="1531" t="str">
        <f t="shared" si="70"/>
        <v/>
      </c>
      <c r="AI208" s="1531" t="str">
        <f t="shared" si="71"/>
        <v/>
      </c>
      <c r="AK208" s="1531" t="str">
        <f t="shared" si="72"/>
        <v/>
      </c>
      <c r="AM208" s="1531" t="str">
        <f t="shared" si="73"/>
        <v/>
      </c>
      <c r="AO208" s="1531" t="str">
        <f t="shared" si="74"/>
        <v/>
      </c>
      <c r="AQ208" s="1531" t="str">
        <f t="shared" si="75"/>
        <v/>
      </c>
    </row>
    <row r="209" spans="5:43" x14ac:dyDescent="0.25">
      <c r="E209" s="1531" t="str">
        <f t="shared" si="57"/>
        <v/>
      </c>
      <c r="G209" s="1531" t="str">
        <f t="shared" si="57"/>
        <v/>
      </c>
      <c r="I209" s="1531" t="str">
        <f t="shared" si="58"/>
        <v/>
      </c>
      <c r="K209" s="1531" t="str">
        <f t="shared" si="59"/>
        <v/>
      </c>
      <c r="M209" s="1531" t="str">
        <f t="shared" si="60"/>
        <v/>
      </c>
      <c r="O209" s="1531" t="str">
        <f t="shared" si="61"/>
        <v/>
      </c>
      <c r="Q209" s="1531" t="str">
        <f t="shared" si="62"/>
        <v/>
      </c>
      <c r="S209" s="1531" t="str">
        <f t="shared" si="63"/>
        <v/>
      </c>
      <c r="U209" s="1531" t="str">
        <f t="shared" si="64"/>
        <v/>
      </c>
      <c r="W209" s="1531" t="str">
        <f t="shared" si="65"/>
        <v/>
      </c>
      <c r="Y209" s="1531" t="str">
        <f t="shared" si="66"/>
        <v/>
      </c>
      <c r="AA209" s="1531" t="str">
        <f t="shared" si="67"/>
        <v/>
      </c>
      <c r="AC209" s="1531" t="str">
        <f t="shared" si="68"/>
        <v/>
      </c>
      <c r="AE209" s="1531" t="str">
        <f t="shared" si="69"/>
        <v/>
      </c>
      <c r="AG209" s="1531" t="str">
        <f t="shared" si="70"/>
        <v/>
      </c>
      <c r="AI209" s="1531" t="str">
        <f t="shared" si="71"/>
        <v/>
      </c>
      <c r="AK209" s="1531" t="str">
        <f t="shared" si="72"/>
        <v/>
      </c>
      <c r="AM209" s="1531" t="str">
        <f t="shared" si="73"/>
        <v/>
      </c>
      <c r="AO209" s="1531" t="str">
        <f t="shared" si="74"/>
        <v/>
      </c>
      <c r="AQ209" s="1531" t="str">
        <f t="shared" si="75"/>
        <v/>
      </c>
    </row>
    <row r="210" spans="5:43" x14ac:dyDescent="0.25">
      <c r="E210" s="1531" t="str">
        <f t="shared" si="57"/>
        <v/>
      </c>
      <c r="G210" s="1531" t="str">
        <f t="shared" si="57"/>
        <v/>
      </c>
      <c r="I210" s="1531" t="str">
        <f t="shared" si="58"/>
        <v/>
      </c>
      <c r="K210" s="1531" t="str">
        <f t="shared" si="59"/>
        <v/>
      </c>
      <c r="M210" s="1531" t="str">
        <f t="shared" si="60"/>
        <v/>
      </c>
      <c r="O210" s="1531" t="str">
        <f t="shared" si="61"/>
        <v/>
      </c>
      <c r="Q210" s="1531" t="str">
        <f t="shared" si="62"/>
        <v/>
      </c>
      <c r="S210" s="1531" t="str">
        <f t="shared" si="63"/>
        <v/>
      </c>
      <c r="U210" s="1531" t="str">
        <f t="shared" si="64"/>
        <v/>
      </c>
      <c r="W210" s="1531" t="str">
        <f t="shared" si="65"/>
        <v/>
      </c>
      <c r="Y210" s="1531" t="str">
        <f t="shared" si="66"/>
        <v/>
      </c>
      <c r="AA210" s="1531" t="str">
        <f t="shared" si="67"/>
        <v/>
      </c>
      <c r="AC210" s="1531" t="str">
        <f t="shared" si="68"/>
        <v/>
      </c>
      <c r="AE210" s="1531" t="str">
        <f t="shared" si="69"/>
        <v/>
      </c>
      <c r="AG210" s="1531" t="str">
        <f t="shared" si="70"/>
        <v/>
      </c>
      <c r="AI210" s="1531" t="str">
        <f t="shared" si="71"/>
        <v/>
      </c>
      <c r="AK210" s="1531" t="str">
        <f t="shared" si="72"/>
        <v/>
      </c>
      <c r="AM210" s="1531" t="str">
        <f t="shared" si="73"/>
        <v/>
      </c>
      <c r="AO210" s="1531" t="str">
        <f t="shared" si="74"/>
        <v/>
      </c>
      <c r="AQ210" s="1531" t="str">
        <f t="shared" si="75"/>
        <v/>
      </c>
    </row>
    <row r="211" spans="5:43" x14ac:dyDescent="0.25">
      <c r="E211" s="1531" t="str">
        <f t="shared" si="57"/>
        <v/>
      </c>
      <c r="G211" s="1531" t="str">
        <f t="shared" si="57"/>
        <v/>
      </c>
      <c r="I211" s="1531" t="str">
        <f t="shared" si="58"/>
        <v/>
      </c>
      <c r="K211" s="1531" t="str">
        <f t="shared" si="59"/>
        <v/>
      </c>
      <c r="M211" s="1531" t="str">
        <f t="shared" si="60"/>
        <v/>
      </c>
      <c r="O211" s="1531" t="str">
        <f t="shared" si="61"/>
        <v/>
      </c>
      <c r="Q211" s="1531" t="str">
        <f t="shared" si="62"/>
        <v/>
      </c>
      <c r="S211" s="1531" t="str">
        <f t="shared" si="63"/>
        <v/>
      </c>
      <c r="U211" s="1531" t="str">
        <f t="shared" si="64"/>
        <v/>
      </c>
      <c r="W211" s="1531" t="str">
        <f t="shared" si="65"/>
        <v/>
      </c>
      <c r="Y211" s="1531" t="str">
        <f t="shared" si="66"/>
        <v/>
      </c>
      <c r="AA211" s="1531" t="str">
        <f t="shared" si="67"/>
        <v/>
      </c>
      <c r="AC211" s="1531" t="str">
        <f t="shared" si="68"/>
        <v/>
      </c>
      <c r="AE211" s="1531" t="str">
        <f t="shared" si="69"/>
        <v/>
      </c>
      <c r="AG211" s="1531" t="str">
        <f t="shared" si="70"/>
        <v/>
      </c>
      <c r="AI211" s="1531" t="str">
        <f t="shared" si="71"/>
        <v/>
      </c>
      <c r="AK211" s="1531" t="str">
        <f t="shared" si="72"/>
        <v/>
      </c>
      <c r="AM211" s="1531" t="str">
        <f t="shared" si="73"/>
        <v/>
      </c>
      <c r="AO211" s="1531" t="str">
        <f t="shared" si="74"/>
        <v/>
      </c>
      <c r="AQ211" s="1531" t="str">
        <f t="shared" si="75"/>
        <v/>
      </c>
    </row>
    <row r="212" spans="5:43" x14ac:dyDescent="0.25">
      <c r="E212" s="1531" t="str">
        <f t="shared" si="57"/>
        <v/>
      </c>
      <c r="G212" s="1531" t="str">
        <f t="shared" si="57"/>
        <v/>
      </c>
      <c r="I212" s="1531" t="str">
        <f t="shared" si="58"/>
        <v/>
      </c>
      <c r="K212" s="1531" t="str">
        <f t="shared" si="59"/>
        <v/>
      </c>
      <c r="M212" s="1531" t="str">
        <f t="shared" si="60"/>
        <v/>
      </c>
      <c r="O212" s="1531" t="str">
        <f t="shared" si="61"/>
        <v/>
      </c>
      <c r="Q212" s="1531" t="str">
        <f t="shared" si="62"/>
        <v/>
      </c>
      <c r="S212" s="1531" t="str">
        <f t="shared" si="63"/>
        <v/>
      </c>
      <c r="U212" s="1531" t="str">
        <f t="shared" si="64"/>
        <v/>
      </c>
      <c r="W212" s="1531" t="str">
        <f t="shared" si="65"/>
        <v/>
      </c>
      <c r="Y212" s="1531" t="str">
        <f t="shared" si="66"/>
        <v/>
      </c>
      <c r="AA212" s="1531" t="str">
        <f t="shared" si="67"/>
        <v/>
      </c>
      <c r="AC212" s="1531" t="str">
        <f t="shared" si="68"/>
        <v/>
      </c>
      <c r="AE212" s="1531" t="str">
        <f t="shared" si="69"/>
        <v/>
      </c>
      <c r="AG212" s="1531" t="str">
        <f t="shared" si="70"/>
        <v/>
      </c>
      <c r="AI212" s="1531" t="str">
        <f t="shared" si="71"/>
        <v/>
      </c>
      <c r="AK212" s="1531" t="str">
        <f t="shared" si="72"/>
        <v/>
      </c>
      <c r="AM212" s="1531" t="str">
        <f t="shared" si="73"/>
        <v/>
      </c>
      <c r="AO212" s="1531" t="str">
        <f t="shared" si="74"/>
        <v/>
      </c>
      <c r="AQ212" s="1531" t="str">
        <f t="shared" si="75"/>
        <v/>
      </c>
    </row>
    <row r="213" spans="5:43" x14ac:dyDescent="0.25">
      <c r="E213" s="1531" t="str">
        <f t="shared" si="57"/>
        <v/>
      </c>
      <c r="G213" s="1531" t="str">
        <f t="shared" si="57"/>
        <v/>
      </c>
      <c r="I213" s="1531" t="str">
        <f t="shared" si="58"/>
        <v/>
      </c>
      <c r="K213" s="1531" t="str">
        <f t="shared" si="59"/>
        <v/>
      </c>
      <c r="M213" s="1531" t="str">
        <f t="shared" si="60"/>
        <v/>
      </c>
      <c r="O213" s="1531" t="str">
        <f t="shared" si="61"/>
        <v/>
      </c>
      <c r="Q213" s="1531" t="str">
        <f t="shared" si="62"/>
        <v/>
      </c>
      <c r="S213" s="1531" t="str">
        <f t="shared" si="63"/>
        <v/>
      </c>
      <c r="U213" s="1531" t="str">
        <f t="shared" si="64"/>
        <v/>
      </c>
      <c r="W213" s="1531" t="str">
        <f t="shared" si="65"/>
        <v/>
      </c>
      <c r="Y213" s="1531" t="str">
        <f t="shared" si="66"/>
        <v/>
      </c>
      <c r="AA213" s="1531" t="str">
        <f t="shared" si="67"/>
        <v/>
      </c>
      <c r="AC213" s="1531" t="str">
        <f t="shared" si="68"/>
        <v/>
      </c>
      <c r="AE213" s="1531" t="str">
        <f t="shared" si="69"/>
        <v/>
      </c>
      <c r="AG213" s="1531" t="str">
        <f t="shared" si="70"/>
        <v/>
      </c>
      <c r="AI213" s="1531" t="str">
        <f t="shared" si="71"/>
        <v/>
      </c>
      <c r="AK213" s="1531" t="str">
        <f t="shared" si="72"/>
        <v/>
      </c>
      <c r="AM213" s="1531" t="str">
        <f t="shared" si="73"/>
        <v/>
      </c>
      <c r="AO213" s="1531" t="str">
        <f t="shared" si="74"/>
        <v/>
      </c>
      <c r="AQ213" s="1531" t="str">
        <f t="shared" si="75"/>
        <v/>
      </c>
    </row>
    <row r="214" spans="5:43" x14ac:dyDescent="0.25">
      <c r="E214" s="1531" t="str">
        <f t="shared" si="57"/>
        <v/>
      </c>
      <c r="G214" s="1531" t="str">
        <f t="shared" si="57"/>
        <v/>
      </c>
      <c r="I214" s="1531" t="str">
        <f t="shared" si="58"/>
        <v/>
      </c>
      <c r="K214" s="1531" t="str">
        <f t="shared" si="59"/>
        <v/>
      </c>
      <c r="M214" s="1531" t="str">
        <f t="shared" si="60"/>
        <v/>
      </c>
      <c r="O214" s="1531" t="str">
        <f t="shared" si="61"/>
        <v/>
      </c>
      <c r="Q214" s="1531" t="str">
        <f t="shared" si="62"/>
        <v/>
      </c>
      <c r="S214" s="1531" t="str">
        <f t="shared" si="63"/>
        <v/>
      </c>
      <c r="U214" s="1531" t="str">
        <f t="shared" si="64"/>
        <v/>
      </c>
      <c r="W214" s="1531" t="str">
        <f t="shared" si="65"/>
        <v/>
      </c>
      <c r="Y214" s="1531" t="str">
        <f t="shared" si="66"/>
        <v/>
      </c>
      <c r="AA214" s="1531" t="str">
        <f t="shared" si="67"/>
        <v/>
      </c>
      <c r="AC214" s="1531" t="str">
        <f t="shared" si="68"/>
        <v/>
      </c>
      <c r="AE214" s="1531" t="str">
        <f t="shared" si="69"/>
        <v/>
      </c>
      <c r="AG214" s="1531" t="str">
        <f t="shared" si="70"/>
        <v/>
      </c>
      <c r="AI214" s="1531" t="str">
        <f t="shared" si="71"/>
        <v/>
      </c>
      <c r="AK214" s="1531" t="str">
        <f t="shared" si="72"/>
        <v/>
      </c>
      <c r="AM214" s="1531" t="str">
        <f t="shared" si="73"/>
        <v/>
      </c>
      <c r="AO214" s="1531" t="str">
        <f t="shared" si="74"/>
        <v/>
      </c>
      <c r="AQ214" s="1531" t="str">
        <f t="shared" si="75"/>
        <v/>
      </c>
    </row>
    <row r="215" spans="5:43" x14ac:dyDescent="0.25">
      <c r="E215" s="1531" t="str">
        <f t="shared" si="57"/>
        <v/>
      </c>
      <c r="G215" s="1531" t="str">
        <f t="shared" si="57"/>
        <v/>
      </c>
      <c r="I215" s="1531" t="str">
        <f t="shared" si="58"/>
        <v/>
      </c>
      <c r="K215" s="1531" t="str">
        <f t="shared" si="59"/>
        <v/>
      </c>
      <c r="M215" s="1531" t="str">
        <f t="shared" si="60"/>
        <v/>
      </c>
      <c r="O215" s="1531" t="str">
        <f t="shared" si="61"/>
        <v/>
      </c>
      <c r="Q215" s="1531" t="str">
        <f t="shared" si="62"/>
        <v/>
      </c>
      <c r="S215" s="1531" t="str">
        <f t="shared" si="63"/>
        <v/>
      </c>
      <c r="U215" s="1531" t="str">
        <f t="shared" si="64"/>
        <v/>
      </c>
      <c r="W215" s="1531" t="str">
        <f t="shared" si="65"/>
        <v/>
      </c>
      <c r="Y215" s="1531" t="str">
        <f t="shared" si="66"/>
        <v/>
      </c>
      <c r="AA215" s="1531" t="str">
        <f t="shared" si="67"/>
        <v/>
      </c>
      <c r="AC215" s="1531" t="str">
        <f t="shared" si="68"/>
        <v/>
      </c>
      <c r="AE215" s="1531" t="str">
        <f t="shared" si="69"/>
        <v/>
      </c>
      <c r="AG215" s="1531" t="str">
        <f t="shared" si="70"/>
        <v/>
      </c>
      <c r="AI215" s="1531" t="str">
        <f t="shared" si="71"/>
        <v/>
      </c>
      <c r="AK215" s="1531" t="str">
        <f t="shared" si="72"/>
        <v/>
      </c>
      <c r="AM215" s="1531" t="str">
        <f t="shared" si="73"/>
        <v/>
      </c>
      <c r="AO215" s="1531" t="str">
        <f t="shared" si="74"/>
        <v/>
      </c>
      <c r="AQ215" s="1531" t="str">
        <f t="shared" si="75"/>
        <v/>
      </c>
    </row>
    <row r="216" spans="5:43" x14ac:dyDescent="0.25">
      <c r="E216" s="1531" t="str">
        <f t="shared" si="57"/>
        <v/>
      </c>
      <c r="G216" s="1531" t="str">
        <f t="shared" si="57"/>
        <v/>
      </c>
      <c r="I216" s="1531" t="str">
        <f t="shared" si="58"/>
        <v/>
      </c>
      <c r="K216" s="1531" t="str">
        <f t="shared" si="59"/>
        <v/>
      </c>
      <c r="M216" s="1531" t="str">
        <f t="shared" si="60"/>
        <v/>
      </c>
      <c r="O216" s="1531" t="str">
        <f t="shared" si="61"/>
        <v/>
      </c>
      <c r="Q216" s="1531" t="str">
        <f t="shared" si="62"/>
        <v/>
      </c>
      <c r="S216" s="1531" t="str">
        <f t="shared" si="63"/>
        <v/>
      </c>
      <c r="U216" s="1531" t="str">
        <f t="shared" si="64"/>
        <v/>
      </c>
      <c r="W216" s="1531" t="str">
        <f t="shared" si="65"/>
        <v/>
      </c>
      <c r="Y216" s="1531" t="str">
        <f t="shared" si="66"/>
        <v/>
      </c>
      <c r="AA216" s="1531" t="str">
        <f t="shared" si="67"/>
        <v/>
      </c>
      <c r="AC216" s="1531" t="str">
        <f t="shared" si="68"/>
        <v/>
      </c>
      <c r="AE216" s="1531" t="str">
        <f t="shared" si="69"/>
        <v/>
      </c>
      <c r="AG216" s="1531" t="str">
        <f t="shared" si="70"/>
        <v/>
      </c>
      <c r="AI216" s="1531" t="str">
        <f t="shared" si="71"/>
        <v/>
      </c>
      <c r="AK216" s="1531" t="str">
        <f t="shared" si="72"/>
        <v/>
      </c>
      <c r="AM216" s="1531" t="str">
        <f t="shared" si="73"/>
        <v/>
      </c>
      <c r="AO216" s="1531" t="str">
        <f t="shared" si="74"/>
        <v/>
      </c>
      <c r="AQ216" s="1531" t="str">
        <f t="shared" si="75"/>
        <v/>
      </c>
    </row>
    <row r="217" spans="5:43" x14ac:dyDescent="0.25">
      <c r="E217" s="1531" t="str">
        <f t="shared" si="57"/>
        <v/>
      </c>
      <c r="G217" s="1531" t="str">
        <f t="shared" si="57"/>
        <v/>
      </c>
      <c r="I217" s="1531" t="str">
        <f t="shared" si="58"/>
        <v/>
      </c>
      <c r="K217" s="1531" t="str">
        <f t="shared" si="59"/>
        <v/>
      </c>
      <c r="M217" s="1531" t="str">
        <f t="shared" si="60"/>
        <v/>
      </c>
      <c r="O217" s="1531" t="str">
        <f t="shared" si="61"/>
        <v/>
      </c>
      <c r="Q217" s="1531" t="str">
        <f t="shared" si="62"/>
        <v/>
      </c>
      <c r="S217" s="1531" t="str">
        <f t="shared" si="63"/>
        <v/>
      </c>
      <c r="U217" s="1531" t="str">
        <f t="shared" si="64"/>
        <v/>
      </c>
      <c r="W217" s="1531" t="str">
        <f t="shared" si="65"/>
        <v/>
      </c>
      <c r="Y217" s="1531" t="str">
        <f t="shared" si="66"/>
        <v/>
      </c>
      <c r="AA217" s="1531" t="str">
        <f t="shared" si="67"/>
        <v/>
      </c>
      <c r="AC217" s="1531" t="str">
        <f t="shared" si="68"/>
        <v/>
      </c>
      <c r="AE217" s="1531" t="str">
        <f t="shared" si="69"/>
        <v/>
      </c>
      <c r="AG217" s="1531" t="str">
        <f t="shared" si="70"/>
        <v/>
      </c>
      <c r="AI217" s="1531" t="str">
        <f t="shared" si="71"/>
        <v/>
      </c>
      <c r="AK217" s="1531" t="str">
        <f t="shared" si="72"/>
        <v/>
      </c>
      <c r="AM217" s="1531" t="str">
        <f t="shared" si="73"/>
        <v/>
      </c>
      <c r="AO217" s="1531" t="str">
        <f t="shared" si="74"/>
        <v/>
      </c>
      <c r="AQ217" s="1531" t="str">
        <f t="shared" si="75"/>
        <v/>
      </c>
    </row>
    <row r="218" spans="5:43" x14ac:dyDescent="0.25">
      <c r="E218" s="1531" t="str">
        <f t="shared" si="57"/>
        <v/>
      </c>
      <c r="G218" s="1531" t="str">
        <f t="shared" si="57"/>
        <v/>
      </c>
      <c r="I218" s="1531" t="str">
        <f t="shared" si="58"/>
        <v/>
      </c>
      <c r="K218" s="1531" t="str">
        <f t="shared" si="59"/>
        <v/>
      </c>
      <c r="M218" s="1531" t="str">
        <f t="shared" si="60"/>
        <v/>
      </c>
      <c r="O218" s="1531" t="str">
        <f t="shared" si="61"/>
        <v/>
      </c>
      <c r="Q218" s="1531" t="str">
        <f t="shared" si="62"/>
        <v/>
      </c>
      <c r="S218" s="1531" t="str">
        <f t="shared" si="63"/>
        <v/>
      </c>
      <c r="U218" s="1531" t="str">
        <f t="shared" si="64"/>
        <v/>
      </c>
      <c r="W218" s="1531" t="str">
        <f t="shared" si="65"/>
        <v/>
      </c>
      <c r="Y218" s="1531" t="str">
        <f t="shared" si="66"/>
        <v/>
      </c>
      <c r="AA218" s="1531" t="str">
        <f t="shared" si="67"/>
        <v/>
      </c>
      <c r="AC218" s="1531" t="str">
        <f t="shared" si="68"/>
        <v/>
      </c>
      <c r="AE218" s="1531" t="str">
        <f t="shared" si="69"/>
        <v/>
      </c>
      <c r="AG218" s="1531" t="str">
        <f t="shared" si="70"/>
        <v/>
      </c>
      <c r="AI218" s="1531" t="str">
        <f t="shared" si="71"/>
        <v/>
      </c>
      <c r="AK218" s="1531" t="str">
        <f t="shared" si="72"/>
        <v/>
      </c>
      <c r="AM218" s="1531" t="str">
        <f t="shared" si="73"/>
        <v/>
      </c>
      <c r="AO218" s="1531" t="str">
        <f t="shared" si="74"/>
        <v/>
      </c>
      <c r="AQ218" s="1531" t="str">
        <f t="shared" si="75"/>
        <v/>
      </c>
    </row>
    <row r="219" spans="5:43" x14ac:dyDescent="0.25">
      <c r="E219" s="1531" t="str">
        <f t="shared" si="57"/>
        <v/>
      </c>
      <c r="G219" s="1531" t="str">
        <f t="shared" si="57"/>
        <v/>
      </c>
      <c r="I219" s="1531" t="str">
        <f t="shared" si="58"/>
        <v/>
      </c>
      <c r="K219" s="1531" t="str">
        <f t="shared" si="59"/>
        <v/>
      </c>
      <c r="M219" s="1531" t="str">
        <f t="shared" si="60"/>
        <v/>
      </c>
      <c r="O219" s="1531" t="str">
        <f t="shared" si="61"/>
        <v/>
      </c>
      <c r="Q219" s="1531" t="str">
        <f t="shared" si="62"/>
        <v/>
      </c>
      <c r="S219" s="1531" t="str">
        <f t="shared" si="63"/>
        <v/>
      </c>
      <c r="U219" s="1531" t="str">
        <f t="shared" si="64"/>
        <v/>
      </c>
      <c r="W219" s="1531" t="str">
        <f t="shared" si="65"/>
        <v/>
      </c>
      <c r="Y219" s="1531" t="str">
        <f t="shared" si="66"/>
        <v/>
      </c>
      <c r="AA219" s="1531" t="str">
        <f t="shared" si="67"/>
        <v/>
      </c>
      <c r="AC219" s="1531" t="str">
        <f t="shared" si="68"/>
        <v/>
      </c>
      <c r="AE219" s="1531" t="str">
        <f t="shared" si="69"/>
        <v/>
      </c>
      <c r="AG219" s="1531" t="str">
        <f t="shared" si="70"/>
        <v/>
      </c>
      <c r="AI219" s="1531" t="str">
        <f t="shared" si="71"/>
        <v/>
      </c>
      <c r="AK219" s="1531" t="str">
        <f t="shared" si="72"/>
        <v/>
      </c>
      <c r="AM219" s="1531" t="str">
        <f t="shared" si="73"/>
        <v/>
      </c>
      <c r="AO219" s="1531" t="str">
        <f t="shared" si="74"/>
        <v/>
      </c>
      <c r="AQ219" s="1531" t="str">
        <f t="shared" si="75"/>
        <v/>
      </c>
    </row>
    <row r="220" spans="5:43" x14ac:dyDescent="0.25">
      <c r="E220" s="1531" t="str">
        <f t="shared" si="57"/>
        <v/>
      </c>
      <c r="G220" s="1531" t="str">
        <f t="shared" si="57"/>
        <v/>
      </c>
      <c r="I220" s="1531" t="str">
        <f t="shared" si="58"/>
        <v/>
      </c>
      <c r="K220" s="1531" t="str">
        <f t="shared" si="59"/>
        <v/>
      </c>
      <c r="M220" s="1531" t="str">
        <f t="shared" si="60"/>
        <v/>
      </c>
      <c r="O220" s="1531" t="str">
        <f t="shared" si="61"/>
        <v/>
      </c>
      <c r="Q220" s="1531" t="str">
        <f t="shared" si="62"/>
        <v/>
      </c>
      <c r="S220" s="1531" t="str">
        <f t="shared" si="63"/>
        <v/>
      </c>
      <c r="U220" s="1531" t="str">
        <f t="shared" si="64"/>
        <v/>
      </c>
      <c r="W220" s="1531" t="str">
        <f t="shared" si="65"/>
        <v/>
      </c>
      <c r="Y220" s="1531" t="str">
        <f t="shared" si="66"/>
        <v/>
      </c>
      <c r="AA220" s="1531" t="str">
        <f t="shared" si="67"/>
        <v/>
      </c>
      <c r="AC220" s="1531" t="str">
        <f t="shared" si="68"/>
        <v/>
      </c>
      <c r="AE220" s="1531" t="str">
        <f t="shared" si="69"/>
        <v/>
      </c>
      <c r="AG220" s="1531" t="str">
        <f t="shared" si="70"/>
        <v/>
      </c>
      <c r="AI220" s="1531" t="str">
        <f t="shared" si="71"/>
        <v/>
      </c>
      <c r="AK220" s="1531" t="str">
        <f t="shared" si="72"/>
        <v/>
      </c>
      <c r="AM220" s="1531" t="str">
        <f t="shared" si="73"/>
        <v/>
      </c>
      <c r="AO220" s="1531" t="str">
        <f t="shared" si="74"/>
        <v/>
      </c>
      <c r="AQ220" s="1531" t="str">
        <f t="shared" si="75"/>
        <v/>
      </c>
    </row>
    <row r="221" spans="5:43" x14ac:dyDescent="0.25">
      <c r="E221" s="1531" t="str">
        <f t="shared" si="57"/>
        <v/>
      </c>
      <c r="G221" s="1531" t="str">
        <f t="shared" si="57"/>
        <v/>
      </c>
      <c r="I221" s="1531" t="str">
        <f t="shared" si="58"/>
        <v/>
      </c>
      <c r="K221" s="1531" t="str">
        <f t="shared" si="59"/>
        <v/>
      </c>
      <c r="M221" s="1531" t="str">
        <f t="shared" si="60"/>
        <v/>
      </c>
      <c r="O221" s="1531" t="str">
        <f t="shared" si="61"/>
        <v/>
      </c>
      <c r="Q221" s="1531" t="str">
        <f t="shared" si="62"/>
        <v/>
      </c>
      <c r="S221" s="1531" t="str">
        <f t="shared" si="63"/>
        <v/>
      </c>
      <c r="U221" s="1531" t="str">
        <f t="shared" si="64"/>
        <v/>
      </c>
      <c r="W221" s="1531" t="str">
        <f t="shared" si="65"/>
        <v/>
      </c>
      <c r="Y221" s="1531" t="str">
        <f t="shared" si="66"/>
        <v/>
      </c>
      <c r="AA221" s="1531" t="str">
        <f t="shared" si="67"/>
        <v/>
      </c>
      <c r="AC221" s="1531" t="str">
        <f t="shared" si="68"/>
        <v/>
      </c>
      <c r="AE221" s="1531" t="str">
        <f t="shared" si="69"/>
        <v/>
      </c>
      <c r="AG221" s="1531" t="str">
        <f t="shared" si="70"/>
        <v/>
      </c>
      <c r="AI221" s="1531" t="str">
        <f t="shared" si="71"/>
        <v/>
      </c>
      <c r="AK221" s="1531" t="str">
        <f t="shared" si="72"/>
        <v/>
      </c>
      <c r="AM221" s="1531" t="str">
        <f t="shared" si="73"/>
        <v/>
      </c>
      <c r="AO221" s="1531" t="str">
        <f t="shared" si="74"/>
        <v/>
      </c>
      <c r="AQ221" s="1531" t="str">
        <f t="shared" si="75"/>
        <v/>
      </c>
    </row>
    <row r="222" spans="5:43" x14ac:dyDescent="0.25">
      <c r="E222" s="1531" t="str">
        <f t="shared" si="57"/>
        <v/>
      </c>
      <c r="G222" s="1531" t="str">
        <f t="shared" si="57"/>
        <v/>
      </c>
      <c r="I222" s="1531" t="str">
        <f t="shared" si="58"/>
        <v/>
      </c>
      <c r="K222" s="1531" t="str">
        <f t="shared" si="59"/>
        <v/>
      </c>
      <c r="M222" s="1531" t="str">
        <f t="shared" si="60"/>
        <v/>
      </c>
      <c r="O222" s="1531" t="str">
        <f t="shared" si="61"/>
        <v/>
      </c>
      <c r="Q222" s="1531" t="str">
        <f t="shared" si="62"/>
        <v/>
      </c>
      <c r="S222" s="1531" t="str">
        <f t="shared" si="63"/>
        <v/>
      </c>
      <c r="U222" s="1531" t="str">
        <f t="shared" si="64"/>
        <v/>
      </c>
      <c r="W222" s="1531" t="str">
        <f t="shared" si="65"/>
        <v/>
      </c>
      <c r="Y222" s="1531" t="str">
        <f t="shared" si="66"/>
        <v/>
      </c>
      <c r="AA222" s="1531" t="str">
        <f t="shared" si="67"/>
        <v/>
      </c>
      <c r="AC222" s="1531" t="str">
        <f t="shared" si="68"/>
        <v/>
      </c>
      <c r="AE222" s="1531" t="str">
        <f t="shared" si="69"/>
        <v/>
      </c>
      <c r="AG222" s="1531" t="str">
        <f t="shared" si="70"/>
        <v/>
      </c>
      <c r="AI222" s="1531" t="str">
        <f t="shared" si="71"/>
        <v/>
      </c>
      <c r="AK222" s="1531" t="str">
        <f t="shared" si="72"/>
        <v/>
      </c>
      <c r="AM222" s="1531" t="str">
        <f t="shared" si="73"/>
        <v/>
      </c>
      <c r="AO222" s="1531" t="str">
        <f t="shared" si="74"/>
        <v/>
      </c>
      <c r="AQ222" s="1531" t="str">
        <f t="shared" si="75"/>
        <v/>
      </c>
    </row>
    <row r="223" spans="5:43" x14ac:dyDescent="0.25">
      <c r="E223" s="1531" t="str">
        <f t="shared" si="57"/>
        <v/>
      </c>
      <c r="G223" s="1531" t="str">
        <f t="shared" si="57"/>
        <v/>
      </c>
      <c r="I223" s="1531" t="str">
        <f t="shared" si="58"/>
        <v/>
      </c>
      <c r="K223" s="1531" t="str">
        <f t="shared" si="59"/>
        <v/>
      </c>
      <c r="M223" s="1531" t="str">
        <f t="shared" si="60"/>
        <v/>
      </c>
      <c r="O223" s="1531" t="str">
        <f t="shared" si="61"/>
        <v/>
      </c>
      <c r="Q223" s="1531" t="str">
        <f t="shared" si="62"/>
        <v/>
      </c>
      <c r="S223" s="1531" t="str">
        <f t="shared" si="63"/>
        <v/>
      </c>
      <c r="U223" s="1531" t="str">
        <f t="shared" si="64"/>
        <v/>
      </c>
      <c r="W223" s="1531" t="str">
        <f t="shared" si="65"/>
        <v/>
      </c>
      <c r="Y223" s="1531" t="str">
        <f t="shared" si="66"/>
        <v/>
      </c>
      <c r="AA223" s="1531" t="str">
        <f t="shared" si="67"/>
        <v/>
      </c>
      <c r="AC223" s="1531" t="str">
        <f t="shared" si="68"/>
        <v/>
      </c>
      <c r="AE223" s="1531" t="str">
        <f t="shared" si="69"/>
        <v/>
      </c>
      <c r="AG223" s="1531" t="str">
        <f t="shared" si="70"/>
        <v/>
      </c>
      <c r="AI223" s="1531" t="str">
        <f t="shared" si="71"/>
        <v/>
      </c>
      <c r="AK223" s="1531" t="str">
        <f t="shared" si="72"/>
        <v/>
      </c>
      <c r="AM223" s="1531" t="str">
        <f t="shared" si="73"/>
        <v/>
      </c>
      <c r="AO223" s="1531" t="str">
        <f t="shared" si="74"/>
        <v/>
      </c>
      <c r="AQ223" s="1531" t="str">
        <f t="shared" si="75"/>
        <v/>
      </c>
    </row>
    <row r="224" spans="5:43" x14ac:dyDescent="0.25">
      <c r="E224" s="1531" t="str">
        <f t="shared" si="57"/>
        <v/>
      </c>
      <c r="G224" s="1531" t="str">
        <f t="shared" si="57"/>
        <v/>
      </c>
      <c r="I224" s="1531" t="str">
        <f t="shared" si="58"/>
        <v/>
      </c>
      <c r="K224" s="1531" t="str">
        <f t="shared" si="59"/>
        <v/>
      </c>
      <c r="M224" s="1531" t="str">
        <f t="shared" si="60"/>
        <v/>
      </c>
      <c r="O224" s="1531" t="str">
        <f t="shared" si="61"/>
        <v/>
      </c>
      <c r="Q224" s="1531" t="str">
        <f t="shared" si="62"/>
        <v/>
      </c>
      <c r="S224" s="1531" t="str">
        <f t="shared" si="63"/>
        <v/>
      </c>
      <c r="U224" s="1531" t="str">
        <f t="shared" si="64"/>
        <v/>
      </c>
      <c r="W224" s="1531" t="str">
        <f t="shared" si="65"/>
        <v/>
      </c>
      <c r="Y224" s="1531" t="str">
        <f t="shared" si="66"/>
        <v/>
      </c>
      <c r="AA224" s="1531" t="str">
        <f t="shared" si="67"/>
        <v/>
      </c>
      <c r="AC224" s="1531" t="str">
        <f t="shared" si="68"/>
        <v/>
      </c>
      <c r="AE224" s="1531" t="str">
        <f t="shared" si="69"/>
        <v/>
      </c>
      <c r="AG224" s="1531" t="str">
        <f t="shared" si="70"/>
        <v/>
      </c>
      <c r="AI224" s="1531" t="str">
        <f t="shared" si="71"/>
        <v/>
      </c>
      <c r="AK224" s="1531" t="str">
        <f t="shared" si="72"/>
        <v/>
      </c>
      <c r="AM224" s="1531" t="str">
        <f t="shared" si="73"/>
        <v/>
      </c>
      <c r="AO224" s="1531" t="str">
        <f t="shared" si="74"/>
        <v/>
      </c>
      <c r="AQ224" s="1531" t="str">
        <f t="shared" si="75"/>
        <v/>
      </c>
    </row>
    <row r="225" spans="5:43" x14ac:dyDescent="0.25">
      <c r="E225" s="1531" t="str">
        <f t="shared" si="57"/>
        <v/>
      </c>
      <c r="G225" s="1531" t="str">
        <f t="shared" si="57"/>
        <v/>
      </c>
      <c r="I225" s="1531" t="str">
        <f t="shared" si="58"/>
        <v/>
      </c>
      <c r="K225" s="1531" t="str">
        <f t="shared" si="59"/>
        <v/>
      </c>
      <c r="M225" s="1531" t="str">
        <f t="shared" si="60"/>
        <v/>
      </c>
      <c r="O225" s="1531" t="str">
        <f t="shared" si="61"/>
        <v/>
      </c>
      <c r="Q225" s="1531" t="str">
        <f t="shared" si="62"/>
        <v/>
      </c>
      <c r="S225" s="1531" t="str">
        <f t="shared" si="63"/>
        <v/>
      </c>
      <c r="U225" s="1531" t="str">
        <f t="shared" si="64"/>
        <v/>
      </c>
      <c r="W225" s="1531" t="str">
        <f t="shared" si="65"/>
        <v/>
      </c>
      <c r="Y225" s="1531" t="str">
        <f t="shared" si="66"/>
        <v/>
      </c>
      <c r="AA225" s="1531" t="str">
        <f t="shared" si="67"/>
        <v/>
      </c>
      <c r="AC225" s="1531" t="str">
        <f t="shared" si="68"/>
        <v/>
      </c>
      <c r="AE225" s="1531" t="str">
        <f t="shared" si="69"/>
        <v/>
      </c>
      <c r="AG225" s="1531" t="str">
        <f t="shared" si="70"/>
        <v/>
      </c>
      <c r="AI225" s="1531" t="str">
        <f t="shared" si="71"/>
        <v/>
      </c>
      <c r="AK225" s="1531" t="str">
        <f t="shared" si="72"/>
        <v/>
      </c>
      <c r="AM225" s="1531" t="str">
        <f t="shared" si="73"/>
        <v/>
      </c>
      <c r="AO225" s="1531" t="str">
        <f t="shared" si="74"/>
        <v/>
      </c>
      <c r="AQ225" s="1531" t="str">
        <f t="shared" si="75"/>
        <v/>
      </c>
    </row>
    <row r="226" spans="5:43" x14ac:dyDescent="0.25">
      <c r="E226" s="1531" t="str">
        <f t="shared" si="57"/>
        <v/>
      </c>
      <c r="G226" s="1531" t="str">
        <f t="shared" si="57"/>
        <v/>
      </c>
      <c r="I226" s="1531" t="str">
        <f t="shared" si="58"/>
        <v/>
      </c>
      <c r="K226" s="1531" t="str">
        <f t="shared" si="59"/>
        <v/>
      </c>
      <c r="M226" s="1531" t="str">
        <f t="shared" si="60"/>
        <v/>
      </c>
      <c r="O226" s="1531" t="str">
        <f t="shared" si="61"/>
        <v/>
      </c>
      <c r="Q226" s="1531" t="str">
        <f t="shared" si="62"/>
        <v/>
      </c>
      <c r="S226" s="1531" t="str">
        <f t="shared" si="63"/>
        <v/>
      </c>
      <c r="U226" s="1531" t="str">
        <f t="shared" si="64"/>
        <v/>
      </c>
      <c r="W226" s="1531" t="str">
        <f t="shared" si="65"/>
        <v/>
      </c>
      <c r="Y226" s="1531" t="str">
        <f t="shared" si="66"/>
        <v/>
      </c>
      <c r="AA226" s="1531" t="str">
        <f t="shared" si="67"/>
        <v/>
      </c>
      <c r="AC226" s="1531" t="str">
        <f t="shared" si="68"/>
        <v/>
      </c>
      <c r="AE226" s="1531" t="str">
        <f t="shared" si="69"/>
        <v/>
      </c>
      <c r="AG226" s="1531" t="str">
        <f t="shared" si="70"/>
        <v/>
      </c>
      <c r="AI226" s="1531" t="str">
        <f t="shared" si="71"/>
        <v/>
      </c>
      <c r="AK226" s="1531" t="str">
        <f t="shared" si="72"/>
        <v/>
      </c>
      <c r="AM226" s="1531" t="str">
        <f t="shared" si="73"/>
        <v/>
      </c>
      <c r="AO226" s="1531" t="str">
        <f t="shared" si="74"/>
        <v/>
      </c>
      <c r="AQ226" s="1531" t="str">
        <f t="shared" si="75"/>
        <v/>
      </c>
    </row>
    <row r="227" spans="5:43" x14ac:dyDescent="0.25">
      <c r="E227" s="1531" t="str">
        <f t="shared" si="57"/>
        <v/>
      </c>
      <c r="G227" s="1531" t="str">
        <f t="shared" si="57"/>
        <v/>
      </c>
      <c r="I227" s="1531" t="str">
        <f t="shared" si="58"/>
        <v/>
      </c>
      <c r="K227" s="1531" t="str">
        <f t="shared" si="59"/>
        <v/>
      </c>
      <c r="M227" s="1531" t="str">
        <f t="shared" si="60"/>
        <v/>
      </c>
      <c r="O227" s="1531" t="str">
        <f t="shared" si="61"/>
        <v/>
      </c>
      <c r="Q227" s="1531" t="str">
        <f t="shared" si="62"/>
        <v/>
      </c>
      <c r="S227" s="1531" t="str">
        <f t="shared" si="63"/>
        <v/>
      </c>
      <c r="U227" s="1531" t="str">
        <f t="shared" si="64"/>
        <v/>
      </c>
      <c r="W227" s="1531" t="str">
        <f t="shared" si="65"/>
        <v/>
      </c>
      <c r="Y227" s="1531" t="str">
        <f t="shared" si="66"/>
        <v/>
      </c>
      <c r="AA227" s="1531" t="str">
        <f t="shared" si="67"/>
        <v/>
      </c>
      <c r="AC227" s="1531" t="str">
        <f t="shared" si="68"/>
        <v/>
      </c>
      <c r="AE227" s="1531" t="str">
        <f t="shared" si="69"/>
        <v/>
      </c>
      <c r="AG227" s="1531" t="str">
        <f t="shared" si="70"/>
        <v/>
      </c>
      <c r="AI227" s="1531" t="str">
        <f t="shared" si="71"/>
        <v/>
      </c>
      <c r="AK227" s="1531" t="str">
        <f t="shared" si="72"/>
        <v/>
      </c>
      <c r="AM227" s="1531" t="str">
        <f t="shared" si="73"/>
        <v/>
      </c>
      <c r="AO227" s="1531" t="str">
        <f t="shared" si="74"/>
        <v/>
      </c>
      <c r="AQ227" s="1531" t="str">
        <f t="shared" si="75"/>
        <v/>
      </c>
    </row>
    <row r="228" spans="5:43" x14ac:dyDescent="0.25">
      <c r="E228" s="1531" t="str">
        <f t="shared" si="57"/>
        <v/>
      </c>
      <c r="G228" s="1531" t="str">
        <f t="shared" si="57"/>
        <v/>
      </c>
      <c r="I228" s="1531" t="str">
        <f t="shared" si="58"/>
        <v/>
      </c>
      <c r="K228" s="1531" t="str">
        <f t="shared" si="59"/>
        <v/>
      </c>
      <c r="M228" s="1531" t="str">
        <f t="shared" si="60"/>
        <v/>
      </c>
      <c r="O228" s="1531" t="str">
        <f t="shared" si="61"/>
        <v/>
      </c>
      <c r="Q228" s="1531" t="str">
        <f t="shared" si="62"/>
        <v/>
      </c>
      <c r="S228" s="1531" t="str">
        <f t="shared" si="63"/>
        <v/>
      </c>
      <c r="U228" s="1531" t="str">
        <f t="shared" si="64"/>
        <v/>
      </c>
      <c r="W228" s="1531" t="str">
        <f t="shared" si="65"/>
        <v/>
      </c>
      <c r="Y228" s="1531" t="str">
        <f t="shared" si="66"/>
        <v/>
      </c>
      <c r="AA228" s="1531" t="str">
        <f t="shared" si="67"/>
        <v/>
      </c>
      <c r="AC228" s="1531" t="str">
        <f t="shared" si="68"/>
        <v/>
      </c>
      <c r="AE228" s="1531" t="str">
        <f t="shared" si="69"/>
        <v/>
      </c>
      <c r="AG228" s="1531" t="str">
        <f t="shared" si="70"/>
        <v/>
      </c>
      <c r="AI228" s="1531" t="str">
        <f t="shared" si="71"/>
        <v/>
      </c>
      <c r="AK228" s="1531" t="str">
        <f t="shared" si="72"/>
        <v/>
      </c>
      <c r="AM228" s="1531" t="str">
        <f t="shared" si="73"/>
        <v/>
      </c>
      <c r="AO228" s="1531" t="str">
        <f t="shared" si="74"/>
        <v/>
      </c>
      <c r="AQ228" s="1531" t="str">
        <f t="shared" si="75"/>
        <v/>
      </c>
    </row>
    <row r="229" spans="5:43" x14ac:dyDescent="0.25">
      <c r="E229" s="1531" t="str">
        <f t="shared" si="57"/>
        <v/>
      </c>
      <c r="G229" s="1531" t="str">
        <f t="shared" si="57"/>
        <v/>
      </c>
      <c r="I229" s="1531" t="str">
        <f t="shared" si="58"/>
        <v/>
      </c>
      <c r="K229" s="1531" t="str">
        <f t="shared" si="59"/>
        <v/>
      </c>
      <c r="M229" s="1531" t="str">
        <f t="shared" si="60"/>
        <v/>
      </c>
      <c r="O229" s="1531" t="str">
        <f t="shared" si="61"/>
        <v/>
      </c>
      <c r="Q229" s="1531" t="str">
        <f t="shared" si="62"/>
        <v/>
      </c>
      <c r="S229" s="1531" t="str">
        <f t="shared" si="63"/>
        <v/>
      </c>
      <c r="U229" s="1531" t="str">
        <f t="shared" si="64"/>
        <v/>
      </c>
      <c r="W229" s="1531" t="str">
        <f t="shared" si="65"/>
        <v/>
      </c>
      <c r="Y229" s="1531" t="str">
        <f t="shared" si="66"/>
        <v/>
      </c>
      <c r="AA229" s="1531" t="str">
        <f t="shared" si="67"/>
        <v/>
      </c>
      <c r="AC229" s="1531" t="str">
        <f t="shared" si="68"/>
        <v/>
      </c>
      <c r="AE229" s="1531" t="str">
        <f t="shared" si="69"/>
        <v/>
      </c>
      <c r="AG229" s="1531" t="str">
        <f t="shared" si="70"/>
        <v/>
      </c>
      <c r="AI229" s="1531" t="str">
        <f t="shared" si="71"/>
        <v/>
      </c>
      <c r="AK229" s="1531" t="str">
        <f t="shared" si="72"/>
        <v/>
      </c>
      <c r="AM229" s="1531" t="str">
        <f t="shared" si="73"/>
        <v/>
      </c>
      <c r="AO229" s="1531" t="str">
        <f t="shared" si="74"/>
        <v/>
      </c>
      <c r="AQ229" s="1531" t="str">
        <f t="shared" si="75"/>
        <v/>
      </c>
    </row>
    <row r="230" spans="5:43" x14ac:dyDescent="0.25">
      <c r="E230" s="1531" t="str">
        <f t="shared" si="57"/>
        <v/>
      </c>
      <c r="G230" s="1531" t="str">
        <f t="shared" si="57"/>
        <v/>
      </c>
      <c r="I230" s="1531" t="str">
        <f t="shared" si="58"/>
        <v/>
      </c>
      <c r="K230" s="1531" t="str">
        <f t="shared" si="59"/>
        <v/>
      </c>
      <c r="M230" s="1531" t="str">
        <f t="shared" si="60"/>
        <v/>
      </c>
      <c r="O230" s="1531" t="str">
        <f t="shared" si="61"/>
        <v/>
      </c>
      <c r="Q230" s="1531" t="str">
        <f t="shared" si="62"/>
        <v/>
      </c>
      <c r="S230" s="1531" t="str">
        <f t="shared" si="63"/>
        <v/>
      </c>
      <c r="U230" s="1531" t="str">
        <f t="shared" si="64"/>
        <v/>
      </c>
      <c r="W230" s="1531" t="str">
        <f t="shared" si="65"/>
        <v/>
      </c>
      <c r="Y230" s="1531" t="str">
        <f t="shared" si="66"/>
        <v/>
      </c>
      <c r="AA230" s="1531" t="str">
        <f t="shared" si="67"/>
        <v/>
      </c>
      <c r="AC230" s="1531" t="str">
        <f t="shared" si="68"/>
        <v/>
      </c>
      <c r="AE230" s="1531" t="str">
        <f t="shared" si="69"/>
        <v/>
      </c>
      <c r="AG230" s="1531" t="str">
        <f t="shared" si="70"/>
        <v/>
      </c>
      <c r="AI230" s="1531" t="str">
        <f t="shared" si="71"/>
        <v/>
      </c>
      <c r="AK230" s="1531" t="str">
        <f t="shared" si="72"/>
        <v/>
      </c>
      <c r="AM230" s="1531" t="str">
        <f t="shared" si="73"/>
        <v/>
      </c>
      <c r="AO230" s="1531" t="str">
        <f t="shared" si="74"/>
        <v/>
      </c>
      <c r="AQ230" s="1531" t="str">
        <f t="shared" si="75"/>
        <v/>
      </c>
    </row>
    <row r="231" spans="5:43" x14ac:dyDescent="0.25">
      <c r="E231" s="1531" t="str">
        <f t="shared" si="57"/>
        <v/>
      </c>
      <c r="G231" s="1531" t="str">
        <f t="shared" si="57"/>
        <v/>
      </c>
      <c r="I231" s="1531" t="str">
        <f t="shared" si="58"/>
        <v/>
      </c>
      <c r="K231" s="1531" t="str">
        <f t="shared" si="59"/>
        <v/>
      </c>
      <c r="M231" s="1531" t="str">
        <f t="shared" si="60"/>
        <v/>
      </c>
      <c r="O231" s="1531" t="str">
        <f t="shared" si="61"/>
        <v/>
      </c>
      <c r="Q231" s="1531" t="str">
        <f t="shared" si="62"/>
        <v/>
      </c>
      <c r="S231" s="1531" t="str">
        <f t="shared" si="63"/>
        <v/>
      </c>
      <c r="U231" s="1531" t="str">
        <f t="shared" si="64"/>
        <v/>
      </c>
      <c r="W231" s="1531" t="str">
        <f t="shared" si="65"/>
        <v/>
      </c>
      <c r="Y231" s="1531" t="str">
        <f t="shared" si="66"/>
        <v/>
      </c>
      <c r="AA231" s="1531" t="str">
        <f t="shared" si="67"/>
        <v/>
      </c>
      <c r="AC231" s="1531" t="str">
        <f t="shared" si="68"/>
        <v/>
      </c>
      <c r="AE231" s="1531" t="str">
        <f t="shared" si="69"/>
        <v/>
      </c>
      <c r="AG231" s="1531" t="str">
        <f t="shared" si="70"/>
        <v/>
      </c>
      <c r="AI231" s="1531" t="str">
        <f t="shared" si="71"/>
        <v/>
      </c>
      <c r="AK231" s="1531" t="str">
        <f t="shared" si="72"/>
        <v/>
      </c>
      <c r="AM231" s="1531" t="str">
        <f t="shared" si="73"/>
        <v/>
      </c>
      <c r="AO231" s="1531" t="str">
        <f t="shared" si="74"/>
        <v/>
      </c>
      <c r="AQ231" s="1531" t="str">
        <f t="shared" si="75"/>
        <v/>
      </c>
    </row>
    <row r="232" spans="5:43" x14ac:dyDescent="0.25">
      <c r="E232" s="1531" t="str">
        <f t="shared" si="57"/>
        <v/>
      </c>
      <c r="G232" s="1531" t="str">
        <f t="shared" si="57"/>
        <v/>
      </c>
      <c r="I232" s="1531" t="str">
        <f t="shared" si="58"/>
        <v/>
      </c>
      <c r="K232" s="1531" t="str">
        <f t="shared" si="59"/>
        <v/>
      </c>
      <c r="M232" s="1531" t="str">
        <f t="shared" si="60"/>
        <v/>
      </c>
      <c r="O232" s="1531" t="str">
        <f t="shared" si="61"/>
        <v/>
      </c>
      <c r="Q232" s="1531" t="str">
        <f t="shared" si="62"/>
        <v/>
      </c>
      <c r="S232" s="1531" t="str">
        <f t="shared" si="63"/>
        <v/>
      </c>
      <c r="U232" s="1531" t="str">
        <f t="shared" si="64"/>
        <v/>
      </c>
      <c r="W232" s="1531" t="str">
        <f t="shared" si="65"/>
        <v/>
      </c>
      <c r="Y232" s="1531" t="str">
        <f t="shared" si="66"/>
        <v/>
      </c>
      <c r="AA232" s="1531" t="str">
        <f t="shared" si="67"/>
        <v/>
      </c>
      <c r="AC232" s="1531" t="str">
        <f t="shared" si="68"/>
        <v/>
      </c>
      <c r="AE232" s="1531" t="str">
        <f t="shared" si="69"/>
        <v/>
      </c>
      <c r="AG232" s="1531" t="str">
        <f t="shared" si="70"/>
        <v/>
      </c>
      <c r="AI232" s="1531" t="str">
        <f t="shared" si="71"/>
        <v/>
      </c>
      <c r="AK232" s="1531" t="str">
        <f t="shared" si="72"/>
        <v/>
      </c>
      <c r="AM232" s="1531" t="str">
        <f t="shared" si="73"/>
        <v/>
      </c>
      <c r="AO232" s="1531" t="str">
        <f t="shared" si="74"/>
        <v/>
      </c>
      <c r="AQ232" s="1531" t="str">
        <f t="shared" si="75"/>
        <v/>
      </c>
    </row>
    <row r="233" spans="5:43" x14ac:dyDescent="0.25">
      <c r="E233" s="1531" t="str">
        <f t="shared" si="57"/>
        <v/>
      </c>
      <c r="G233" s="1531" t="str">
        <f t="shared" si="57"/>
        <v/>
      </c>
      <c r="I233" s="1531" t="str">
        <f t="shared" si="58"/>
        <v/>
      </c>
      <c r="K233" s="1531" t="str">
        <f t="shared" si="59"/>
        <v/>
      </c>
      <c r="M233" s="1531" t="str">
        <f t="shared" si="60"/>
        <v/>
      </c>
      <c r="O233" s="1531" t="str">
        <f t="shared" si="61"/>
        <v/>
      </c>
      <c r="Q233" s="1531" t="str">
        <f t="shared" si="62"/>
        <v/>
      </c>
      <c r="S233" s="1531" t="str">
        <f t="shared" si="63"/>
        <v/>
      </c>
      <c r="U233" s="1531" t="str">
        <f t="shared" si="64"/>
        <v/>
      </c>
      <c r="W233" s="1531" t="str">
        <f t="shared" si="65"/>
        <v/>
      </c>
      <c r="Y233" s="1531" t="str">
        <f t="shared" si="66"/>
        <v/>
      </c>
      <c r="AA233" s="1531" t="str">
        <f t="shared" si="67"/>
        <v/>
      </c>
      <c r="AC233" s="1531" t="str">
        <f t="shared" si="68"/>
        <v/>
      </c>
      <c r="AE233" s="1531" t="str">
        <f t="shared" si="69"/>
        <v/>
      </c>
      <c r="AG233" s="1531" t="str">
        <f t="shared" si="70"/>
        <v/>
      </c>
      <c r="AI233" s="1531" t="str">
        <f t="shared" si="71"/>
        <v/>
      </c>
      <c r="AK233" s="1531" t="str">
        <f t="shared" si="72"/>
        <v/>
      </c>
      <c r="AM233" s="1531" t="str">
        <f t="shared" si="73"/>
        <v/>
      </c>
      <c r="AO233" s="1531" t="str">
        <f t="shared" si="74"/>
        <v/>
      </c>
      <c r="AQ233" s="1531" t="str">
        <f t="shared" si="75"/>
        <v/>
      </c>
    </row>
    <row r="234" spans="5:43" x14ac:dyDescent="0.25">
      <c r="E234" s="1531" t="str">
        <f t="shared" si="57"/>
        <v/>
      </c>
      <c r="G234" s="1531" t="str">
        <f t="shared" si="57"/>
        <v/>
      </c>
      <c r="I234" s="1531" t="str">
        <f t="shared" si="58"/>
        <v/>
      </c>
      <c r="K234" s="1531" t="str">
        <f t="shared" si="59"/>
        <v/>
      </c>
      <c r="M234" s="1531" t="str">
        <f t="shared" si="60"/>
        <v/>
      </c>
      <c r="O234" s="1531" t="str">
        <f t="shared" si="61"/>
        <v/>
      </c>
      <c r="Q234" s="1531" t="str">
        <f t="shared" si="62"/>
        <v/>
      </c>
      <c r="S234" s="1531" t="str">
        <f t="shared" si="63"/>
        <v/>
      </c>
      <c r="U234" s="1531" t="str">
        <f t="shared" si="64"/>
        <v/>
      </c>
      <c r="W234" s="1531" t="str">
        <f t="shared" si="65"/>
        <v/>
      </c>
      <c r="Y234" s="1531" t="str">
        <f t="shared" si="66"/>
        <v/>
      </c>
      <c r="AA234" s="1531" t="str">
        <f t="shared" si="67"/>
        <v/>
      </c>
      <c r="AC234" s="1531" t="str">
        <f t="shared" si="68"/>
        <v/>
      </c>
      <c r="AE234" s="1531" t="str">
        <f t="shared" si="69"/>
        <v/>
      </c>
      <c r="AG234" s="1531" t="str">
        <f t="shared" si="70"/>
        <v/>
      </c>
      <c r="AI234" s="1531" t="str">
        <f t="shared" si="71"/>
        <v/>
      </c>
      <c r="AK234" s="1531" t="str">
        <f t="shared" si="72"/>
        <v/>
      </c>
      <c r="AM234" s="1531" t="str">
        <f t="shared" si="73"/>
        <v/>
      </c>
      <c r="AO234" s="1531" t="str">
        <f t="shared" si="74"/>
        <v/>
      </c>
      <c r="AQ234" s="1531" t="str">
        <f t="shared" si="75"/>
        <v/>
      </c>
    </row>
    <row r="235" spans="5:43" x14ac:dyDescent="0.25">
      <c r="E235" s="1531" t="str">
        <f t="shared" si="57"/>
        <v/>
      </c>
      <c r="G235" s="1531" t="str">
        <f t="shared" si="57"/>
        <v/>
      </c>
      <c r="I235" s="1531" t="str">
        <f t="shared" si="58"/>
        <v/>
      </c>
      <c r="K235" s="1531" t="str">
        <f t="shared" si="59"/>
        <v/>
      </c>
      <c r="M235" s="1531" t="str">
        <f t="shared" si="60"/>
        <v/>
      </c>
      <c r="O235" s="1531" t="str">
        <f t="shared" si="61"/>
        <v/>
      </c>
      <c r="Q235" s="1531" t="str">
        <f t="shared" si="62"/>
        <v/>
      </c>
      <c r="S235" s="1531" t="str">
        <f t="shared" si="63"/>
        <v/>
      </c>
      <c r="U235" s="1531" t="str">
        <f t="shared" si="64"/>
        <v/>
      </c>
      <c r="W235" s="1531" t="str">
        <f t="shared" si="65"/>
        <v/>
      </c>
      <c r="Y235" s="1531" t="str">
        <f t="shared" si="66"/>
        <v/>
      </c>
      <c r="AA235" s="1531" t="str">
        <f t="shared" si="67"/>
        <v/>
      </c>
      <c r="AC235" s="1531" t="str">
        <f t="shared" si="68"/>
        <v/>
      </c>
      <c r="AE235" s="1531" t="str">
        <f t="shared" si="69"/>
        <v/>
      </c>
      <c r="AG235" s="1531" t="str">
        <f t="shared" si="70"/>
        <v/>
      </c>
      <c r="AI235" s="1531" t="str">
        <f t="shared" si="71"/>
        <v/>
      </c>
      <c r="AK235" s="1531" t="str">
        <f t="shared" si="72"/>
        <v/>
      </c>
      <c r="AM235" s="1531" t="str">
        <f t="shared" si="73"/>
        <v/>
      </c>
      <c r="AO235" s="1531" t="str">
        <f t="shared" si="74"/>
        <v/>
      </c>
      <c r="AQ235" s="1531" t="str">
        <f t="shared" si="75"/>
        <v/>
      </c>
    </row>
    <row r="236" spans="5:43" x14ac:dyDescent="0.25">
      <c r="E236" s="1531" t="str">
        <f t="shared" si="57"/>
        <v/>
      </c>
      <c r="G236" s="1531" t="str">
        <f t="shared" si="57"/>
        <v/>
      </c>
      <c r="I236" s="1531" t="str">
        <f t="shared" si="58"/>
        <v/>
      </c>
      <c r="K236" s="1531" t="str">
        <f t="shared" si="59"/>
        <v/>
      </c>
      <c r="M236" s="1531" t="str">
        <f t="shared" si="60"/>
        <v/>
      </c>
      <c r="O236" s="1531" t="str">
        <f t="shared" si="61"/>
        <v/>
      </c>
      <c r="Q236" s="1531" t="str">
        <f t="shared" si="62"/>
        <v/>
      </c>
      <c r="S236" s="1531" t="str">
        <f t="shared" si="63"/>
        <v/>
      </c>
      <c r="U236" s="1531" t="str">
        <f t="shared" si="64"/>
        <v/>
      </c>
      <c r="W236" s="1531" t="str">
        <f t="shared" si="65"/>
        <v/>
      </c>
      <c r="Y236" s="1531" t="str">
        <f t="shared" si="66"/>
        <v/>
      </c>
      <c r="AA236" s="1531" t="str">
        <f t="shared" si="67"/>
        <v/>
      </c>
      <c r="AC236" s="1531" t="str">
        <f t="shared" si="68"/>
        <v/>
      </c>
      <c r="AE236" s="1531" t="str">
        <f t="shared" si="69"/>
        <v/>
      </c>
      <c r="AG236" s="1531" t="str">
        <f t="shared" si="70"/>
        <v/>
      </c>
      <c r="AI236" s="1531" t="str">
        <f t="shared" si="71"/>
        <v/>
      </c>
      <c r="AK236" s="1531" t="str">
        <f t="shared" si="72"/>
        <v/>
      </c>
      <c r="AM236" s="1531" t="str">
        <f t="shared" si="73"/>
        <v/>
      </c>
      <c r="AO236" s="1531" t="str">
        <f t="shared" si="74"/>
        <v/>
      </c>
      <c r="AQ236" s="1531" t="str">
        <f t="shared" si="75"/>
        <v/>
      </c>
    </row>
    <row r="237" spans="5:43" x14ac:dyDescent="0.25">
      <c r="E237" s="1531" t="str">
        <f t="shared" si="57"/>
        <v/>
      </c>
      <c r="G237" s="1531" t="str">
        <f t="shared" si="57"/>
        <v/>
      </c>
      <c r="I237" s="1531" t="str">
        <f t="shared" si="58"/>
        <v/>
      </c>
      <c r="K237" s="1531" t="str">
        <f t="shared" si="59"/>
        <v/>
      </c>
      <c r="M237" s="1531" t="str">
        <f t="shared" si="60"/>
        <v/>
      </c>
      <c r="O237" s="1531" t="str">
        <f t="shared" si="61"/>
        <v/>
      </c>
      <c r="Q237" s="1531" t="str">
        <f t="shared" si="62"/>
        <v/>
      </c>
      <c r="S237" s="1531" t="str">
        <f t="shared" si="63"/>
        <v/>
      </c>
      <c r="U237" s="1531" t="str">
        <f t="shared" si="64"/>
        <v/>
      </c>
      <c r="W237" s="1531" t="str">
        <f t="shared" si="65"/>
        <v/>
      </c>
      <c r="Y237" s="1531" t="str">
        <f t="shared" si="66"/>
        <v/>
      </c>
      <c r="AA237" s="1531" t="str">
        <f t="shared" si="67"/>
        <v/>
      </c>
      <c r="AC237" s="1531" t="str">
        <f t="shared" si="68"/>
        <v/>
      </c>
      <c r="AE237" s="1531" t="str">
        <f t="shared" si="69"/>
        <v/>
      </c>
      <c r="AG237" s="1531" t="str">
        <f t="shared" si="70"/>
        <v/>
      </c>
      <c r="AI237" s="1531" t="str">
        <f t="shared" si="71"/>
        <v/>
      </c>
      <c r="AK237" s="1531" t="str">
        <f t="shared" si="72"/>
        <v/>
      </c>
      <c r="AM237" s="1531" t="str">
        <f t="shared" si="73"/>
        <v/>
      </c>
      <c r="AO237" s="1531" t="str">
        <f t="shared" si="74"/>
        <v/>
      </c>
      <c r="AQ237" s="1531" t="str">
        <f t="shared" si="75"/>
        <v/>
      </c>
    </row>
    <row r="238" spans="5:43" x14ac:dyDescent="0.25">
      <c r="E238" s="1531" t="str">
        <f t="shared" si="57"/>
        <v/>
      </c>
      <c r="G238" s="1531" t="str">
        <f t="shared" si="57"/>
        <v/>
      </c>
      <c r="I238" s="1531" t="str">
        <f t="shared" si="58"/>
        <v/>
      </c>
      <c r="K238" s="1531" t="str">
        <f t="shared" si="59"/>
        <v/>
      </c>
      <c r="M238" s="1531" t="str">
        <f t="shared" si="60"/>
        <v/>
      </c>
      <c r="O238" s="1531" t="str">
        <f t="shared" si="61"/>
        <v/>
      </c>
      <c r="Q238" s="1531" t="str">
        <f t="shared" si="62"/>
        <v/>
      </c>
      <c r="S238" s="1531" t="str">
        <f t="shared" si="63"/>
        <v/>
      </c>
      <c r="U238" s="1531" t="str">
        <f t="shared" si="64"/>
        <v/>
      </c>
      <c r="W238" s="1531" t="str">
        <f t="shared" si="65"/>
        <v/>
      </c>
      <c r="Y238" s="1531" t="str">
        <f t="shared" si="66"/>
        <v/>
      </c>
      <c r="AA238" s="1531" t="str">
        <f t="shared" si="67"/>
        <v/>
      </c>
      <c r="AC238" s="1531" t="str">
        <f t="shared" si="68"/>
        <v/>
      </c>
      <c r="AE238" s="1531" t="str">
        <f t="shared" si="69"/>
        <v/>
      </c>
      <c r="AG238" s="1531" t="str">
        <f t="shared" si="70"/>
        <v/>
      </c>
      <c r="AI238" s="1531" t="str">
        <f t="shared" si="71"/>
        <v/>
      </c>
      <c r="AK238" s="1531" t="str">
        <f t="shared" si="72"/>
        <v/>
      </c>
      <c r="AM238" s="1531" t="str">
        <f t="shared" si="73"/>
        <v/>
      </c>
      <c r="AO238" s="1531" t="str">
        <f t="shared" si="74"/>
        <v/>
      </c>
      <c r="AQ238" s="1531" t="str">
        <f t="shared" si="75"/>
        <v/>
      </c>
    </row>
    <row r="239" spans="5:43" x14ac:dyDescent="0.25">
      <c r="E239" s="1531" t="str">
        <f t="shared" si="57"/>
        <v/>
      </c>
      <c r="G239" s="1531" t="str">
        <f t="shared" si="57"/>
        <v/>
      </c>
      <c r="I239" s="1531" t="str">
        <f t="shared" si="58"/>
        <v/>
      </c>
      <c r="K239" s="1531" t="str">
        <f t="shared" si="59"/>
        <v/>
      </c>
      <c r="M239" s="1531" t="str">
        <f t="shared" si="60"/>
        <v/>
      </c>
      <c r="O239" s="1531" t="str">
        <f t="shared" si="61"/>
        <v/>
      </c>
      <c r="Q239" s="1531" t="str">
        <f t="shared" si="62"/>
        <v/>
      </c>
      <c r="S239" s="1531" t="str">
        <f t="shared" si="63"/>
        <v/>
      </c>
      <c r="U239" s="1531" t="str">
        <f t="shared" si="64"/>
        <v/>
      </c>
      <c r="W239" s="1531" t="str">
        <f t="shared" si="65"/>
        <v/>
      </c>
      <c r="Y239" s="1531" t="str">
        <f t="shared" si="66"/>
        <v/>
      </c>
      <c r="AA239" s="1531" t="str">
        <f t="shared" si="67"/>
        <v/>
      </c>
      <c r="AC239" s="1531" t="str">
        <f t="shared" si="68"/>
        <v/>
      </c>
      <c r="AE239" s="1531" t="str">
        <f t="shared" si="69"/>
        <v/>
      </c>
      <c r="AG239" s="1531" t="str">
        <f t="shared" si="70"/>
        <v/>
      </c>
      <c r="AI239" s="1531" t="str">
        <f t="shared" si="71"/>
        <v/>
      </c>
      <c r="AK239" s="1531" t="str">
        <f t="shared" si="72"/>
        <v/>
      </c>
      <c r="AM239" s="1531" t="str">
        <f t="shared" si="73"/>
        <v/>
      </c>
      <c r="AO239" s="1531" t="str">
        <f t="shared" si="74"/>
        <v/>
      </c>
      <c r="AQ239" s="1531" t="str">
        <f t="shared" si="75"/>
        <v/>
      </c>
    </row>
    <row r="240" spans="5:43" x14ac:dyDescent="0.25">
      <c r="E240" s="1531" t="str">
        <f t="shared" si="57"/>
        <v/>
      </c>
      <c r="G240" s="1531" t="str">
        <f t="shared" si="57"/>
        <v/>
      </c>
      <c r="I240" s="1531" t="str">
        <f t="shared" si="58"/>
        <v/>
      </c>
      <c r="K240" s="1531" t="str">
        <f t="shared" si="59"/>
        <v/>
      </c>
      <c r="M240" s="1531" t="str">
        <f t="shared" si="60"/>
        <v/>
      </c>
      <c r="O240" s="1531" t="str">
        <f t="shared" si="61"/>
        <v/>
      </c>
      <c r="Q240" s="1531" t="str">
        <f t="shared" si="62"/>
        <v/>
      </c>
      <c r="S240" s="1531" t="str">
        <f t="shared" si="63"/>
        <v/>
      </c>
      <c r="U240" s="1531" t="str">
        <f t="shared" si="64"/>
        <v/>
      </c>
      <c r="W240" s="1531" t="str">
        <f t="shared" si="65"/>
        <v/>
      </c>
      <c r="Y240" s="1531" t="str">
        <f t="shared" si="66"/>
        <v/>
      </c>
      <c r="AA240" s="1531" t="str">
        <f t="shared" si="67"/>
        <v/>
      </c>
      <c r="AC240" s="1531" t="str">
        <f t="shared" si="68"/>
        <v/>
      </c>
      <c r="AE240" s="1531" t="str">
        <f t="shared" si="69"/>
        <v/>
      </c>
      <c r="AG240" s="1531" t="str">
        <f t="shared" si="70"/>
        <v/>
      </c>
      <c r="AI240" s="1531" t="str">
        <f t="shared" si="71"/>
        <v/>
      </c>
      <c r="AK240" s="1531" t="str">
        <f t="shared" si="72"/>
        <v/>
      </c>
      <c r="AM240" s="1531" t="str">
        <f t="shared" si="73"/>
        <v/>
      </c>
      <c r="AO240" s="1531" t="str">
        <f t="shared" si="74"/>
        <v/>
      </c>
      <c r="AQ240" s="1531" t="str">
        <f t="shared" si="75"/>
        <v/>
      </c>
    </row>
    <row r="241" spans="5:43" x14ac:dyDescent="0.25">
      <c r="E241" s="1531" t="str">
        <f t="shared" si="57"/>
        <v/>
      </c>
      <c r="G241" s="1531" t="str">
        <f t="shared" si="57"/>
        <v/>
      </c>
      <c r="I241" s="1531" t="str">
        <f t="shared" si="58"/>
        <v/>
      </c>
      <c r="K241" s="1531" t="str">
        <f t="shared" si="59"/>
        <v/>
      </c>
      <c r="M241" s="1531" t="str">
        <f t="shared" si="60"/>
        <v/>
      </c>
      <c r="O241" s="1531" t="str">
        <f t="shared" si="61"/>
        <v/>
      </c>
      <c r="Q241" s="1531" t="str">
        <f t="shared" si="62"/>
        <v/>
      </c>
      <c r="S241" s="1531" t="str">
        <f t="shared" si="63"/>
        <v/>
      </c>
      <c r="U241" s="1531" t="str">
        <f t="shared" si="64"/>
        <v/>
      </c>
      <c r="W241" s="1531" t="str">
        <f t="shared" si="65"/>
        <v/>
      </c>
      <c r="Y241" s="1531" t="str">
        <f t="shared" si="66"/>
        <v/>
      </c>
      <c r="AA241" s="1531" t="str">
        <f t="shared" si="67"/>
        <v/>
      </c>
      <c r="AC241" s="1531" t="str">
        <f t="shared" si="68"/>
        <v/>
      </c>
      <c r="AE241" s="1531" t="str">
        <f t="shared" si="69"/>
        <v/>
      </c>
      <c r="AG241" s="1531" t="str">
        <f t="shared" si="70"/>
        <v/>
      </c>
      <c r="AI241" s="1531" t="str">
        <f t="shared" si="71"/>
        <v/>
      </c>
      <c r="AK241" s="1531" t="str">
        <f t="shared" si="72"/>
        <v/>
      </c>
      <c r="AM241" s="1531" t="str">
        <f t="shared" si="73"/>
        <v/>
      </c>
      <c r="AO241" s="1531" t="str">
        <f t="shared" si="74"/>
        <v/>
      </c>
      <c r="AQ241" s="1531" t="str">
        <f t="shared" si="75"/>
        <v/>
      </c>
    </row>
    <row r="242" spans="5:43" x14ac:dyDescent="0.25">
      <c r="E242" s="1531" t="str">
        <f t="shared" si="57"/>
        <v/>
      </c>
      <c r="G242" s="1531" t="str">
        <f t="shared" si="57"/>
        <v/>
      </c>
      <c r="I242" s="1531" t="str">
        <f t="shared" si="58"/>
        <v/>
      </c>
      <c r="K242" s="1531" t="str">
        <f t="shared" si="59"/>
        <v/>
      </c>
      <c r="M242" s="1531" t="str">
        <f t="shared" si="60"/>
        <v/>
      </c>
      <c r="O242" s="1531" t="str">
        <f t="shared" si="61"/>
        <v/>
      </c>
      <c r="Q242" s="1531" t="str">
        <f t="shared" si="62"/>
        <v/>
      </c>
      <c r="S242" s="1531" t="str">
        <f t="shared" si="63"/>
        <v/>
      </c>
      <c r="U242" s="1531" t="str">
        <f t="shared" si="64"/>
        <v/>
      </c>
      <c r="W242" s="1531" t="str">
        <f t="shared" si="65"/>
        <v/>
      </c>
      <c r="Y242" s="1531" t="str">
        <f t="shared" si="66"/>
        <v/>
      </c>
      <c r="AA242" s="1531" t="str">
        <f t="shared" si="67"/>
        <v/>
      </c>
      <c r="AC242" s="1531" t="str">
        <f t="shared" si="68"/>
        <v/>
      </c>
      <c r="AE242" s="1531" t="str">
        <f t="shared" si="69"/>
        <v/>
      </c>
      <c r="AG242" s="1531" t="str">
        <f t="shared" si="70"/>
        <v/>
      </c>
      <c r="AI242" s="1531" t="str">
        <f t="shared" si="71"/>
        <v/>
      </c>
      <c r="AK242" s="1531" t="str">
        <f t="shared" si="72"/>
        <v/>
      </c>
      <c r="AM242" s="1531" t="str">
        <f t="shared" si="73"/>
        <v/>
      </c>
      <c r="AO242" s="1531" t="str">
        <f t="shared" si="74"/>
        <v/>
      </c>
      <c r="AQ242" s="1531" t="str">
        <f t="shared" si="75"/>
        <v/>
      </c>
    </row>
    <row r="243" spans="5:43" x14ac:dyDescent="0.25">
      <c r="E243" s="1531" t="str">
        <f t="shared" si="57"/>
        <v/>
      </c>
      <c r="G243" s="1531" t="str">
        <f t="shared" si="57"/>
        <v/>
      </c>
      <c r="I243" s="1531" t="str">
        <f t="shared" si="58"/>
        <v/>
      </c>
      <c r="K243" s="1531" t="str">
        <f t="shared" si="59"/>
        <v/>
      </c>
      <c r="M243" s="1531" t="str">
        <f t="shared" si="60"/>
        <v/>
      </c>
      <c r="O243" s="1531" t="str">
        <f t="shared" si="61"/>
        <v/>
      </c>
      <c r="Q243" s="1531" t="str">
        <f t="shared" si="62"/>
        <v/>
      </c>
      <c r="S243" s="1531" t="str">
        <f t="shared" si="63"/>
        <v/>
      </c>
      <c r="U243" s="1531" t="str">
        <f t="shared" si="64"/>
        <v/>
      </c>
      <c r="W243" s="1531" t="str">
        <f t="shared" si="65"/>
        <v/>
      </c>
      <c r="Y243" s="1531" t="str">
        <f t="shared" si="66"/>
        <v/>
      </c>
      <c r="AA243" s="1531" t="str">
        <f t="shared" si="67"/>
        <v/>
      </c>
      <c r="AC243" s="1531" t="str">
        <f t="shared" si="68"/>
        <v/>
      </c>
      <c r="AE243" s="1531" t="str">
        <f t="shared" si="69"/>
        <v/>
      </c>
      <c r="AG243" s="1531" t="str">
        <f t="shared" si="70"/>
        <v/>
      </c>
      <c r="AI243" s="1531" t="str">
        <f t="shared" si="71"/>
        <v/>
      </c>
      <c r="AK243" s="1531" t="str">
        <f t="shared" si="72"/>
        <v/>
      </c>
      <c r="AM243" s="1531" t="str">
        <f t="shared" si="73"/>
        <v/>
      </c>
      <c r="AO243" s="1531" t="str">
        <f t="shared" si="74"/>
        <v/>
      </c>
      <c r="AQ243" s="1531" t="str">
        <f t="shared" si="75"/>
        <v/>
      </c>
    </row>
    <row r="244" spans="5:43" x14ac:dyDescent="0.25">
      <c r="E244" s="1531" t="str">
        <f t="shared" si="57"/>
        <v/>
      </c>
      <c r="G244" s="1531" t="str">
        <f t="shared" si="57"/>
        <v/>
      </c>
      <c r="I244" s="1531" t="str">
        <f t="shared" si="58"/>
        <v/>
      </c>
      <c r="K244" s="1531" t="str">
        <f t="shared" si="59"/>
        <v/>
      </c>
      <c r="M244" s="1531" t="str">
        <f t="shared" si="60"/>
        <v/>
      </c>
      <c r="O244" s="1531" t="str">
        <f t="shared" si="61"/>
        <v/>
      </c>
      <c r="Q244" s="1531" t="str">
        <f t="shared" si="62"/>
        <v/>
      </c>
      <c r="S244" s="1531" t="str">
        <f t="shared" si="63"/>
        <v/>
      </c>
      <c r="U244" s="1531" t="str">
        <f t="shared" si="64"/>
        <v/>
      </c>
      <c r="W244" s="1531" t="str">
        <f t="shared" si="65"/>
        <v/>
      </c>
      <c r="Y244" s="1531" t="str">
        <f t="shared" si="66"/>
        <v/>
      </c>
      <c r="AA244" s="1531" t="str">
        <f t="shared" si="67"/>
        <v/>
      </c>
      <c r="AC244" s="1531" t="str">
        <f t="shared" si="68"/>
        <v/>
      </c>
      <c r="AE244" s="1531" t="str">
        <f t="shared" si="69"/>
        <v/>
      </c>
      <c r="AG244" s="1531" t="str">
        <f t="shared" si="70"/>
        <v/>
      </c>
      <c r="AI244" s="1531" t="str">
        <f t="shared" si="71"/>
        <v/>
      </c>
      <c r="AK244" s="1531" t="str">
        <f t="shared" si="72"/>
        <v/>
      </c>
      <c r="AM244" s="1531" t="str">
        <f t="shared" si="73"/>
        <v/>
      </c>
      <c r="AO244" s="1531" t="str">
        <f t="shared" si="74"/>
        <v/>
      </c>
      <c r="AQ244" s="1531" t="str">
        <f t="shared" si="75"/>
        <v/>
      </c>
    </row>
    <row r="245" spans="5:43" x14ac:dyDescent="0.25">
      <c r="E245" s="1531" t="str">
        <f t="shared" si="57"/>
        <v/>
      </c>
      <c r="G245" s="1531" t="str">
        <f t="shared" si="57"/>
        <v/>
      </c>
      <c r="I245" s="1531" t="str">
        <f t="shared" si="58"/>
        <v/>
      </c>
      <c r="K245" s="1531" t="str">
        <f t="shared" si="59"/>
        <v/>
      </c>
      <c r="M245" s="1531" t="str">
        <f t="shared" si="60"/>
        <v/>
      </c>
      <c r="O245" s="1531" t="str">
        <f t="shared" si="61"/>
        <v/>
      </c>
      <c r="Q245" s="1531" t="str">
        <f t="shared" si="62"/>
        <v/>
      </c>
      <c r="S245" s="1531" t="str">
        <f t="shared" si="63"/>
        <v/>
      </c>
      <c r="U245" s="1531" t="str">
        <f t="shared" si="64"/>
        <v/>
      </c>
      <c r="W245" s="1531" t="str">
        <f t="shared" si="65"/>
        <v/>
      </c>
      <c r="Y245" s="1531" t="str">
        <f t="shared" si="66"/>
        <v/>
      </c>
      <c r="AA245" s="1531" t="str">
        <f t="shared" si="67"/>
        <v/>
      </c>
      <c r="AC245" s="1531" t="str">
        <f t="shared" si="68"/>
        <v/>
      </c>
      <c r="AE245" s="1531" t="str">
        <f t="shared" si="69"/>
        <v/>
      </c>
      <c r="AG245" s="1531" t="str">
        <f t="shared" si="70"/>
        <v/>
      </c>
      <c r="AI245" s="1531" t="str">
        <f t="shared" si="71"/>
        <v/>
      </c>
      <c r="AK245" s="1531" t="str">
        <f t="shared" si="72"/>
        <v/>
      </c>
      <c r="AM245" s="1531" t="str">
        <f t="shared" si="73"/>
        <v/>
      </c>
      <c r="AO245" s="1531" t="str">
        <f t="shared" si="74"/>
        <v/>
      </c>
      <c r="AQ245" s="1531" t="str">
        <f t="shared" si="75"/>
        <v/>
      </c>
    </row>
    <row r="246" spans="5:43" x14ac:dyDescent="0.25">
      <c r="E246" s="1531" t="str">
        <f t="shared" si="57"/>
        <v/>
      </c>
      <c r="G246" s="1531" t="str">
        <f t="shared" si="57"/>
        <v/>
      </c>
      <c r="I246" s="1531" t="str">
        <f t="shared" si="58"/>
        <v/>
      </c>
      <c r="K246" s="1531" t="str">
        <f t="shared" si="59"/>
        <v/>
      </c>
      <c r="M246" s="1531" t="str">
        <f t="shared" si="60"/>
        <v/>
      </c>
      <c r="O246" s="1531" t="str">
        <f t="shared" si="61"/>
        <v/>
      </c>
      <c r="Q246" s="1531" t="str">
        <f t="shared" si="62"/>
        <v/>
      </c>
      <c r="S246" s="1531" t="str">
        <f t="shared" si="63"/>
        <v/>
      </c>
      <c r="U246" s="1531" t="str">
        <f t="shared" si="64"/>
        <v/>
      </c>
      <c r="W246" s="1531" t="str">
        <f t="shared" si="65"/>
        <v/>
      </c>
      <c r="Y246" s="1531" t="str">
        <f t="shared" si="66"/>
        <v/>
      </c>
      <c r="AA246" s="1531" t="str">
        <f t="shared" si="67"/>
        <v/>
      </c>
      <c r="AC246" s="1531" t="str">
        <f t="shared" si="68"/>
        <v/>
      </c>
      <c r="AE246" s="1531" t="str">
        <f t="shared" si="69"/>
        <v/>
      </c>
      <c r="AG246" s="1531" t="str">
        <f t="shared" si="70"/>
        <v/>
      </c>
      <c r="AI246" s="1531" t="str">
        <f t="shared" si="71"/>
        <v/>
      </c>
      <c r="AK246" s="1531" t="str">
        <f t="shared" si="72"/>
        <v/>
      </c>
      <c r="AM246" s="1531" t="str">
        <f t="shared" si="73"/>
        <v/>
      </c>
      <c r="AO246" s="1531" t="str">
        <f t="shared" si="74"/>
        <v/>
      </c>
      <c r="AQ246" s="1531" t="str">
        <f t="shared" si="75"/>
        <v/>
      </c>
    </row>
    <row r="247" spans="5:43" x14ac:dyDescent="0.25">
      <c r="E247" s="1531" t="str">
        <f t="shared" si="57"/>
        <v/>
      </c>
      <c r="G247" s="1531" t="str">
        <f t="shared" si="57"/>
        <v/>
      </c>
      <c r="I247" s="1531" t="str">
        <f t="shared" si="58"/>
        <v/>
      </c>
      <c r="K247" s="1531" t="str">
        <f t="shared" si="59"/>
        <v/>
      </c>
      <c r="M247" s="1531" t="str">
        <f t="shared" si="60"/>
        <v/>
      </c>
      <c r="O247" s="1531" t="str">
        <f t="shared" si="61"/>
        <v/>
      </c>
      <c r="Q247" s="1531" t="str">
        <f t="shared" si="62"/>
        <v/>
      </c>
      <c r="S247" s="1531" t="str">
        <f t="shared" si="63"/>
        <v/>
      </c>
      <c r="U247" s="1531" t="str">
        <f t="shared" si="64"/>
        <v/>
      </c>
      <c r="W247" s="1531" t="str">
        <f t="shared" si="65"/>
        <v/>
      </c>
      <c r="Y247" s="1531" t="str">
        <f t="shared" si="66"/>
        <v/>
      </c>
      <c r="AA247" s="1531" t="str">
        <f t="shared" si="67"/>
        <v/>
      </c>
      <c r="AC247" s="1531" t="str">
        <f t="shared" si="68"/>
        <v/>
      </c>
      <c r="AE247" s="1531" t="str">
        <f t="shared" si="69"/>
        <v/>
      </c>
      <c r="AG247" s="1531" t="str">
        <f t="shared" si="70"/>
        <v/>
      </c>
      <c r="AI247" s="1531" t="str">
        <f t="shared" si="71"/>
        <v/>
      </c>
      <c r="AK247" s="1531" t="str">
        <f t="shared" si="72"/>
        <v/>
      </c>
      <c r="AM247" s="1531" t="str">
        <f t="shared" si="73"/>
        <v/>
      </c>
      <c r="AO247" s="1531" t="str">
        <f t="shared" si="74"/>
        <v/>
      </c>
      <c r="AQ247" s="1531" t="str">
        <f t="shared" si="75"/>
        <v/>
      </c>
    </row>
    <row r="248" spans="5:43" x14ac:dyDescent="0.25">
      <c r="E248" s="1531" t="str">
        <f t="shared" si="57"/>
        <v/>
      </c>
      <c r="G248" s="1531" t="str">
        <f t="shared" si="57"/>
        <v/>
      </c>
      <c r="I248" s="1531" t="str">
        <f t="shared" si="58"/>
        <v/>
      </c>
      <c r="K248" s="1531" t="str">
        <f t="shared" si="59"/>
        <v/>
      </c>
      <c r="M248" s="1531" t="str">
        <f t="shared" si="60"/>
        <v/>
      </c>
      <c r="O248" s="1531" t="str">
        <f t="shared" si="61"/>
        <v/>
      </c>
      <c r="Q248" s="1531" t="str">
        <f t="shared" si="62"/>
        <v/>
      </c>
      <c r="S248" s="1531" t="str">
        <f t="shared" si="63"/>
        <v/>
      </c>
      <c r="U248" s="1531" t="str">
        <f t="shared" si="64"/>
        <v/>
      </c>
      <c r="W248" s="1531" t="str">
        <f t="shared" si="65"/>
        <v/>
      </c>
      <c r="Y248" s="1531" t="str">
        <f t="shared" si="66"/>
        <v/>
      </c>
      <c r="AA248" s="1531" t="str">
        <f t="shared" si="67"/>
        <v/>
      </c>
      <c r="AC248" s="1531" t="str">
        <f t="shared" si="68"/>
        <v/>
      </c>
      <c r="AE248" s="1531" t="str">
        <f t="shared" si="69"/>
        <v/>
      </c>
      <c r="AG248" s="1531" t="str">
        <f t="shared" si="70"/>
        <v/>
      </c>
      <c r="AI248" s="1531" t="str">
        <f t="shared" si="71"/>
        <v/>
      </c>
      <c r="AK248" s="1531" t="str">
        <f t="shared" si="72"/>
        <v/>
      </c>
      <c r="AM248" s="1531" t="str">
        <f t="shared" si="73"/>
        <v/>
      </c>
      <c r="AO248" s="1531" t="str">
        <f t="shared" si="74"/>
        <v/>
      </c>
      <c r="AQ248" s="1531" t="str">
        <f t="shared" si="75"/>
        <v/>
      </c>
    </row>
    <row r="249" spans="5:43" x14ac:dyDescent="0.25">
      <c r="E249" s="1531" t="str">
        <f t="shared" si="57"/>
        <v/>
      </c>
      <c r="G249" s="1531" t="str">
        <f t="shared" si="57"/>
        <v/>
      </c>
      <c r="I249" s="1531" t="str">
        <f t="shared" si="58"/>
        <v/>
      </c>
      <c r="K249" s="1531" t="str">
        <f t="shared" si="59"/>
        <v/>
      </c>
      <c r="M249" s="1531" t="str">
        <f t="shared" si="60"/>
        <v/>
      </c>
      <c r="O249" s="1531" t="str">
        <f t="shared" si="61"/>
        <v/>
      </c>
      <c r="Q249" s="1531" t="str">
        <f t="shared" si="62"/>
        <v/>
      </c>
      <c r="S249" s="1531" t="str">
        <f t="shared" si="63"/>
        <v/>
      </c>
      <c r="U249" s="1531" t="str">
        <f t="shared" si="64"/>
        <v/>
      </c>
      <c r="W249" s="1531" t="str">
        <f t="shared" si="65"/>
        <v/>
      </c>
      <c r="Y249" s="1531" t="str">
        <f t="shared" si="66"/>
        <v/>
      </c>
      <c r="AA249" s="1531" t="str">
        <f t="shared" si="67"/>
        <v/>
      </c>
      <c r="AC249" s="1531" t="str">
        <f t="shared" si="68"/>
        <v/>
      </c>
      <c r="AE249" s="1531" t="str">
        <f t="shared" si="69"/>
        <v/>
      </c>
      <c r="AG249" s="1531" t="str">
        <f t="shared" si="70"/>
        <v/>
      </c>
      <c r="AI249" s="1531" t="str">
        <f t="shared" si="71"/>
        <v/>
      </c>
      <c r="AK249" s="1531" t="str">
        <f t="shared" si="72"/>
        <v/>
      </c>
      <c r="AM249" s="1531" t="str">
        <f t="shared" si="73"/>
        <v/>
      </c>
      <c r="AO249" s="1531" t="str">
        <f t="shared" si="74"/>
        <v/>
      </c>
      <c r="AQ249" s="1531" t="str">
        <f t="shared" si="75"/>
        <v/>
      </c>
    </row>
    <row r="250" spans="5:43" x14ac:dyDescent="0.25">
      <c r="E250" s="1531" t="str">
        <f t="shared" si="57"/>
        <v/>
      </c>
      <c r="G250" s="1531" t="str">
        <f t="shared" si="57"/>
        <v/>
      </c>
      <c r="I250" s="1531" t="str">
        <f t="shared" si="58"/>
        <v/>
      </c>
      <c r="K250" s="1531" t="str">
        <f t="shared" si="59"/>
        <v/>
      </c>
      <c r="M250" s="1531" t="str">
        <f t="shared" si="60"/>
        <v/>
      </c>
      <c r="O250" s="1531" t="str">
        <f t="shared" si="61"/>
        <v/>
      </c>
      <c r="Q250" s="1531" t="str">
        <f t="shared" si="62"/>
        <v/>
      </c>
      <c r="S250" s="1531" t="str">
        <f t="shared" si="63"/>
        <v/>
      </c>
      <c r="U250" s="1531" t="str">
        <f t="shared" si="64"/>
        <v/>
      </c>
      <c r="W250" s="1531" t="str">
        <f t="shared" si="65"/>
        <v/>
      </c>
      <c r="Y250" s="1531" t="str">
        <f t="shared" si="66"/>
        <v/>
      </c>
      <c r="AA250" s="1531" t="str">
        <f t="shared" si="67"/>
        <v/>
      </c>
      <c r="AC250" s="1531" t="str">
        <f t="shared" si="68"/>
        <v/>
      </c>
      <c r="AE250" s="1531" t="str">
        <f t="shared" si="69"/>
        <v/>
      </c>
      <c r="AG250" s="1531" t="str">
        <f t="shared" si="70"/>
        <v/>
      </c>
      <c r="AI250" s="1531" t="str">
        <f t="shared" si="71"/>
        <v/>
      </c>
      <c r="AK250" s="1531" t="str">
        <f t="shared" si="72"/>
        <v/>
      </c>
      <c r="AM250" s="1531" t="str">
        <f t="shared" si="73"/>
        <v/>
      </c>
      <c r="AO250" s="1531" t="str">
        <f t="shared" si="74"/>
        <v/>
      </c>
      <c r="AQ250" s="1531" t="str">
        <f t="shared" si="75"/>
        <v/>
      </c>
    </row>
    <row r="251" spans="5:43" x14ac:dyDescent="0.25">
      <c r="E251" s="1531" t="str">
        <f t="shared" si="57"/>
        <v/>
      </c>
      <c r="G251" s="1531" t="str">
        <f t="shared" si="57"/>
        <v/>
      </c>
      <c r="I251" s="1531" t="str">
        <f t="shared" si="58"/>
        <v/>
      </c>
      <c r="K251" s="1531" t="str">
        <f t="shared" si="59"/>
        <v/>
      </c>
      <c r="M251" s="1531" t="str">
        <f t="shared" si="60"/>
        <v/>
      </c>
      <c r="O251" s="1531" t="str">
        <f t="shared" si="61"/>
        <v/>
      </c>
      <c r="Q251" s="1531" t="str">
        <f t="shared" si="62"/>
        <v/>
      </c>
      <c r="S251" s="1531" t="str">
        <f t="shared" si="63"/>
        <v/>
      </c>
      <c r="U251" s="1531" t="str">
        <f t="shared" si="64"/>
        <v/>
      </c>
      <c r="W251" s="1531" t="str">
        <f t="shared" si="65"/>
        <v/>
      </c>
      <c r="Y251" s="1531" t="str">
        <f t="shared" si="66"/>
        <v/>
      </c>
      <c r="AA251" s="1531" t="str">
        <f t="shared" si="67"/>
        <v/>
      </c>
      <c r="AC251" s="1531" t="str">
        <f t="shared" si="68"/>
        <v/>
      </c>
      <c r="AE251" s="1531" t="str">
        <f t="shared" si="69"/>
        <v/>
      </c>
      <c r="AG251" s="1531" t="str">
        <f t="shared" si="70"/>
        <v/>
      </c>
      <c r="AI251" s="1531" t="str">
        <f t="shared" si="71"/>
        <v/>
      </c>
      <c r="AK251" s="1531" t="str">
        <f t="shared" si="72"/>
        <v/>
      </c>
      <c r="AM251" s="1531" t="str">
        <f t="shared" si="73"/>
        <v/>
      </c>
      <c r="AO251" s="1531" t="str">
        <f t="shared" si="74"/>
        <v/>
      </c>
      <c r="AQ251" s="1531" t="str">
        <f t="shared" si="75"/>
        <v/>
      </c>
    </row>
    <row r="252" spans="5:43" x14ac:dyDescent="0.25">
      <c r="E252" s="1531" t="str">
        <f t="shared" si="57"/>
        <v/>
      </c>
      <c r="G252" s="1531" t="str">
        <f t="shared" si="57"/>
        <v/>
      </c>
      <c r="I252" s="1531" t="str">
        <f t="shared" si="58"/>
        <v/>
      </c>
      <c r="K252" s="1531" t="str">
        <f t="shared" si="59"/>
        <v/>
      </c>
      <c r="M252" s="1531" t="str">
        <f t="shared" si="60"/>
        <v/>
      </c>
      <c r="O252" s="1531" t="str">
        <f t="shared" si="61"/>
        <v/>
      </c>
      <c r="Q252" s="1531" t="str">
        <f t="shared" si="62"/>
        <v/>
      </c>
      <c r="S252" s="1531" t="str">
        <f t="shared" si="63"/>
        <v/>
      </c>
      <c r="U252" s="1531" t="str">
        <f t="shared" si="64"/>
        <v/>
      </c>
      <c r="W252" s="1531" t="str">
        <f t="shared" si="65"/>
        <v/>
      </c>
      <c r="Y252" s="1531" t="str">
        <f t="shared" si="66"/>
        <v/>
      </c>
      <c r="AA252" s="1531" t="str">
        <f t="shared" si="67"/>
        <v/>
      </c>
      <c r="AC252" s="1531" t="str">
        <f t="shared" si="68"/>
        <v/>
      </c>
      <c r="AE252" s="1531" t="str">
        <f t="shared" si="69"/>
        <v/>
      </c>
      <c r="AG252" s="1531" t="str">
        <f t="shared" si="70"/>
        <v/>
      </c>
      <c r="AI252" s="1531" t="str">
        <f t="shared" si="71"/>
        <v/>
      </c>
      <c r="AK252" s="1531" t="str">
        <f t="shared" si="72"/>
        <v/>
      </c>
      <c r="AM252" s="1531" t="str">
        <f t="shared" si="73"/>
        <v/>
      </c>
      <c r="AO252" s="1531" t="str">
        <f t="shared" si="74"/>
        <v/>
      </c>
      <c r="AQ252" s="1531" t="str">
        <f t="shared" si="75"/>
        <v/>
      </c>
    </row>
    <row r="253" spans="5:43" x14ac:dyDescent="0.25">
      <c r="E253" s="1531" t="str">
        <f t="shared" si="57"/>
        <v/>
      </c>
      <c r="G253" s="1531" t="str">
        <f t="shared" si="57"/>
        <v/>
      </c>
      <c r="I253" s="1531" t="str">
        <f t="shared" si="58"/>
        <v/>
      </c>
      <c r="K253" s="1531" t="str">
        <f t="shared" si="59"/>
        <v/>
      </c>
      <c r="M253" s="1531" t="str">
        <f t="shared" si="60"/>
        <v/>
      </c>
      <c r="O253" s="1531" t="str">
        <f t="shared" si="61"/>
        <v/>
      </c>
      <c r="Q253" s="1531" t="str">
        <f t="shared" si="62"/>
        <v/>
      </c>
      <c r="S253" s="1531" t="str">
        <f t="shared" si="63"/>
        <v/>
      </c>
      <c r="U253" s="1531" t="str">
        <f t="shared" si="64"/>
        <v/>
      </c>
      <c r="W253" s="1531" t="str">
        <f t="shared" si="65"/>
        <v/>
      </c>
      <c r="Y253" s="1531" t="str">
        <f t="shared" si="66"/>
        <v/>
      </c>
      <c r="AA253" s="1531" t="str">
        <f t="shared" si="67"/>
        <v/>
      </c>
      <c r="AC253" s="1531" t="str">
        <f t="shared" si="68"/>
        <v/>
      </c>
      <c r="AE253" s="1531" t="str">
        <f t="shared" si="69"/>
        <v/>
      </c>
      <c r="AG253" s="1531" t="str">
        <f t="shared" si="70"/>
        <v/>
      </c>
      <c r="AI253" s="1531" t="str">
        <f t="shared" si="71"/>
        <v/>
      </c>
      <c r="AK253" s="1531" t="str">
        <f t="shared" si="72"/>
        <v/>
      </c>
      <c r="AM253" s="1531" t="str">
        <f t="shared" si="73"/>
        <v/>
      </c>
      <c r="AO253" s="1531" t="str">
        <f t="shared" si="74"/>
        <v/>
      </c>
      <c r="AQ253" s="1531" t="str">
        <f t="shared" si="75"/>
        <v/>
      </c>
    </row>
    <row r="254" spans="5:43" x14ac:dyDescent="0.25">
      <c r="E254" s="1531" t="str">
        <f t="shared" si="57"/>
        <v/>
      </c>
      <c r="G254" s="1531" t="str">
        <f t="shared" si="57"/>
        <v/>
      </c>
      <c r="I254" s="1531" t="str">
        <f t="shared" si="58"/>
        <v/>
      </c>
      <c r="K254" s="1531" t="str">
        <f t="shared" si="59"/>
        <v/>
      </c>
      <c r="M254" s="1531" t="str">
        <f t="shared" si="60"/>
        <v/>
      </c>
      <c r="O254" s="1531" t="str">
        <f t="shared" si="61"/>
        <v/>
      </c>
      <c r="Q254" s="1531" t="str">
        <f t="shared" si="62"/>
        <v/>
      </c>
      <c r="S254" s="1531" t="str">
        <f t="shared" si="63"/>
        <v/>
      </c>
      <c r="U254" s="1531" t="str">
        <f t="shared" si="64"/>
        <v/>
      </c>
      <c r="W254" s="1531" t="str">
        <f t="shared" si="65"/>
        <v/>
      </c>
      <c r="Y254" s="1531" t="str">
        <f t="shared" si="66"/>
        <v/>
      </c>
      <c r="AA254" s="1531" t="str">
        <f t="shared" si="67"/>
        <v/>
      </c>
      <c r="AC254" s="1531" t="str">
        <f t="shared" si="68"/>
        <v/>
      </c>
      <c r="AE254" s="1531" t="str">
        <f t="shared" si="69"/>
        <v/>
      </c>
      <c r="AG254" s="1531" t="str">
        <f t="shared" si="70"/>
        <v/>
      </c>
      <c r="AI254" s="1531" t="str">
        <f t="shared" si="71"/>
        <v/>
      </c>
      <c r="AK254" s="1531" t="str">
        <f t="shared" si="72"/>
        <v/>
      </c>
      <c r="AM254" s="1531" t="str">
        <f t="shared" si="73"/>
        <v/>
      </c>
      <c r="AO254" s="1531" t="str">
        <f t="shared" si="74"/>
        <v/>
      </c>
      <c r="AQ254" s="1531" t="str">
        <f t="shared" si="75"/>
        <v/>
      </c>
    </row>
    <row r="255" spans="5:43" x14ac:dyDescent="0.25">
      <c r="E255" s="1531" t="str">
        <f t="shared" si="57"/>
        <v/>
      </c>
      <c r="G255" s="1531" t="str">
        <f t="shared" si="57"/>
        <v/>
      </c>
      <c r="I255" s="1531" t="str">
        <f t="shared" si="58"/>
        <v/>
      </c>
      <c r="K255" s="1531" t="str">
        <f t="shared" si="59"/>
        <v/>
      </c>
      <c r="M255" s="1531" t="str">
        <f t="shared" si="60"/>
        <v/>
      </c>
      <c r="O255" s="1531" t="str">
        <f t="shared" si="61"/>
        <v/>
      </c>
      <c r="Q255" s="1531" t="str">
        <f t="shared" si="62"/>
        <v/>
      </c>
      <c r="S255" s="1531" t="str">
        <f t="shared" si="63"/>
        <v/>
      </c>
      <c r="U255" s="1531" t="str">
        <f t="shared" si="64"/>
        <v/>
      </c>
      <c r="W255" s="1531" t="str">
        <f t="shared" si="65"/>
        <v/>
      </c>
      <c r="Y255" s="1531" t="str">
        <f t="shared" si="66"/>
        <v/>
      </c>
      <c r="AA255" s="1531" t="str">
        <f t="shared" si="67"/>
        <v/>
      </c>
      <c r="AC255" s="1531" t="str">
        <f t="shared" si="68"/>
        <v/>
      </c>
      <c r="AE255" s="1531" t="str">
        <f t="shared" si="69"/>
        <v/>
      </c>
      <c r="AG255" s="1531" t="str">
        <f t="shared" si="70"/>
        <v/>
      </c>
      <c r="AI255" s="1531" t="str">
        <f t="shared" si="71"/>
        <v/>
      </c>
      <c r="AK255" s="1531" t="str">
        <f t="shared" si="72"/>
        <v/>
      </c>
      <c r="AM255" s="1531" t="str">
        <f t="shared" si="73"/>
        <v/>
      </c>
      <c r="AO255" s="1531" t="str">
        <f t="shared" si="74"/>
        <v/>
      </c>
      <c r="AQ255" s="1531" t="str">
        <f t="shared" si="75"/>
        <v/>
      </c>
    </row>
    <row r="256" spans="5:43" x14ac:dyDescent="0.25">
      <c r="E256" s="1531" t="str">
        <f t="shared" si="57"/>
        <v/>
      </c>
      <c r="G256" s="1531" t="str">
        <f t="shared" si="57"/>
        <v/>
      </c>
      <c r="I256" s="1531" t="str">
        <f t="shared" si="58"/>
        <v/>
      </c>
      <c r="K256" s="1531" t="str">
        <f t="shared" si="59"/>
        <v/>
      </c>
      <c r="M256" s="1531" t="str">
        <f t="shared" si="60"/>
        <v/>
      </c>
      <c r="O256" s="1531" t="str">
        <f t="shared" si="61"/>
        <v/>
      </c>
      <c r="Q256" s="1531" t="str">
        <f t="shared" si="62"/>
        <v/>
      </c>
      <c r="S256" s="1531" t="str">
        <f t="shared" si="63"/>
        <v/>
      </c>
      <c r="U256" s="1531" t="str">
        <f t="shared" si="64"/>
        <v/>
      </c>
      <c r="W256" s="1531" t="str">
        <f t="shared" si="65"/>
        <v/>
      </c>
      <c r="Y256" s="1531" t="str">
        <f t="shared" si="66"/>
        <v/>
      </c>
      <c r="AA256" s="1531" t="str">
        <f t="shared" si="67"/>
        <v/>
      </c>
      <c r="AC256" s="1531" t="str">
        <f t="shared" si="68"/>
        <v/>
      </c>
      <c r="AE256" s="1531" t="str">
        <f t="shared" si="69"/>
        <v/>
      </c>
      <c r="AG256" s="1531" t="str">
        <f t="shared" si="70"/>
        <v/>
      </c>
      <c r="AI256" s="1531" t="str">
        <f t="shared" si="71"/>
        <v/>
      </c>
      <c r="AK256" s="1531" t="str">
        <f t="shared" si="72"/>
        <v/>
      </c>
      <c r="AM256" s="1531" t="str">
        <f t="shared" si="73"/>
        <v/>
      </c>
      <c r="AO256" s="1531" t="str">
        <f t="shared" si="74"/>
        <v/>
      </c>
      <c r="AQ256" s="1531" t="str">
        <f t="shared" si="75"/>
        <v/>
      </c>
    </row>
    <row r="257" spans="5:43" x14ac:dyDescent="0.25">
      <c r="E257" s="1531" t="str">
        <f t="shared" si="57"/>
        <v/>
      </c>
      <c r="G257" s="1531" t="str">
        <f t="shared" si="57"/>
        <v/>
      </c>
      <c r="I257" s="1531" t="str">
        <f t="shared" si="58"/>
        <v/>
      </c>
      <c r="K257" s="1531" t="str">
        <f t="shared" si="59"/>
        <v/>
      </c>
      <c r="M257" s="1531" t="str">
        <f t="shared" si="60"/>
        <v/>
      </c>
      <c r="O257" s="1531" t="str">
        <f t="shared" si="61"/>
        <v/>
      </c>
      <c r="Q257" s="1531" t="str">
        <f t="shared" si="62"/>
        <v/>
      </c>
      <c r="S257" s="1531" t="str">
        <f t="shared" si="63"/>
        <v/>
      </c>
      <c r="U257" s="1531" t="str">
        <f t="shared" si="64"/>
        <v/>
      </c>
      <c r="W257" s="1531" t="str">
        <f t="shared" si="65"/>
        <v/>
      </c>
      <c r="Y257" s="1531" t="str">
        <f t="shared" si="66"/>
        <v/>
      </c>
      <c r="AA257" s="1531" t="str">
        <f t="shared" si="67"/>
        <v/>
      </c>
      <c r="AC257" s="1531" t="str">
        <f t="shared" si="68"/>
        <v/>
      </c>
      <c r="AE257" s="1531" t="str">
        <f t="shared" si="69"/>
        <v/>
      </c>
      <c r="AG257" s="1531" t="str">
        <f t="shared" si="70"/>
        <v/>
      </c>
      <c r="AI257" s="1531" t="str">
        <f t="shared" si="71"/>
        <v/>
      </c>
      <c r="AK257" s="1531" t="str">
        <f t="shared" si="72"/>
        <v/>
      </c>
      <c r="AM257" s="1531" t="str">
        <f t="shared" si="73"/>
        <v/>
      </c>
      <c r="AO257" s="1531" t="str">
        <f t="shared" si="74"/>
        <v/>
      </c>
      <c r="AQ257" s="1531" t="str">
        <f t="shared" si="75"/>
        <v/>
      </c>
    </row>
    <row r="258" spans="5:43" x14ac:dyDescent="0.25">
      <c r="E258" s="1531" t="str">
        <f t="shared" si="57"/>
        <v/>
      </c>
      <c r="G258" s="1531" t="str">
        <f t="shared" si="57"/>
        <v/>
      </c>
      <c r="I258" s="1531" t="str">
        <f t="shared" si="58"/>
        <v/>
      </c>
      <c r="K258" s="1531" t="str">
        <f t="shared" si="59"/>
        <v/>
      </c>
      <c r="M258" s="1531" t="str">
        <f t="shared" si="60"/>
        <v/>
      </c>
      <c r="O258" s="1531" t="str">
        <f t="shared" si="61"/>
        <v/>
      </c>
      <c r="Q258" s="1531" t="str">
        <f t="shared" si="62"/>
        <v/>
      </c>
      <c r="S258" s="1531" t="str">
        <f t="shared" si="63"/>
        <v/>
      </c>
      <c r="U258" s="1531" t="str">
        <f t="shared" si="64"/>
        <v/>
      </c>
      <c r="W258" s="1531" t="str">
        <f t="shared" si="65"/>
        <v/>
      </c>
      <c r="Y258" s="1531" t="str">
        <f t="shared" si="66"/>
        <v/>
      </c>
      <c r="AA258" s="1531" t="str">
        <f t="shared" si="67"/>
        <v/>
      </c>
      <c r="AC258" s="1531" t="str">
        <f t="shared" si="68"/>
        <v/>
      </c>
      <c r="AE258" s="1531" t="str">
        <f t="shared" si="69"/>
        <v/>
      </c>
      <c r="AG258" s="1531" t="str">
        <f t="shared" si="70"/>
        <v/>
      </c>
      <c r="AI258" s="1531" t="str">
        <f t="shared" si="71"/>
        <v/>
      </c>
      <c r="AK258" s="1531" t="str">
        <f t="shared" si="72"/>
        <v/>
      </c>
      <c r="AM258" s="1531" t="str">
        <f t="shared" si="73"/>
        <v/>
      </c>
      <c r="AO258" s="1531" t="str">
        <f t="shared" si="74"/>
        <v/>
      </c>
      <c r="AQ258" s="1531" t="str">
        <f t="shared" si="75"/>
        <v/>
      </c>
    </row>
    <row r="259" spans="5:43" x14ac:dyDescent="0.25">
      <c r="E259" s="1531" t="str">
        <f t="shared" si="57"/>
        <v/>
      </c>
      <c r="G259" s="1531" t="str">
        <f t="shared" si="57"/>
        <v/>
      </c>
      <c r="I259" s="1531" t="str">
        <f t="shared" si="58"/>
        <v/>
      </c>
      <c r="K259" s="1531" t="str">
        <f t="shared" si="59"/>
        <v/>
      </c>
      <c r="M259" s="1531" t="str">
        <f t="shared" si="60"/>
        <v/>
      </c>
      <c r="O259" s="1531" t="str">
        <f t="shared" si="61"/>
        <v/>
      </c>
      <c r="Q259" s="1531" t="str">
        <f t="shared" si="62"/>
        <v/>
      </c>
      <c r="S259" s="1531" t="str">
        <f t="shared" si="63"/>
        <v/>
      </c>
      <c r="U259" s="1531" t="str">
        <f t="shared" si="64"/>
        <v/>
      </c>
      <c r="W259" s="1531" t="str">
        <f t="shared" si="65"/>
        <v/>
      </c>
      <c r="Y259" s="1531" t="str">
        <f t="shared" si="66"/>
        <v/>
      </c>
      <c r="AA259" s="1531" t="str">
        <f t="shared" si="67"/>
        <v/>
      </c>
      <c r="AC259" s="1531" t="str">
        <f t="shared" si="68"/>
        <v/>
      </c>
      <c r="AE259" s="1531" t="str">
        <f t="shared" si="69"/>
        <v/>
      </c>
      <c r="AG259" s="1531" t="str">
        <f t="shared" si="70"/>
        <v/>
      </c>
      <c r="AI259" s="1531" t="str">
        <f t="shared" si="71"/>
        <v/>
      </c>
      <c r="AK259" s="1531" t="str">
        <f t="shared" si="72"/>
        <v/>
      </c>
      <c r="AM259" s="1531" t="str">
        <f t="shared" si="73"/>
        <v/>
      </c>
      <c r="AO259" s="1531" t="str">
        <f t="shared" si="74"/>
        <v/>
      </c>
      <c r="AQ259" s="1531" t="str">
        <f t="shared" si="75"/>
        <v/>
      </c>
    </row>
    <row r="260" spans="5:43" x14ac:dyDescent="0.25">
      <c r="E260" s="1531" t="str">
        <f t="shared" si="57"/>
        <v/>
      </c>
      <c r="G260" s="1531" t="str">
        <f t="shared" si="57"/>
        <v/>
      </c>
      <c r="I260" s="1531" t="str">
        <f t="shared" si="58"/>
        <v/>
      </c>
      <c r="K260" s="1531" t="str">
        <f t="shared" si="59"/>
        <v/>
      </c>
      <c r="M260" s="1531" t="str">
        <f t="shared" si="60"/>
        <v/>
      </c>
      <c r="O260" s="1531" t="str">
        <f t="shared" si="61"/>
        <v/>
      </c>
      <c r="Q260" s="1531" t="str">
        <f t="shared" si="62"/>
        <v/>
      </c>
      <c r="S260" s="1531" t="str">
        <f t="shared" si="63"/>
        <v/>
      </c>
      <c r="U260" s="1531" t="str">
        <f t="shared" si="64"/>
        <v/>
      </c>
      <c r="W260" s="1531" t="str">
        <f t="shared" si="65"/>
        <v/>
      </c>
      <c r="Y260" s="1531" t="str">
        <f t="shared" si="66"/>
        <v/>
      </c>
      <c r="AA260" s="1531" t="str">
        <f t="shared" si="67"/>
        <v/>
      </c>
      <c r="AC260" s="1531" t="str">
        <f t="shared" si="68"/>
        <v/>
      </c>
      <c r="AE260" s="1531" t="str">
        <f t="shared" si="69"/>
        <v/>
      </c>
      <c r="AG260" s="1531" t="str">
        <f t="shared" si="70"/>
        <v/>
      </c>
      <c r="AI260" s="1531" t="str">
        <f t="shared" si="71"/>
        <v/>
      </c>
      <c r="AK260" s="1531" t="str">
        <f t="shared" si="72"/>
        <v/>
      </c>
      <c r="AM260" s="1531" t="str">
        <f t="shared" si="73"/>
        <v/>
      </c>
      <c r="AO260" s="1531" t="str">
        <f t="shared" si="74"/>
        <v/>
      </c>
      <c r="AQ260" s="1531" t="str">
        <f t="shared" si="75"/>
        <v/>
      </c>
    </row>
    <row r="261" spans="5:43" x14ac:dyDescent="0.25">
      <c r="E261" s="1531" t="str">
        <f t="shared" si="57"/>
        <v/>
      </c>
      <c r="G261" s="1531" t="str">
        <f t="shared" si="57"/>
        <v/>
      </c>
      <c r="I261" s="1531" t="str">
        <f t="shared" si="58"/>
        <v/>
      </c>
      <c r="K261" s="1531" t="str">
        <f t="shared" si="59"/>
        <v/>
      </c>
      <c r="M261" s="1531" t="str">
        <f t="shared" si="60"/>
        <v/>
      </c>
      <c r="O261" s="1531" t="str">
        <f t="shared" si="61"/>
        <v/>
      </c>
      <c r="Q261" s="1531" t="str">
        <f t="shared" si="62"/>
        <v/>
      </c>
      <c r="S261" s="1531" t="str">
        <f t="shared" si="63"/>
        <v/>
      </c>
      <c r="U261" s="1531" t="str">
        <f t="shared" si="64"/>
        <v/>
      </c>
      <c r="W261" s="1531" t="str">
        <f t="shared" si="65"/>
        <v/>
      </c>
      <c r="Y261" s="1531" t="str">
        <f t="shared" si="66"/>
        <v/>
      </c>
      <c r="AA261" s="1531" t="str">
        <f t="shared" si="67"/>
        <v/>
      </c>
      <c r="AC261" s="1531" t="str">
        <f t="shared" si="68"/>
        <v/>
      </c>
      <c r="AE261" s="1531" t="str">
        <f t="shared" si="69"/>
        <v/>
      </c>
      <c r="AG261" s="1531" t="str">
        <f t="shared" si="70"/>
        <v/>
      </c>
      <c r="AI261" s="1531" t="str">
        <f t="shared" si="71"/>
        <v/>
      </c>
      <c r="AK261" s="1531" t="str">
        <f t="shared" si="72"/>
        <v/>
      </c>
      <c r="AM261" s="1531" t="str">
        <f t="shared" si="73"/>
        <v/>
      </c>
      <c r="AO261" s="1531" t="str">
        <f t="shared" si="74"/>
        <v/>
      </c>
      <c r="AQ261" s="1531" t="str">
        <f t="shared" si="75"/>
        <v/>
      </c>
    </row>
    <row r="262" spans="5:43" x14ac:dyDescent="0.25">
      <c r="E262" s="1531" t="str">
        <f t="shared" si="57"/>
        <v/>
      </c>
      <c r="G262" s="1531" t="str">
        <f t="shared" si="57"/>
        <v/>
      </c>
      <c r="I262" s="1531" t="str">
        <f t="shared" si="58"/>
        <v/>
      </c>
      <c r="K262" s="1531" t="str">
        <f t="shared" si="59"/>
        <v/>
      </c>
      <c r="M262" s="1531" t="str">
        <f t="shared" si="60"/>
        <v/>
      </c>
      <c r="O262" s="1531" t="str">
        <f t="shared" si="61"/>
        <v/>
      </c>
      <c r="Q262" s="1531" t="str">
        <f t="shared" si="62"/>
        <v/>
      </c>
      <c r="S262" s="1531" t="str">
        <f t="shared" si="63"/>
        <v/>
      </c>
      <c r="U262" s="1531" t="str">
        <f t="shared" si="64"/>
        <v/>
      </c>
      <c r="W262" s="1531" t="str">
        <f t="shared" si="65"/>
        <v/>
      </c>
      <c r="Y262" s="1531" t="str">
        <f t="shared" si="66"/>
        <v/>
      </c>
      <c r="AA262" s="1531" t="str">
        <f t="shared" si="67"/>
        <v/>
      </c>
      <c r="AC262" s="1531" t="str">
        <f t="shared" si="68"/>
        <v/>
      </c>
      <c r="AE262" s="1531" t="str">
        <f t="shared" si="69"/>
        <v/>
      </c>
      <c r="AG262" s="1531" t="str">
        <f t="shared" si="70"/>
        <v/>
      </c>
      <c r="AI262" s="1531" t="str">
        <f t="shared" si="71"/>
        <v/>
      </c>
      <c r="AK262" s="1531" t="str">
        <f t="shared" si="72"/>
        <v/>
      </c>
      <c r="AM262" s="1531" t="str">
        <f t="shared" si="73"/>
        <v/>
      </c>
      <c r="AO262" s="1531" t="str">
        <f t="shared" si="74"/>
        <v/>
      </c>
      <c r="AQ262" s="1531" t="str">
        <f t="shared" si="75"/>
        <v/>
      </c>
    </row>
    <row r="263" spans="5:43" x14ac:dyDescent="0.25">
      <c r="E263" s="1531" t="str">
        <f t="shared" si="57"/>
        <v/>
      </c>
      <c r="G263" s="1531" t="str">
        <f t="shared" si="57"/>
        <v/>
      </c>
      <c r="I263" s="1531" t="str">
        <f t="shared" si="58"/>
        <v/>
      </c>
      <c r="K263" s="1531" t="str">
        <f t="shared" si="59"/>
        <v/>
      </c>
      <c r="M263" s="1531" t="str">
        <f t="shared" si="60"/>
        <v/>
      </c>
      <c r="O263" s="1531" t="str">
        <f t="shared" si="61"/>
        <v/>
      </c>
      <c r="Q263" s="1531" t="str">
        <f t="shared" si="62"/>
        <v/>
      </c>
      <c r="S263" s="1531" t="str">
        <f t="shared" si="63"/>
        <v/>
      </c>
      <c r="U263" s="1531" t="str">
        <f t="shared" si="64"/>
        <v/>
      </c>
      <c r="W263" s="1531" t="str">
        <f t="shared" si="65"/>
        <v/>
      </c>
      <c r="Y263" s="1531" t="str">
        <f t="shared" si="66"/>
        <v/>
      </c>
      <c r="AA263" s="1531" t="str">
        <f t="shared" si="67"/>
        <v/>
      </c>
      <c r="AC263" s="1531" t="str">
        <f t="shared" si="68"/>
        <v/>
      </c>
      <c r="AE263" s="1531" t="str">
        <f t="shared" si="69"/>
        <v/>
      </c>
      <c r="AG263" s="1531" t="str">
        <f t="shared" si="70"/>
        <v/>
      </c>
      <c r="AI263" s="1531" t="str">
        <f t="shared" si="71"/>
        <v/>
      </c>
      <c r="AK263" s="1531" t="str">
        <f t="shared" si="72"/>
        <v/>
      </c>
      <c r="AM263" s="1531" t="str">
        <f t="shared" si="73"/>
        <v/>
      </c>
      <c r="AO263" s="1531" t="str">
        <f t="shared" si="74"/>
        <v/>
      </c>
      <c r="AQ263" s="1531" t="str">
        <f t="shared" si="75"/>
        <v/>
      </c>
    </row>
    <row r="264" spans="5:43" x14ac:dyDescent="0.25">
      <c r="E264" s="1531" t="str">
        <f t="shared" si="57"/>
        <v/>
      </c>
      <c r="G264" s="1531" t="str">
        <f t="shared" si="57"/>
        <v/>
      </c>
      <c r="I264" s="1531" t="str">
        <f t="shared" si="58"/>
        <v/>
      </c>
      <c r="K264" s="1531" t="str">
        <f t="shared" si="59"/>
        <v/>
      </c>
      <c r="M264" s="1531" t="str">
        <f t="shared" si="60"/>
        <v/>
      </c>
      <c r="O264" s="1531" t="str">
        <f t="shared" si="61"/>
        <v/>
      </c>
      <c r="Q264" s="1531" t="str">
        <f t="shared" si="62"/>
        <v/>
      </c>
      <c r="S264" s="1531" t="str">
        <f t="shared" si="63"/>
        <v/>
      </c>
      <c r="U264" s="1531" t="str">
        <f t="shared" si="64"/>
        <v/>
      </c>
      <c r="W264" s="1531" t="str">
        <f t="shared" si="65"/>
        <v/>
      </c>
      <c r="Y264" s="1531" t="str">
        <f t="shared" si="66"/>
        <v/>
      </c>
      <c r="AA264" s="1531" t="str">
        <f t="shared" si="67"/>
        <v/>
      </c>
      <c r="AC264" s="1531" t="str">
        <f t="shared" si="68"/>
        <v/>
      </c>
      <c r="AE264" s="1531" t="str">
        <f t="shared" si="69"/>
        <v/>
      </c>
      <c r="AG264" s="1531" t="str">
        <f t="shared" si="70"/>
        <v/>
      </c>
      <c r="AI264" s="1531" t="str">
        <f t="shared" si="71"/>
        <v/>
      </c>
      <c r="AK264" s="1531" t="str">
        <f t="shared" si="72"/>
        <v/>
      </c>
      <c r="AM264" s="1531" t="str">
        <f t="shared" si="73"/>
        <v/>
      </c>
      <c r="AO264" s="1531" t="str">
        <f t="shared" si="74"/>
        <v/>
      </c>
      <c r="AQ264" s="1531" t="str">
        <f t="shared" si="75"/>
        <v/>
      </c>
    </row>
    <row r="265" spans="5:43" x14ac:dyDescent="0.25">
      <c r="E265" s="1531" t="str">
        <f t="shared" si="57"/>
        <v/>
      </c>
      <c r="G265" s="1531" t="str">
        <f t="shared" si="57"/>
        <v/>
      </c>
      <c r="I265" s="1531" t="str">
        <f t="shared" si="58"/>
        <v/>
      </c>
      <c r="K265" s="1531" t="str">
        <f t="shared" si="59"/>
        <v/>
      </c>
      <c r="M265" s="1531" t="str">
        <f t="shared" si="60"/>
        <v/>
      </c>
      <c r="O265" s="1531" t="str">
        <f t="shared" si="61"/>
        <v/>
      </c>
      <c r="Q265" s="1531" t="str">
        <f t="shared" si="62"/>
        <v/>
      </c>
      <c r="S265" s="1531" t="str">
        <f t="shared" si="63"/>
        <v/>
      </c>
      <c r="U265" s="1531" t="str">
        <f t="shared" si="64"/>
        <v/>
      </c>
      <c r="W265" s="1531" t="str">
        <f t="shared" si="65"/>
        <v/>
      </c>
      <c r="Y265" s="1531" t="str">
        <f t="shared" si="66"/>
        <v/>
      </c>
      <c r="AA265" s="1531" t="str">
        <f t="shared" si="67"/>
        <v/>
      </c>
      <c r="AC265" s="1531" t="str">
        <f t="shared" si="68"/>
        <v/>
      </c>
      <c r="AE265" s="1531" t="str">
        <f t="shared" si="69"/>
        <v/>
      </c>
      <c r="AG265" s="1531" t="str">
        <f t="shared" si="70"/>
        <v/>
      </c>
      <c r="AI265" s="1531" t="str">
        <f t="shared" si="71"/>
        <v/>
      </c>
      <c r="AK265" s="1531" t="str">
        <f t="shared" si="72"/>
        <v/>
      </c>
      <c r="AM265" s="1531" t="str">
        <f t="shared" si="73"/>
        <v/>
      </c>
      <c r="AO265" s="1531" t="str">
        <f t="shared" si="74"/>
        <v/>
      </c>
      <c r="AQ265" s="1531" t="str">
        <f t="shared" si="75"/>
        <v/>
      </c>
    </row>
    <row r="266" spans="5:43" x14ac:dyDescent="0.25">
      <c r="E266" s="1531" t="str">
        <f t="shared" si="57"/>
        <v/>
      </c>
      <c r="G266" s="1531" t="str">
        <f t="shared" si="57"/>
        <v/>
      </c>
      <c r="I266" s="1531" t="str">
        <f t="shared" si="58"/>
        <v/>
      </c>
      <c r="K266" s="1531" t="str">
        <f t="shared" si="59"/>
        <v/>
      </c>
      <c r="M266" s="1531" t="str">
        <f t="shared" si="60"/>
        <v/>
      </c>
      <c r="O266" s="1531" t="str">
        <f t="shared" si="61"/>
        <v/>
      </c>
      <c r="Q266" s="1531" t="str">
        <f t="shared" si="62"/>
        <v/>
      </c>
      <c r="S266" s="1531" t="str">
        <f t="shared" si="63"/>
        <v/>
      </c>
      <c r="U266" s="1531" t="str">
        <f t="shared" si="64"/>
        <v/>
      </c>
      <c r="W266" s="1531" t="str">
        <f t="shared" si="65"/>
        <v/>
      </c>
      <c r="Y266" s="1531" t="str">
        <f t="shared" si="66"/>
        <v/>
      </c>
      <c r="AA266" s="1531" t="str">
        <f t="shared" si="67"/>
        <v/>
      </c>
      <c r="AC266" s="1531" t="str">
        <f t="shared" si="68"/>
        <v/>
      </c>
      <c r="AE266" s="1531" t="str">
        <f t="shared" si="69"/>
        <v/>
      </c>
      <c r="AG266" s="1531" t="str">
        <f t="shared" si="70"/>
        <v/>
      </c>
      <c r="AI266" s="1531" t="str">
        <f t="shared" si="71"/>
        <v/>
      </c>
      <c r="AK266" s="1531" t="str">
        <f t="shared" si="72"/>
        <v/>
      </c>
      <c r="AM266" s="1531" t="str">
        <f t="shared" si="73"/>
        <v/>
      </c>
      <c r="AO266" s="1531" t="str">
        <f t="shared" si="74"/>
        <v/>
      </c>
      <c r="AQ266" s="1531" t="str">
        <f t="shared" si="75"/>
        <v/>
      </c>
    </row>
    <row r="267" spans="5:43" x14ac:dyDescent="0.25">
      <c r="E267" s="1531" t="str">
        <f t="shared" si="57"/>
        <v/>
      </c>
      <c r="G267" s="1531" t="str">
        <f t="shared" si="57"/>
        <v/>
      </c>
      <c r="I267" s="1531" t="str">
        <f t="shared" si="58"/>
        <v/>
      </c>
      <c r="K267" s="1531" t="str">
        <f t="shared" si="59"/>
        <v/>
      </c>
      <c r="M267" s="1531" t="str">
        <f t="shared" si="60"/>
        <v/>
      </c>
      <c r="O267" s="1531" t="str">
        <f t="shared" si="61"/>
        <v/>
      </c>
      <c r="Q267" s="1531" t="str">
        <f t="shared" si="62"/>
        <v/>
      </c>
      <c r="S267" s="1531" t="str">
        <f t="shared" si="63"/>
        <v/>
      </c>
      <c r="U267" s="1531" t="str">
        <f t="shared" si="64"/>
        <v/>
      </c>
      <c r="W267" s="1531" t="str">
        <f t="shared" si="65"/>
        <v/>
      </c>
      <c r="Y267" s="1531" t="str">
        <f t="shared" si="66"/>
        <v/>
      </c>
      <c r="AA267" s="1531" t="str">
        <f t="shared" si="67"/>
        <v/>
      </c>
      <c r="AC267" s="1531" t="str">
        <f t="shared" si="68"/>
        <v/>
      </c>
      <c r="AE267" s="1531" t="str">
        <f t="shared" si="69"/>
        <v/>
      </c>
      <c r="AG267" s="1531" t="str">
        <f t="shared" si="70"/>
        <v/>
      </c>
      <c r="AI267" s="1531" t="str">
        <f t="shared" si="71"/>
        <v/>
      </c>
      <c r="AK267" s="1531" t="str">
        <f t="shared" si="72"/>
        <v/>
      </c>
      <c r="AM267" s="1531" t="str">
        <f t="shared" si="73"/>
        <v/>
      </c>
      <c r="AO267" s="1531" t="str">
        <f t="shared" si="74"/>
        <v/>
      </c>
      <c r="AQ267" s="1531" t="str">
        <f t="shared" si="75"/>
        <v/>
      </c>
    </row>
    <row r="268" spans="5:43" x14ac:dyDescent="0.25">
      <c r="E268" s="1531" t="str">
        <f t="shared" si="57"/>
        <v/>
      </c>
      <c r="G268" s="1531" t="str">
        <f t="shared" si="57"/>
        <v/>
      </c>
      <c r="I268" s="1531" t="str">
        <f t="shared" si="58"/>
        <v/>
      </c>
      <c r="K268" s="1531" t="str">
        <f t="shared" si="59"/>
        <v/>
      </c>
      <c r="M268" s="1531" t="str">
        <f t="shared" si="60"/>
        <v/>
      </c>
      <c r="O268" s="1531" t="str">
        <f t="shared" si="61"/>
        <v/>
      </c>
      <c r="Q268" s="1531" t="str">
        <f t="shared" si="62"/>
        <v/>
      </c>
      <c r="S268" s="1531" t="str">
        <f t="shared" si="63"/>
        <v/>
      </c>
      <c r="U268" s="1531" t="str">
        <f t="shared" si="64"/>
        <v/>
      </c>
      <c r="W268" s="1531" t="str">
        <f t="shared" si="65"/>
        <v/>
      </c>
      <c r="Y268" s="1531" t="str">
        <f t="shared" si="66"/>
        <v/>
      </c>
      <c r="AA268" s="1531" t="str">
        <f t="shared" si="67"/>
        <v/>
      </c>
      <c r="AC268" s="1531" t="str">
        <f t="shared" si="68"/>
        <v/>
      </c>
      <c r="AE268" s="1531" t="str">
        <f t="shared" si="69"/>
        <v/>
      </c>
      <c r="AG268" s="1531" t="str">
        <f t="shared" si="70"/>
        <v/>
      </c>
      <c r="AI268" s="1531" t="str">
        <f t="shared" si="71"/>
        <v/>
      </c>
      <c r="AK268" s="1531" t="str">
        <f t="shared" si="72"/>
        <v/>
      </c>
      <c r="AM268" s="1531" t="str">
        <f t="shared" si="73"/>
        <v/>
      </c>
      <c r="AO268" s="1531" t="str">
        <f t="shared" si="74"/>
        <v/>
      </c>
      <c r="AQ268" s="1531" t="str">
        <f t="shared" si="75"/>
        <v/>
      </c>
    </row>
    <row r="269" spans="5:43" x14ac:dyDescent="0.25">
      <c r="E269" s="1531" t="str">
        <f t="shared" ref="E269:G300" si="76">IF(OR($B269=0,D269=0),"",D269/$B269)</f>
        <v/>
      </c>
      <c r="G269" s="1531" t="str">
        <f t="shared" si="76"/>
        <v/>
      </c>
      <c r="I269" s="1531" t="str">
        <f t="shared" ref="I269:I300" si="77">IF(OR($B269=0,H269=0),"",H269/$B269)</f>
        <v/>
      </c>
      <c r="K269" s="1531" t="str">
        <f t="shared" ref="K269:K300" si="78">IF(OR($B269=0,J269=0),"",J269/$B269)</f>
        <v/>
      </c>
      <c r="M269" s="1531" t="str">
        <f t="shared" ref="M269:M300" si="79">IF(OR($B269=0,L269=0),"",L269/$B269)</f>
        <v/>
      </c>
      <c r="O269" s="1531" t="str">
        <f t="shared" ref="O269:O300" si="80">IF(OR($B269=0,N269=0),"",N269/$B269)</f>
        <v/>
      </c>
      <c r="Q269" s="1531" t="str">
        <f t="shared" ref="Q269:Q300" si="81">IF(OR($B269=0,P269=0),"",P269/$B269)</f>
        <v/>
      </c>
      <c r="S269" s="1531" t="str">
        <f t="shared" ref="S269:S300" si="82">IF(OR($B269=0,R269=0),"",R269/$B269)</f>
        <v/>
      </c>
      <c r="U269" s="1531" t="str">
        <f t="shared" ref="U269:U300" si="83">IF(OR($B269=0,T269=0),"",T269/$B269)</f>
        <v/>
      </c>
      <c r="W269" s="1531" t="str">
        <f t="shared" ref="W269:W300" si="84">IF(OR($B269=0,V269=0),"",V269/$B269)</f>
        <v/>
      </c>
      <c r="Y269" s="1531" t="str">
        <f t="shared" ref="Y269:Y300" si="85">IF(OR($B269=0,X269=0),"",X269/$B269)</f>
        <v/>
      </c>
      <c r="AA269" s="1531" t="str">
        <f t="shared" ref="AA269:AA300" si="86">IF(OR($B269=0,Z269=0),"",Z269/$B269)</f>
        <v/>
      </c>
      <c r="AC269" s="1531" t="str">
        <f t="shared" ref="AC269:AC300" si="87">IF(OR($B269=0,AB269=0),"",AB269/$B269)</f>
        <v/>
      </c>
      <c r="AE269" s="1531" t="str">
        <f t="shared" ref="AE269:AE300" si="88">IF(OR($B269=0,AD269=0),"",AD269/$B269)</f>
        <v/>
      </c>
      <c r="AG269" s="1531" t="str">
        <f t="shared" ref="AG269:AG300" si="89">IF(OR($B269=0,AF269=0),"",AF269/$B269)</f>
        <v/>
      </c>
      <c r="AI269" s="1531" t="str">
        <f t="shared" ref="AI269:AI300" si="90">IF(OR($B269=0,AH269=0),"",AH269/$B269)</f>
        <v/>
      </c>
      <c r="AK269" s="1531" t="str">
        <f t="shared" ref="AK269:AK300" si="91">IF(OR($B269=0,AJ269=0),"",AJ269/$B269)</f>
        <v/>
      </c>
      <c r="AM269" s="1531" t="str">
        <f t="shared" ref="AM269:AM300" si="92">IF(OR($B269=0,AL269=0),"",AL269/$B269)</f>
        <v/>
      </c>
      <c r="AO269" s="1531" t="str">
        <f t="shared" ref="AO269:AO300" si="93">IF(OR($B269=0,AN269=0),"",AN269/$B269)</f>
        <v/>
      </c>
      <c r="AQ269" s="1531" t="str">
        <f t="shared" ref="AQ269:AQ300" si="94">IF(OR($B269=0,AP269=0),"",AP269/$B269)</f>
        <v/>
      </c>
    </row>
    <row r="270" spans="5:43" x14ac:dyDescent="0.25">
      <c r="E270" s="1531" t="str">
        <f t="shared" si="76"/>
        <v/>
      </c>
      <c r="G270" s="1531" t="str">
        <f t="shared" si="76"/>
        <v/>
      </c>
      <c r="I270" s="1531" t="str">
        <f t="shared" si="77"/>
        <v/>
      </c>
      <c r="K270" s="1531" t="str">
        <f t="shared" si="78"/>
        <v/>
      </c>
      <c r="M270" s="1531" t="str">
        <f t="shared" si="79"/>
        <v/>
      </c>
      <c r="O270" s="1531" t="str">
        <f t="shared" si="80"/>
        <v/>
      </c>
      <c r="Q270" s="1531" t="str">
        <f t="shared" si="81"/>
        <v/>
      </c>
      <c r="S270" s="1531" t="str">
        <f t="shared" si="82"/>
        <v/>
      </c>
      <c r="U270" s="1531" t="str">
        <f t="shared" si="83"/>
        <v/>
      </c>
      <c r="W270" s="1531" t="str">
        <f t="shared" si="84"/>
        <v/>
      </c>
      <c r="Y270" s="1531" t="str">
        <f t="shared" si="85"/>
        <v/>
      </c>
      <c r="AA270" s="1531" t="str">
        <f t="shared" si="86"/>
        <v/>
      </c>
      <c r="AC270" s="1531" t="str">
        <f t="shared" si="87"/>
        <v/>
      </c>
      <c r="AE270" s="1531" t="str">
        <f t="shared" si="88"/>
        <v/>
      </c>
      <c r="AG270" s="1531" t="str">
        <f t="shared" si="89"/>
        <v/>
      </c>
      <c r="AI270" s="1531" t="str">
        <f t="shared" si="90"/>
        <v/>
      </c>
      <c r="AK270" s="1531" t="str">
        <f t="shared" si="91"/>
        <v/>
      </c>
      <c r="AM270" s="1531" t="str">
        <f t="shared" si="92"/>
        <v/>
      </c>
      <c r="AO270" s="1531" t="str">
        <f t="shared" si="93"/>
        <v/>
      </c>
      <c r="AQ270" s="1531" t="str">
        <f t="shared" si="94"/>
        <v/>
      </c>
    </row>
    <row r="271" spans="5:43" x14ac:dyDescent="0.25">
      <c r="E271" s="1531" t="str">
        <f t="shared" si="76"/>
        <v/>
      </c>
      <c r="G271" s="1531" t="str">
        <f t="shared" si="76"/>
        <v/>
      </c>
      <c r="I271" s="1531" t="str">
        <f t="shared" si="77"/>
        <v/>
      </c>
      <c r="K271" s="1531" t="str">
        <f t="shared" si="78"/>
        <v/>
      </c>
      <c r="M271" s="1531" t="str">
        <f t="shared" si="79"/>
        <v/>
      </c>
      <c r="O271" s="1531" t="str">
        <f t="shared" si="80"/>
        <v/>
      </c>
      <c r="Q271" s="1531" t="str">
        <f t="shared" si="81"/>
        <v/>
      </c>
      <c r="S271" s="1531" t="str">
        <f t="shared" si="82"/>
        <v/>
      </c>
      <c r="U271" s="1531" t="str">
        <f t="shared" si="83"/>
        <v/>
      </c>
      <c r="W271" s="1531" t="str">
        <f t="shared" si="84"/>
        <v/>
      </c>
      <c r="Y271" s="1531" t="str">
        <f t="shared" si="85"/>
        <v/>
      </c>
      <c r="AA271" s="1531" t="str">
        <f t="shared" si="86"/>
        <v/>
      </c>
      <c r="AC271" s="1531" t="str">
        <f t="shared" si="87"/>
        <v/>
      </c>
      <c r="AE271" s="1531" t="str">
        <f t="shared" si="88"/>
        <v/>
      </c>
      <c r="AG271" s="1531" t="str">
        <f t="shared" si="89"/>
        <v/>
      </c>
      <c r="AI271" s="1531" t="str">
        <f t="shared" si="90"/>
        <v/>
      </c>
      <c r="AK271" s="1531" t="str">
        <f t="shared" si="91"/>
        <v/>
      </c>
      <c r="AM271" s="1531" t="str">
        <f t="shared" si="92"/>
        <v/>
      </c>
      <c r="AO271" s="1531" t="str">
        <f t="shared" si="93"/>
        <v/>
      </c>
      <c r="AQ271" s="1531" t="str">
        <f t="shared" si="94"/>
        <v/>
      </c>
    </row>
    <row r="272" spans="5:43" x14ac:dyDescent="0.25">
      <c r="E272" s="1531" t="str">
        <f t="shared" si="76"/>
        <v/>
      </c>
      <c r="G272" s="1531" t="str">
        <f t="shared" si="76"/>
        <v/>
      </c>
      <c r="I272" s="1531" t="str">
        <f t="shared" si="77"/>
        <v/>
      </c>
      <c r="K272" s="1531" t="str">
        <f t="shared" si="78"/>
        <v/>
      </c>
      <c r="M272" s="1531" t="str">
        <f t="shared" si="79"/>
        <v/>
      </c>
      <c r="O272" s="1531" t="str">
        <f t="shared" si="80"/>
        <v/>
      </c>
      <c r="Q272" s="1531" t="str">
        <f t="shared" si="81"/>
        <v/>
      </c>
      <c r="S272" s="1531" t="str">
        <f t="shared" si="82"/>
        <v/>
      </c>
      <c r="U272" s="1531" t="str">
        <f t="shared" si="83"/>
        <v/>
      </c>
      <c r="W272" s="1531" t="str">
        <f t="shared" si="84"/>
        <v/>
      </c>
      <c r="Y272" s="1531" t="str">
        <f t="shared" si="85"/>
        <v/>
      </c>
      <c r="AA272" s="1531" t="str">
        <f t="shared" si="86"/>
        <v/>
      </c>
      <c r="AC272" s="1531" t="str">
        <f t="shared" si="87"/>
        <v/>
      </c>
      <c r="AE272" s="1531" t="str">
        <f t="shared" si="88"/>
        <v/>
      </c>
      <c r="AG272" s="1531" t="str">
        <f t="shared" si="89"/>
        <v/>
      </c>
      <c r="AI272" s="1531" t="str">
        <f t="shared" si="90"/>
        <v/>
      </c>
      <c r="AK272" s="1531" t="str">
        <f t="shared" si="91"/>
        <v/>
      </c>
      <c r="AM272" s="1531" t="str">
        <f t="shared" si="92"/>
        <v/>
      </c>
      <c r="AO272" s="1531" t="str">
        <f t="shared" si="93"/>
        <v/>
      </c>
      <c r="AQ272" s="1531" t="str">
        <f t="shared" si="94"/>
        <v/>
      </c>
    </row>
    <row r="273" spans="5:43" x14ac:dyDescent="0.25">
      <c r="E273" s="1531" t="str">
        <f t="shared" si="76"/>
        <v/>
      </c>
      <c r="G273" s="1531" t="str">
        <f t="shared" si="76"/>
        <v/>
      </c>
      <c r="I273" s="1531" t="str">
        <f t="shared" si="77"/>
        <v/>
      </c>
      <c r="K273" s="1531" t="str">
        <f t="shared" si="78"/>
        <v/>
      </c>
      <c r="M273" s="1531" t="str">
        <f t="shared" si="79"/>
        <v/>
      </c>
      <c r="O273" s="1531" t="str">
        <f t="shared" si="80"/>
        <v/>
      </c>
      <c r="Q273" s="1531" t="str">
        <f t="shared" si="81"/>
        <v/>
      </c>
      <c r="S273" s="1531" t="str">
        <f t="shared" si="82"/>
        <v/>
      </c>
      <c r="U273" s="1531" t="str">
        <f t="shared" si="83"/>
        <v/>
      </c>
      <c r="W273" s="1531" t="str">
        <f t="shared" si="84"/>
        <v/>
      </c>
      <c r="Y273" s="1531" t="str">
        <f t="shared" si="85"/>
        <v/>
      </c>
      <c r="AA273" s="1531" t="str">
        <f t="shared" si="86"/>
        <v/>
      </c>
      <c r="AC273" s="1531" t="str">
        <f t="shared" si="87"/>
        <v/>
      </c>
      <c r="AE273" s="1531" t="str">
        <f t="shared" si="88"/>
        <v/>
      </c>
      <c r="AG273" s="1531" t="str">
        <f t="shared" si="89"/>
        <v/>
      </c>
      <c r="AI273" s="1531" t="str">
        <f t="shared" si="90"/>
        <v/>
      </c>
      <c r="AK273" s="1531" t="str">
        <f t="shared" si="91"/>
        <v/>
      </c>
      <c r="AM273" s="1531" t="str">
        <f t="shared" si="92"/>
        <v/>
      </c>
      <c r="AO273" s="1531" t="str">
        <f t="shared" si="93"/>
        <v/>
      </c>
      <c r="AQ273" s="1531" t="str">
        <f t="shared" si="94"/>
        <v/>
      </c>
    </row>
    <row r="274" spans="5:43" x14ac:dyDescent="0.25">
      <c r="E274" s="1531" t="str">
        <f t="shared" si="76"/>
        <v/>
      </c>
      <c r="G274" s="1531" t="str">
        <f t="shared" si="76"/>
        <v/>
      </c>
      <c r="I274" s="1531" t="str">
        <f t="shared" si="77"/>
        <v/>
      </c>
      <c r="K274" s="1531" t="str">
        <f t="shared" si="78"/>
        <v/>
      </c>
      <c r="M274" s="1531" t="str">
        <f t="shared" si="79"/>
        <v/>
      </c>
      <c r="O274" s="1531" t="str">
        <f t="shared" si="80"/>
        <v/>
      </c>
      <c r="Q274" s="1531" t="str">
        <f t="shared" si="81"/>
        <v/>
      </c>
      <c r="S274" s="1531" t="str">
        <f t="shared" si="82"/>
        <v/>
      </c>
      <c r="U274" s="1531" t="str">
        <f t="shared" si="83"/>
        <v/>
      </c>
      <c r="W274" s="1531" t="str">
        <f t="shared" si="84"/>
        <v/>
      </c>
      <c r="Y274" s="1531" t="str">
        <f t="shared" si="85"/>
        <v/>
      </c>
      <c r="AA274" s="1531" t="str">
        <f t="shared" si="86"/>
        <v/>
      </c>
      <c r="AC274" s="1531" t="str">
        <f t="shared" si="87"/>
        <v/>
      </c>
      <c r="AE274" s="1531" t="str">
        <f t="shared" si="88"/>
        <v/>
      </c>
      <c r="AG274" s="1531" t="str">
        <f t="shared" si="89"/>
        <v/>
      </c>
      <c r="AI274" s="1531" t="str">
        <f t="shared" si="90"/>
        <v/>
      </c>
      <c r="AK274" s="1531" t="str">
        <f t="shared" si="91"/>
        <v/>
      </c>
      <c r="AM274" s="1531" t="str">
        <f t="shared" si="92"/>
        <v/>
      </c>
      <c r="AO274" s="1531" t="str">
        <f t="shared" si="93"/>
        <v/>
      </c>
      <c r="AQ274" s="1531" t="str">
        <f t="shared" si="94"/>
        <v/>
      </c>
    </row>
    <row r="275" spans="5:43" x14ac:dyDescent="0.25">
      <c r="E275" s="1531" t="str">
        <f t="shared" si="76"/>
        <v/>
      </c>
      <c r="G275" s="1531" t="str">
        <f t="shared" si="76"/>
        <v/>
      </c>
      <c r="I275" s="1531" t="str">
        <f t="shared" si="77"/>
        <v/>
      </c>
      <c r="K275" s="1531" t="str">
        <f t="shared" si="78"/>
        <v/>
      </c>
      <c r="M275" s="1531" t="str">
        <f t="shared" si="79"/>
        <v/>
      </c>
      <c r="O275" s="1531" t="str">
        <f t="shared" si="80"/>
        <v/>
      </c>
      <c r="Q275" s="1531" t="str">
        <f t="shared" si="81"/>
        <v/>
      </c>
      <c r="S275" s="1531" t="str">
        <f t="shared" si="82"/>
        <v/>
      </c>
      <c r="U275" s="1531" t="str">
        <f t="shared" si="83"/>
        <v/>
      </c>
      <c r="W275" s="1531" t="str">
        <f t="shared" si="84"/>
        <v/>
      </c>
      <c r="Y275" s="1531" t="str">
        <f t="shared" si="85"/>
        <v/>
      </c>
      <c r="AA275" s="1531" t="str">
        <f t="shared" si="86"/>
        <v/>
      </c>
      <c r="AC275" s="1531" t="str">
        <f t="shared" si="87"/>
        <v/>
      </c>
      <c r="AE275" s="1531" t="str">
        <f t="shared" si="88"/>
        <v/>
      </c>
      <c r="AG275" s="1531" t="str">
        <f t="shared" si="89"/>
        <v/>
      </c>
      <c r="AI275" s="1531" t="str">
        <f t="shared" si="90"/>
        <v/>
      </c>
      <c r="AK275" s="1531" t="str">
        <f t="shared" si="91"/>
        <v/>
      </c>
      <c r="AM275" s="1531" t="str">
        <f t="shared" si="92"/>
        <v/>
      </c>
      <c r="AO275" s="1531" t="str">
        <f t="shared" si="93"/>
        <v/>
      </c>
      <c r="AQ275" s="1531" t="str">
        <f t="shared" si="94"/>
        <v/>
      </c>
    </row>
    <row r="276" spans="5:43" x14ac:dyDescent="0.25">
      <c r="E276" s="1531" t="str">
        <f t="shared" si="76"/>
        <v/>
      </c>
      <c r="G276" s="1531" t="str">
        <f t="shared" si="76"/>
        <v/>
      </c>
      <c r="I276" s="1531" t="str">
        <f t="shared" si="77"/>
        <v/>
      </c>
      <c r="K276" s="1531" t="str">
        <f t="shared" si="78"/>
        <v/>
      </c>
      <c r="M276" s="1531" t="str">
        <f t="shared" si="79"/>
        <v/>
      </c>
      <c r="O276" s="1531" t="str">
        <f t="shared" si="80"/>
        <v/>
      </c>
      <c r="Q276" s="1531" t="str">
        <f t="shared" si="81"/>
        <v/>
      </c>
      <c r="S276" s="1531" t="str">
        <f t="shared" si="82"/>
        <v/>
      </c>
      <c r="U276" s="1531" t="str">
        <f t="shared" si="83"/>
        <v/>
      </c>
      <c r="W276" s="1531" t="str">
        <f t="shared" si="84"/>
        <v/>
      </c>
      <c r="Y276" s="1531" t="str">
        <f t="shared" si="85"/>
        <v/>
      </c>
      <c r="AA276" s="1531" t="str">
        <f t="shared" si="86"/>
        <v/>
      </c>
      <c r="AC276" s="1531" t="str">
        <f t="shared" si="87"/>
        <v/>
      </c>
      <c r="AE276" s="1531" t="str">
        <f t="shared" si="88"/>
        <v/>
      </c>
      <c r="AG276" s="1531" t="str">
        <f t="shared" si="89"/>
        <v/>
      </c>
      <c r="AI276" s="1531" t="str">
        <f t="shared" si="90"/>
        <v/>
      </c>
      <c r="AK276" s="1531" t="str">
        <f t="shared" si="91"/>
        <v/>
      </c>
      <c r="AM276" s="1531" t="str">
        <f t="shared" si="92"/>
        <v/>
      </c>
      <c r="AO276" s="1531" t="str">
        <f t="shared" si="93"/>
        <v/>
      </c>
      <c r="AQ276" s="1531" t="str">
        <f t="shared" si="94"/>
        <v/>
      </c>
    </row>
    <row r="277" spans="5:43" x14ac:dyDescent="0.25">
      <c r="E277" s="1531" t="str">
        <f t="shared" si="76"/>
        <v/>
      </c>
      <c r="G277" s="1531" t="str">
        <f t="shared" si="76"/>
        <v/>
      </c>
      <c r="I277" s="1531" t="str">
        <f t="shared" si="77"/>
        <v/>
      </c>
      <c r="K277" s="1531" t="str">
        <f t="shared" si="78"/>
        <v/>
      </c>
      <c r="M277" s="1531" t="str">
        <f t="shared" si="79"/>
        <v/>
      </c>
      <c r="O277" s="1531" t="str">
        <f t="shared" si="80"/>
        <v/>
      </c>
      <c r="Q277" s="1531" t="str">
        <f t="shared" si="81"/>
        <v/>
      </c>
      <c r="S277" s="1531" t="str">
        <f t="shared" si="82"/>
        <v/>
      </c>
      <c r="U277" s="1531" t="str">
        <f t="shared" si="83"/>
        <v/>
      </c>
      <c r="W277" s="1531" t="str">
        <f t="shared" si="84"/>
        <v/>
      </c>
      <c r="Y277" s="1531" t="str">
        <f t="shared" si="85"/>
        <v/>
      </c>
      <c r="AA277" s="1531" t="str">
        <f t="shared" si="86"/>
        <v/>
      </c>
      <c r="AC277" s="1531" t="str">
        <f t="shared" si="87"/>
        <v/>
      </c>
      <c r="AE277" s="1531" t="str">
        <f t="shared" si="88"/>
        <v/>
      </c>
      <c r="AG277" s="1531" t="str">
        <f t="shared" si="89"/>
        <v/>
      </c>
      <c r="AI277" s="1531" t="str">
        <f t="shared" si="90"/>
        <v/>
      </c>
      <c r="AK277" s="1531" t="str">
        <f t="shared" si="91"/>
        <v/>
      </c>
      <c r="AM277" s="1531" t="str">
        <f t="shared" si="92"/>
        <v/>
      </c>
      <c r="AO277" s="1531" t="str">
        <f t="shared" si="93"/>
        <v/>
      </c>
      <c r="AQ277" s="1531" t="str">
        <f t="shared" si="94"/>
        <v/>
      </c>
    </row>
    <row r="278" spans="5:43" x14ac:dyDescent="0.25">
      <c r="E278" s="1531" t="str">
        <f t="shared" si="76"/>
        <v/>
      </c>
      <c r="G278" s="1531" t="str">
        <f t="shared" si="76"/>
        <v/>
      </c>
      <c r="I278" s="1531" t="str">
        <f t="shared" si="77"/>
        <v/>
      </c>
      <c r="K278" s="1531" t="str">
        <f t="shared" si="78"/>
        <v/>
      </c>
      <c r="M278" s="1531" t="str">
        <f t="shared" si="79"/>
        <v/>
      </c>
      <c r="O278" s="1531" t="str">
        <f t="shared" si="80"/>
        <v/>
      </c>
      <c r="Q278" s="1531" t="str">
        <f t="shared" si="81"/>
        <v/>
      </c>
      <c r="S278" s="1531" t="str">
        <f t="shared" si="82"/>
        <v/>
      </c>
      <c r="U278" s="1531" t="str">
        <f t="shared" si="83"/>
        <v/>
      </c>
      <c r="W278" s="1531" t="str">
        <f t="shared" si="84"/>
        <v/>
      </c>
      <c r="Y278" s="1531" t="str">
        <f t="shared" si="85"/>
        <v/>
      </c>
      <c r="AA278" s="1531" t="str">
        <f t="shared" si="86"/>
        <v/>
      </c>
      <c r="AC278" s="1531" t="str">
        <f t="shared" si="87"/>
        <v/>
      </c>
      <c r="AE278" s="1531" t="str">
        <f t="shared" si="88"/>
        <v/>
      </c>
      <c r="AG278" s="1531" t="str">
        <f t="shared" si="89"/>
        <v/>
      </c>
      <c r="AI278" s="1531" t="str">
        <f t="shared" si="90"/>
        <v/>
      </c>
      <c r="AK278" s="1531" t="str">
        <f t="shared" si="91"/>
        <v/>
      </c>
      <c r="AM278" s="1531" t="str">
        <f t="shared" si="92"/>
        <v/>
      </c>
      <c r="AO278" s="1531" t="str">
        <f t="shared" si="93"/>
        <v/>
      </c>
      <c r="AQ278" s="1531" t="str">
        <f t="shared" si="94"/>
        <v/>
      </c>
    </row>
    <row r="279" spans="5:43" x14ac:dyDescent="0.25">
      <c r="E279" s="1531" t="str">
        <f t="shared" si="76"/>
        <v/>
      </c>
      <c r="G279" s="1531" t="str">
        <f t="shared" si="76"/>
        <v/>
      </c>
      <c r="I279" s="1531" t="str">
        <f t="shared" si="77"/>
        <v/>
      </c>
      <c r="K279" s="1531" t="str">
        <f t="shared" si="78"/>
        <v/>
      </c>
      <c r="M279" s="1531" t="str">
        <f t="shared" si="79"/>
        <v/>
      </c>
      <c r="O279" s="1531" t="str">
        <f t="shared" si="80"/>
        <v/>
      </c>
      <c r="Q279" s="1531" t="str">
        <f t="shared" si="81"/>
        <v/>
      </c>
      <c r="S279" s="1531" t="str">
        <f t="shared" si="82"/>
        <v/>
      </c>
      <c r="U279" s="1531" t="str">
        <f t="shared" si="83"/>
        <v/>
      </c>
      <c r="W279" s="1531" t="str">
        <f t="shared" si="84"/>
        <v/>
      </c>
      <c r="Y279" s="1531" t="str">
        <f t="shared" si="85"/>
        <v/>
      </c>
      <c r="AA279" s="1531" t="str">
        <f t="shared" si="86"/>
        <v/>
      </c>
      <c r="AC279" s="1531" t="str">
        <f t="shared" si="87"/>
        <v/>
      </c>
      <c r="AE279" s="1531" t="str">
        <f t="shared" si="88"/>
        <v/>
      </c>
      <c r="AG279" s="1531" t="str">
        <f t="shared" si="89"/>
        <v/>
      </c>
      <c r="AI279" s="1531" t="str">
        <f t="shared" si="90"/>
        <v/>
      </c>
      <c r="AK279" s="1531" t="str">
        <f t="shared" si="91"/>
        <v/>
      </c>
      <c r="AM279" s="1531" t="str">
        <f t="shared" si="92"/>
        <v/>
      </c>
      <c r="AO279" s="1531" t="str">
        <f t="shared" si="93"/>
        <v/>
      </c>
      <c r="AQ279" s="1531" t="str">
        <f t="shared" si="94"/>
        <v/>
      </c>
    </row>
    <row r="280" spans="5:43" x14ac:dyDescent="0.25">
      <c r="E280" s="1531" t="str">
        <f t="shared" si="76"/>
        <v/>
      </c>
      <c r="G280" s="1531" t="str">
        <f t="shared" si="76"/>
        <v/>
      </c>
      <c r="I280" s="1531" t="str">
        <f t="shared" si="77"/>
        <v/>
      </c>
      <c r="K280" s="1531" t="str">
        <f t="shared" si="78"/>
        <v/>
      </c>
      <c r="M280" s="1531" t="str">
        <f t="shared" si="79"/>
        <v/>
      </c>
      <c r="O280" s="1531" t="str">
        <f t="shared" si="80"/>
        <v/>
      </c>
      <c r="Q280" s="1531" t="str">
        <f t="shared" si="81"/>
        <v/>
      </c>
      <c r="S280" s="1531" t="str">
        <f t="shared" si="82"/>
        <v/>
      </c>
      <c r="U280" s="1531" t="str">
        <f t="shared" si="83"/>
        <v/>
      </c>
      <c r="W280" s="1531" t="str">
        <f t="shared" si="84"/>
        <v/>
      </c>
      <c r="Y280" s="1531" t="str">
        <f t="shared" si="85"/>
        <v/>
      </c>
      <c r="AA280" s="1531" t="str">
        <f t="shared" si="86"/>
        <v/>
      </c>
      <c r="AC280" s="1531" t="str">
        <f t="shared" si="87"/>
        <v/>
      </c>
      <c r="AE280" s="1531" t="str">
        <f t="shared" si="88"/>
        <v/>
      </c>
      <c r="AG280" s="1531" t="str">
        <f t="shared" si="89"/>
        <v/>
      </c>
      <c r="AI280" s="1531" t="str">
        <f t="shared" si="90"/>
        <v/>
      </c>
      <c r="AK280" s="1531" t="str">
        <f t="shared" si="91"/>
        <v/>
      </c>
      <c r="AM280" s="1531" t="str">
        <f t="shared" si="92"/>
        <v/>
      </c>
      <c r="AO280" s="1531" t="str">
        <f t="shared" si="93"/>
        <v/>
      </c>
      <c r="AQ280" s="1531" t="str">
        <f t="shared" si="94"/>
        <v/>
      </c>
    </row>
    <row r="281" spans="5:43" x14ac:dyDescent="0.25">
      <c r="E281" s="1531" t="str">
        <f t="shared" si="76"/>
        <v/>
      </c>
      <c r="G281" s="1531" t="str">
        <f t="shared" si="76"/>
        <v/>
      </c>
      <c r="I281" s="1531" t="str">
        <f t="shared" si="77"/>
        <v/>
      </c>
      <c r="K281" s="1531" t="str">
        <f t="shared" si="78"/>
        <v/>
      </c>
      <c r="M281" s="1531" t="str">
        <f t="shared" si="79"/>
        <v/>
      </c>
      <c r="O281" s="1531" t="str">
        <f t="shared" si="80"/>
        <v/>
      </c>
      <c r="Q281" s="1531" t="str">
        <f t="shared" si="81"/>
        <v/>
      </c>
      <c r="S281" s="1531" t="str">
        <f t="shared" si="82"/>
        <v/>
      </c>
      <c r="U281" s="1531" t="str">
        <f t="shared" si="83"/>
        <v/>
      </c>
      <c r="W281" s="1531" t="str">
        <f t="shared" si="84"/>
        <v/>
      </c>
      <c r="Y281" s="1531" t="str">
        <f t="shared" si="85"/>
        <v/>
      </c>
      <c r="AA281" s="1531" t="str">
        <f t="shared" si="86"/>
        <v/>
      </c>
      <c r="AC281" s="1531" t="str">
        <f t="shared" si="87"/>
        <v/>
      </c>
      <c r="AE281" s="1531" t="str">
        <f t="shared" si="88"/>
        <v/>
      </c>
      <c r="AG281" s="1531" t="str">
        <f t="shared" si="89"/>
        <v/>
      </c>
      <c r="AI281" s="1531" t="str">
        <f t="shared" si="90"/>
        <v/>
      </c>
      <c r="AK281" s="1531" t="str">
        <f t="shared" si="91"/>
        <v/>
      </c>
      <c r="AM281" s="1531" t="str">
        <f t="shared" si="92"/>
        <v/>
      </c>
      <c r="AO281" s="1531" t="str">
        <f t="shared" si="93"/>
        <v/>
      </c>
      <c r="AQ281" s="1531" t="str">
        <f t="shared" si="94"/>
        <v/>
      </c>
    </row>
    <row r="282" spans="5:43" x14ac:dyDescent="0.25">
      <c r="E282" s="1531" t="str">
        <f t="shared" si="76"/>
        <v/>
      </c>
      <c r="G282" s="1531" t="str">
        <f t="shared" si="76"/>
        <v/>
      </c>
      <c r="I282" s="1531" t="str">
        <f t="shared" si="77"/>
        <v/>
      </c>
      <c r="K282" s="1531" t="str">
        <f t="shared" si="78"/>
        <v/>
      </c>
      <c r="M282" s="1531" t="str">
        <f t="shared" si="79"/>
        <v/>
      </c>
      <c r="O282" s="1531" t="str">
        <f t="shared" si="80"/>
        <v/>
      </c>
      <c r="Q282" s="1531" t="str">
        <f t="shared" si="81"/>
        <v/>
      </c>
      <c r="S282" s="1531" t="str">
        <f t="shared" si="82"/>
        <v/>
      </c>
      <c r="U282" s="1531" t="str">
        <f t="shared" si="83"/>
        <v/>
      </c>
      <c r="W282" s="1531" t="str">
        <f t="shared" si="84"/>
        <v/>
      </c>
      <c r="Y282" s="1531" t="str">
        <f t="shared" si="85"/>
        <v/>
      </c>
      <c r="AA282" s="1531" t="str">
        <f t="shared" si="86"/>
        <v/>
      </c>
      <c r="AC282" s="1531" t="str">
        <f t="shared" si="87"/>
        <v/>
      </c>
      <c r="AE282" s="1531" t="str">
        <f t="shared" si="88"/>
        <v/>
      </c>
      <c r="AG282" s="1531" t="str">
        <f t="shared" si="89"/>
        <v/>
      </c>
      <c r="AI282" s="1531" t="str">
        <f t="shared" si="90"/>
        <v/>
      </c>
      <c r="AK282" s="1531" t="str">
        <f t="shared" si="91"/>
        <v/>
      </c>
      <c r="AM282" s="1531" t="str">
        <f t="shared" si="92"/>
        <v/>
      </c>
      <c r="AO282" s="1531" t="str">
        <f t="shared" si="93"/>
        <v/>
      </c>
      <c r="AQ282" s="1531" t="str">
        <f t="shared" si="94"/>
        <v/>
      </c>
    </row>
    <row r="283" spans="5:43" x14ac:dyDescent="0.25">
      <c r="E283" s="1531" t="str">
        <f t="shared" si="76"/>
        <v/>
      </c>
      <c r="G283" s="1531" t="str">
        <f t="shared" si="76"/>
        <v/>
      </c>
      <c r="I283" s="1531" t="str">
        <f t="shared" si="77"/>
        <v/>
      </c>
      <c r="K283" s="1531" t="str">
        <f t="shared" si="78"/>
        <v/>
      </c>
      <c r="M283" s="1531" t="str">
        <f t="shared" si="79"/>
        <v/>
      </c>
      <c r="O283" s="1531" t="str">
        <f t="shared" si="80"/>
        <v/>
      </c>
      <c r="Q283" s="1531" t="str">
        <f t="shared" si="81"/>
        <v/>
      </c>
      <c r="S283" s="1531" t="str">
        <f t="shared" si="82"/>
        <v/>
      </c>
      <c r="U283" s="1531" t="str">
        <f t="shared" si="83"/>
        <v/>
      </c>
      <c r="W283" s="1531" t="str">
        <f t="shared" si="84"/>
        <v/>
      </c>
      <c r="Y283" s="1531" t="str">
        <f t="shared" si="85"/>
        <v/>
      </c>
      <c r="AA283" s="1531" t="str">
        <f t="shared" si="86"/>
        <v/>
      </c>
      <c r="AC283" s="1531" t="str">
        <f t="shared" si="87"/>
        <v/>
      </c>
      <c r="AE283" s="1531" t="str">
        <f t="shared" si="88"/>
        <v/>
      </c>
      <c r="AG283" s="1531" t="str">
        <f t="shared" si="89"/>
        <v/>
      </c>
      <c r="AI283" s="1531" t="str">
        <f t="shared" si="90"/>
        <v/>
      </c>
      <c r="AK283" s="1531" t="str">
        <f t="shared" si="91"/>
        <v/>
      </c>
      <c r="AM283" s="1531" t="str">
        <f t="shared" si="92"/>
        <v/>
      </c>
      <c r="AO283" s="1531" t="str">
        <f t="shared" si="93"/>
        <v/>
      </c>
      <c r="AQ283" s="1531" t="str">
        <f t="shared" si="94"/>
        <v/>
      </c>
    </row>
    <row r="284" spans="5:43" x14ac:dyDescent="0.25">
      <c r="E284" s="1531" t="str">
        <f t="shared" si="76"/>
        <v/>
      </c>
      <c r="G284" s="1531" t="str">
        <f t="shared" si="76"/>
        <v/>
      </c>
      <c r="I284" s="1531" t="str">
        <f t="shared" si="77"/>
        <v/>
      </c>
      <c r="K284" s="1531" t="str">
        <f t="shared" si="78"/>
        <v/>
      </c>
      <c r="M284" s="1531" t="str">
        <f t="shared" si="79"/>
        <v/>
      </c>
      <c r="O284" s="1531" t="str">
        <f t="shared" si="80"/>
        <v/>
      </c>
      <c r="Q284" s="1531" t="str">
        <f t="shared" si="81"/>
        <v/>
      </c>
      <c r="S284" s="1531" t="str">
        <f t="shared" si="82"/>
        <v/>
      </c>
      <c r="U284" s="1531" t="str">
        <f t="shared" si="83"/>
        <v/>
      </c>
      <c r="W284" s="1531" t="str">
        <f t="shared" si="84"/>
        <v/>
      </c>
      <c r="Y284" s="1531" t="str">
        <f t="shared" si="85"/>
        <v/>
      </c>
      <c r="AA284" s="1531" t="str">
        <f t="shared" si="86"/>
        <v/>
      </c>
      <c r="AC284" s="1531" t="str">
        <f t="shared" si="87"/>
        <v/>
      </c>
      <c r="AE284" s="1531" t="str">
        <f t="shared" si="88"/>
        <v/>
      </c>
      <c r="AG284" s="1531" t="str">
        <f t="shared" si="89"/>
        <v/>
      </c>
      <c r="AI284" s="1531" t="str">
        <f t="shared" si="90"/>
        <v/>
      </c>
      <c r="AK284" s="1531" t="str">
        <f t="shared" si="91"/>
        <v/>
      </c>
      <c r="AM284" s="1531" t="str">
        <f t="shared" si="92"/>
        <v/>
      </c>
      <c r="AO284" s="1531" t="str">
        <f t="shared" si="93"/>
        <v/>
      </c>
      <c r="AQ284" s="1531" t="str">
        <f t="shared" si="94"/>
        <v/>
      </c>
    </row>
    <row r="285" spans="5:43" x14ac:dyDescent="0.25">
      <c r="E285" s="1531" t="str">
        <f t="shared" si="76"/>
        <v/>
      </c>
      <c r="G285" s="1531" t="str">
        <f t="shared" si="76"/>
        <v/>
      </c>
      <c r="I285" s="1531" t="str">
        <f t="shared" si="77"/>
        <v/>
      </c>
      <c r="K285" s="1531" t="str">
        <f t="shared" si="78"/>
        <v/>
      </c>
      <c r="M285" s="1531" t="str">
        <f t="shared" si="79"/>
        <v/>
      </c>
      <c r="O285" s="1531" t="str">
        <f t="shared" si="80"/>
        <v/>
      </c>
      <c r="Q285" s="1531" t="str">
        <f t="shared" si="81"/>
        <v/>
      </c>
      <c r="S285" s="1531" t="str">
        <f t="shared" si="82"/>
        <v/>
      </c>
      <c r="U285" s="1531" t="str">
        <f t="shared" si="83"/>
        <v/>
      </c>
      <c r="W285" s="1531" t="str">
        <f t="shared" si="84"/>
        <v/>
      </c>
      <c r="Y285" s="1531" t="str">
        <f t="shared" si="85"/>
        <v/>
      </c>
      <c r="AA285" s="1531" t="str">
        <f t="shared" si="86"/>
        <v/>
      </c>
      <c r="AC285" s="1531" t="str">
        <f t="shared" si="87"/>
        <v/>
      </c>
      <c r="AE285" s="1531" t="str">
        <f t="shared" si="88"/>
        <v/>
      </c>
      <c r="AG285" s="1531" t="str">
        <f t="shared" si="89"/>
        <v/>
      </c>
      <c r="AI285" s="1531" t="str">
        <f t="shared" si="90"/>
        <v/>
      </c>
      <c r="AK285" s="1531" t="str">
        <f t="shared" si="91"/>
        <v/>
      </c>
      <c r="AM285" s="1531" t="str">
        <f t="shared" si="92"/>
        <v/>
      </c>
      <c r="AO285" s="1531" t="str">
        <f t="shared" si="93"/>
        <v/>
      </c>
      <c r="AQ285" s="1531" t="str">
        <f t="shared" si="94"/>
        <v/>
      </c>
    </row>
    <row r="286" spans="5:43" x14ac:dyDescent="0.25">
      <c r="E286" s="1531" t="str">
        <f t="shared" si="76"/>
        <v/>
      </c>
      <c r="G286" s="1531" t="str">
        <f t="shared" si="76"/>
        <v/>
      </c>
      <c r="I286" s="1531" t="str">
        <f t="shared" si="77"/>
        <v/>
      </c>
      <c r="K286" s="1531" t="str">
        <f t="shared" si="78"/>
        <v/>
      </c>
      <c r="M286" s="1531" t="str">
        <f t="shared" si="79"/>
        <v/>
      </c>
      <c r="O286" s="1531" t="str">
        <f t="shared" si="80"/>
        <v/>
      </c>
      <c r="Q286" s="1531" t="str">
        <f t="shared" si="81"/>
        <v/>
      </c>
      <c r="S286" s="1531" t="str">
        <f t="shared" si="82"/>
        <v/>
      </c>
      <c r="U286" s="1531" t="str">
        <f t="shared" si="83"/>
        <v/>
      </c>
      <c r="W286" s="1531" t="str">
        <f t="shared" si="84"/>
        <v/>
      </c>
      <c r="Y286" s="1531" t="str">
        <f t="shared" si="85"/>
        <v/>
      </c>
      <c r="AA286" s="1531" t="str">
        <f t="shared" si="86"/>
        <v/>
      </c>
      <c r="AC286" s="1531" t="str">
        <f t="shared" si="87"/>
        <v/>
      </c>
      <c r="AE286" s="1531" t="str">
        <f t="shared" si="88"/>
        <v/>
      </c>
      <c r="AG286" s="1531" t="str">
        <f t="shared" si="89"/>
        <v/>
      </c>
      <c r="AI286" s="1531" t="str">
        <f t="shared" si="90"/>
        <v/>
      </c>
      <c r="AK286" s="1531" t="str">
        <f t="shared" si="91"/>
        <v/>
      </c>
      <c r="AM286" s="1531" t="str">
        <f t="shared" si="92"/>
        <v/>
      </c>
      <c r="AO286" s="1531" t="str">
        <f t="shared" si="93"/>
        <v/>
      </c>
      <c r="AQ286" s="1531" t="str">
        <f t="shared" si="94"/>
        <v/>
      </c>
    </row>
    <row r="287" spans="5:43" x14ac:dyDescent="0.25">
      <c r="E287" s="1531" t="str">
        <f t="shared" si="76"/>
        <v/>
      </c>
      <c r="G287" s="1531" t="str">
        <f t="shared" si="76"/>
        <v/>
      </c>
      <c r="I287" s="1531" t="str">
        <f t="shared" si="77"/>
        <v/>
      </c>
      <c r="K287" s="1531" t="str">
        <f t="shared" si="78"/>
        <v/>
      </c>
      <c r="M287" s="1531" t="str">
        <f t="shared" si="79"/>
        <v/>
      </c>
      <c r="O287" s="1531" t="str">
        <f t="shared" si="80"/>
        <v/>
      </c>
      <c r="Q287" s="1531" t="str">
        <f t="shared" si="81"/>
        <v/>
      </c>
      <c r="S287" s="1531" t="str">
        <f t="shared" si="82"/>
        <v/>
      </c>
      <c r="U287" s="1531" t="str">
        <f t="shared" si="83"/>
        <v/>
      </c>
      <c r="W287" s="1531" t="str">
        <f t="shared" si="84"/>
        <v/>
      </c>
      <c r="Y287" s="1531" t="str">
        <f t="shared" si="85"/>
        <v/>
      </c>
      <c r="AA287" s="1531" t="str">
        <f t="shared" si="86"/>
        <v/>
      </c>
      <c r="AC287" s="1531" t="str">
        <f t="shared" si="87"/>
        <v/>
      </c>
      <c r="AE287" s="1531" t="str">
        <f t="shared" si="88"/>
        <v/>
      </c>
      <c r="AG287" s="1531" t="str">
        <f t="shared" si="89"/>
        <v/>
      </c>
      <c r="AI287" s="1531" t="str">
        <f t="shared" si="90"/>
        <v/>
      </c>
      <c r="AK287" s="1531" t="str">
        <f t="shared" si="91"/>
        <v/>
      </c>
      <c r="AM287" s="1531" t="str">
        <f t="shared" si="92"/>
        <v/>
      </c>
      <c r="AO287" s="1531" t="str">
        <f t="shared" si="93"/>
        <v/>
      </c>
      <c r="AQ287" s="1531" t="str">
        <f t="shared" si="94"/>
        <v/>
      </c>
    </row>
    <row r="288" spans="5:43" x14ac:dyDescent="0.25">
      <c r="E288" s="1531" t="str">
        <f t="shared" si="76"/>
        <v/>
      </c>
      <c r="G288" s="1531" t="str">
        <f t="shared" si="76"/>
        <v/>
      </c>
      <c r="I288" s="1531" t="str">
        <f t="shared" si="77"/>
        <v/>
      </c>
      <c r="K288" s="1531" t="str">
        <f t="shared" si="78"/>
        <v/>
      </c>
      <c r="M288" s="1531" t="str">
        <f t="shared" si="79"/>
        <v/>
      </c>
      <c r="O288" s="1531" t="str">
        <f t="shared" si="80"/>
        <v/>
      </c>
      <c r="Q288" s="1531" t="str">
        <f t="shared" si="81"/>
        <v/>
      </c>
      <c r="S288" s="1531" t="str">
        <f t="shared" si="82"/>
        <v/>
      </c>
      <c r="U288" s="1531" t="str">
        <f t="shared" si="83"/>
        <v/>
      </c>
      <c r="W288" s="1531" t="str">
        <f t="shared" si="84"/>
        <v/>
      </c>
      <c r="Y288" s="1531" t="str">
        <f t="shared" si="85"/>
        <v/>
      </c>
      <c r="AA288" s="1531" t="str">
        <f t="shared" si="86"/>
        <v/>
      </c>
      <c r="AC288" s="1531" t="str">
        <f t="shared" si="87"/>
        <v/>
      </c>
      <c r="AE288" s="1531" t="str">
        <f t="shared" si="88"/>
        <v/>
      </c>
      <c r="AG288" s="1531" t="str">
        <f t="shared" si="89"/>
        <v/>
      </c>
      <c r="AI288" s="1531" t="str">
        <f t="shared" si="90"/>
        <v/>
      </c>
      <c r="AK288" s="1531" t="str">
        <f t="shared" si="91"/>
        <v/>
      </c>
      <c r="AM288" s="1531" t="str">
        <f t="shared" si="92"/>
        <v/>
      </c>
      <c r="AO288" s="1531" t="str">
        <f t="shared" si="93"/>
        <v/>
      </c>
      <c r="AQ288" s="1531" t="str">
        <f t="shared" si="94"/>
        <v/>
      </c>
    </row>
    <row r="289" spans="5:43" x14ac:dyDescent="0.25">
      <c r="E289" s="1531" t="str">
        <f t="shared" si="76"/>
        <v/>
      </c>
      <c r="G289" s="1531" t="str">
        <f t="shared" si="76"/>
        <v/>
      </c>
      <c r="I289" s="1531" t="str">
        <f t="shared" si="77"/>
        <v/>
      </c>
      <c r="K289" s="1531" t="str">
        <f t="shared" si="78"/>
        <v/>
      </c>
      <c r="M289" s="1531" t="str">
        <f t="shared" si="79"/>
        <v/>
      </c>
      <c r="O289" s="1531" t="str">
        <f t="shared" si="80"/>
        <v/>
      </c>
      <c r="Q289" s="1531" t="str">
        <f t="shared" si="81"/>
        <v/>
      </c>
      <c r="S289" s="1531" t="str">
        <f t="shared" si="82"/>
        <v/>
      </c>
      <c r="U289" s="1531" t="str">
        <f t="shared" si="83"/>
        <v/>
      </c>
      <c r="W289" s="1531" t="str">
        <f t="shared" si="84"/>
        <v/>
      </c>
      <c r="Y289" s="1531" t="str">
        <f t="shared" si="85"/>
        <v/>
      </c>
      <c r="AA289" s="1531" t="str">
        <f t="shared" si="86"/>
        <v/>
      </c>
      <c r="AC289" s="1531" t="str">
        <f t="shared" si="87"/>
        <v/>
      </c>
      <c r="AE289" s="1531" t="str">
        <f t="shared" si="88"/>
        <v/>
      </c>
      <c r="AG289" s="1531" t="str">
        <f t="shared" si="89"/>
        <v/>
      </c>
      <c r="AI289" s="1531" t="str">
        <f t="shared" si="90"/>
        <v/>
      </c>
      <c r="AK289" s="1531" t="str">
        <f t="shared" si="91"/>
        <v/>
      </c>
      <c r="AM289" s="1531" t="str">
        <f t="shared" si="92"/>
        <v/>
      </c>
      <c r="AO289" s="1531" t="str">
        <f t="shared" si="93"/>
        <v/>
      </c>
      <c r="AQ289" s="1531" t="str">
        <f t="shared" si="94"/>
        <v/>
      </c>
    </row>
    <row r="290" spans="5:43" x14ac:dyDescent="0.25">
      <c r="E290" s="1531" t="str">
        <f t="shared" si="76"/>
        <v/>
      </c>
      <c r="G290" s="1531" t="str">
        <f t="shared" si="76"/>
        <v/>
      </c>
      <c r="I290" s="1531" t="str">
        <f t="shared" si="77"/>
        <v/>
      </c>
      <c r="K290" s="1531" t="str">
        <f t="shared" si="78"/>
        <v/>
      </c>
      <c r="M290" s="1531" t="str">
        <f t="shared" si="79"/>
        <v/>
      </c>
      <c r="O290" s="1531" t="str">
        <f t="shared" si="80"/>
        <v/>
      </c>
      <c r="Q290" s="1531" t="str">
        <f t="shared" si="81"/>
        <v/>
      </c>
      <c r="S290" s="1531" t="str">
        <f t="shared" si="82"/>
        <v/>
      </c>
      <c r="U290" s="1531" t="str">
        <f t="shared" si="83"/>
        <v/>
      </c>
      <c r="W290" s="1531" t="str">
        <f t="shared" si="84"/>
        <v/>
      </c>
      <c r="Y290" s="1531" t="str">
        <f t="shared" si="85"/>
        <v/>
      </c>
      <c r="AA290" s="1531" t="str">
        <f t="shared" si="86"/>
        <v/>
      </c>
      <c r="AC290" s="1531" t="str">
        <f t="shared" si="87"/>
        <v/>
      </c>
      <c r="AE290" s="1531" t="str">
        <f t="shared" si="88"/>
        <v/>
      </c>
      <c r="AG290" s="1531" t="str">
        <f t="shared" si="89"/>
        <v/>
      </c>
      <c r="AI290" s="1531" t="str">
        <f t="shared" si="90"/>
        <v/>
      </c>
      <c r="AK290" s="1531" t="str">
        <f t="shared" si="91"/>
        <v/>
      </c>
      <c r="AM290" s="1531" t="str">
        <f t="shared" si="92"/>
        <v/>
      </c>
      <c r="AO290" s="1531" t="str">
        <f t="shared" si="93"/>
        <v/>
      </c>
      <c r="AQ290" s="1531" t="str">
        <f t="shared" si="94"/>
        <v/>
      </c>
    </row>
    <row r="291" spans="5:43" x14ac:dyDescent="0.25">
      <c r="E291" s="1531" t="str">
        <f t="shared" si="76"/>
        <v/>
      </c>
      <c r="G291" s="1531" t="str">
        <f t="shared" si="76"/>
        <v/>
      </c>
      <c r="I291" s="1531" t="str">
        <f t="shared" si="77"/>
        <v/>
      </c>
      <c r="K291" s="1531" t="str">
        <f t="shared" si="78"/>
        <v/>
      </c>
      <c r="M291" s="1531" t="str">
        <f t="shared" si="79"/>
        <v/>
      </c>
      <c r="O291" s="1531" t="str">
        <f t="shared" si="80"/>
        <v/>
      </c>
      <c r="Q291" s="1531" t="str">
        <f t="shared" si="81"/>
        <v/>
      </c>
      <c r="S291" s="1531" t="str">
        <f t="shared" si="82"/>
        <v/>
      </c>
      <c r="U291" s="1531" t="str">
        <f t="shared" si="83"/>
        <v/>
      </c>
      <c r="W291" s="1531" t="str">
        <f t="shared" si="84"/>
        <v/>
      </c>
      <c r="Y291" s="1531" t="str">
        <f t="shared" si="85"/>
        <v/>
      </c>
      <c r="AA291" s="1531" t="str">
        <f t="shared" si="86"/>
        <v/>
      </c>
      <c r="AC291" s="1531" t="str">
        <f t="shared" si="87"/>
        <v/>
      </c>
      <c r="AE291" s="1531" t="str">
        <f t="shared" si="88"/>
        <v/>
      </c>
      <c r="AG291" s="1531" t="str">
        <f t="shared" si="89"/>
        <v/>
      </c>
      <c r="AI291" s="1531" t="str">
        <f t="shared" si="90"/>
        <v/>
      </c>
      <c r="AK291" s="1531" t="str">
        <f t="shared" si="91"/>
        <v/>
      </c>
      <c r="AM291" s="1531" t="str">
        <f t="shared" si="92"/>
        <v/>
      </c>
      <c r="AO291" s="1531" t="str">
        <f t="shared" si="93"/>
        <v/>
      </c>
      <c r="AQ291" s="1531" t="str">
        <f t="shared" si="94"/>
        <v/>
      </c>
    </row>
    <row r="292" spans="5:43" x14ac:dyDescent="0.25">
      <c r="E292" s="1531" t="str">
        <f t="shared" si="76"/>
        <v/>
      </c>
      <c r="G292" s="1531" t="str">
        <f t="shared" si="76"/>
        <v/>
      </c>
      <c r="I292" s="1531" t="str">
        <f t="shared" si="77"/>
        <v/>
      </c>
      <c r="K292" s="1531" t="str">
        <f t="shared" si="78"/>
        <v/>
      </c>
      <c r="M292" s="1531" t="str">
        <f t="shared" si="79"/>
        <v/>
      </c>
      <c r="O292" s="1531" t="str">
        <f t="shared" si="80"/>
        <v/>
      </c>
      <c r="Q292" s="1531" t="str">
        <f t="shared" si="81"/>
        <v/>
      </c>
      <c r="S292" s="1531" t="str">
        <f t="shared" si="82"/>
        <v/>
      </c>
      <c r="U292" s="1531" t="str">
        <f t="shared" si="83"/>
        <v/>
      </c>
      <c r="W292" s="1531" t="str">
        <f t="shared" si="84"/>
        <v/>
      </c>
      <c r="Y292" s="1531" t="str">
        <f t="shared" si="85"/>
        <v/>
      </c>
      <c r="AA292" s="1531" t="str">
        <f t="shared" si="86"/>
        <v/>
      </c>
      <c r="AC292" s="1531" t="str">
        <f t="shared" si="87"/>
        <v/>
      </c>
      <c r="AE292" s="1531" t="str">
        <f t="shared" si="88"/>
        <v/>
      </c>
      <c r="AG292" s="1531" t="str">
        <f t="shared" si="89"/>
        <v/>
      </c>
      <c r="AI292" s="1531" t="str">
        <f t="shared" si="90"/>
        <v/>
      </c>
      <c r="AK292" s="1531" t="str">
        <f t="shared" si="91"/>
        <v/>
      </c>
      <c r="AM292" s="1531" t="str">
        <f t="shared" si="92"/>
        <v/>
      </c>
      <c r="AO292" s="1531" t="str">
        <f t="shared" si="93"/>
        <v/>
      </c>
      <c r="AQ292" s="1531" t="str">
        <f t="shared" si="94"/>
        <v/>
      </c>
    </row>
    <row r="293" spans="5:43" x14ac:dyDescent="0.25">
      <c r="E293" s="1531" t="str">
        <f t="shared" si="76"/>
        <v/>
      </c>
      <c r="G293" s="1531" t="str">
        <f t="shared" si="76"/>
        <v/>
      </c>
      <c r="I293" s="1531" t="str">
        <f t="shared" si="77"/>
        <v/>
      </c>
      <c r="K293" s="1531" t="str">
        <f t="shared" si="78"/>
        <v/>
      </c>
      <c r="M293" s="1531" t="str">
        <f t="shared" si="79"/>
        <v/>
      </c>
      <c r="O293" s="1531" t="str">
        <f t="shared" si="80"/>
        <v/>
      </c>
      <c r="Q293" s="1531" t="str">
        <f t="shared" si="81"/>
        <v/>
      </c>
      <c r="S293" s="1531" t="str">
        <f t="shared" si="82"/>
        <v/>
      </c>
      <c r="U293" s="1531" t="str">
        <f t="shared" si="83"/>
        <v/>
      </c>
      <c r="W293" s="1531" t="str">
        <f t="shared" si="84"/>
        <v/>
      </c>
      <c r="Y293" s="1531" t="str">
        <f t="shared" si="85"/>
        <v/>
      </c>
      <c r="AA293" s="1531" t="str">
        <f t="shared" si="86"/>
        <v/>
      </c>
      <c r="AC293" s="1531" t="str">
        <f t="shared" si="87"/>
        <v/>
      </c>
      <c r="AE293" s="1531" t="str">
        <f t="shared" si="88"/>
        <v/>
      </c>
      <c r="AG293" s="1531" t="str">
        <f t="shared" si="89"/>
        <v/>
      </c>
      <c r="AI293" s="1531" t="str">
        <f t="shared" si="90"/>
        <v/>
      </c>
      <c r="AK293" s="1531" t="str">
        <f t="shared" si="91"/>
        <v/>
      </c>
      <c r="AM293" s="1531" t="str">
        <f t="shared" si="92"/>
        <v/>
      </c>
      <c r="AO293" s="1531" t="str">
        <f t="shared" si="93"/>
        <v/>
      </c>
      <c r="AQ293" s="1531" t="str">
        <f t="shared" si="94"/>
        <v/>
      </c>
    </row>
    <row r="294" spans="5:43" x14ac:dyDescent="0.25">
      <c r="E294" s="1531" t="str">
        <f t="shared" si="76"/>
        <v/>
      </c>
      <c r="G294" s="1531" t="str">
        <f t="shared" si="76"/>
        <v/>
      </c>
      <c r="I294" s="1531" t="str">
        <f t="shared" si="77"/>
        <v/>
      </c>
      <c r="K294" s="1531" t="str">
        <f t="shared" si="78"/>
        <v/>
      </c>
      <c r="M294" s="1531" t="str">
        <f t="shared" si="79"/>
        <v/>
      </c>
      <c r="O294" s="1531" t="str">
        <f t="shared" si="80"/>
        <v/>
      </c>
      <c r="Q294" s="1531" t="str">
        <f t="shared" si="81"/>
        <v/>
      </c>
      <c r="S294" s="1531" t="str">
        <f t="shared" si="82"/>
        <v/>
      </c>
      <c r="U294" s="1531" t="str">
        <f t="shared" si="83"/>
        <v/>
      </c>
      <c r="W294" s="1531" t="str">
        <f t="shared" si="84"/>
        <v/>
      </c>
      <c r="Y294" s="1531" t="str">
        <f t="shared" si="85"/>
        <v/>
      </c>
      <c r="AA294" s="1531" t="str">
        <f t="shared" si="86"/>
        <v/>
      </c>
      <c r="AC294" s="1531" t="str">
        <f t="shared" si="87"/>
        <v/>
      </c>
      <c r="AE294" s="1531" t="str">
        <f t="shared" si="88"/>
        <v/>
      </c>
      <c r="AG294" s="1531" t="str">
        <f t="shared" si="89"/>
        <v/>
      </c>
      <c r="AI294" s="1531" t="str">
        <f t="shared" si="90"/>
        <v/>
      </c>
      <c r="AK294" s="1531" t="str">
        <f t="shared" si="91"/>
        <v/>
      </c>
      <c r="AM294" s="1531" t="str">
        <f t="shared" si="92"/>
        <v/>
      </c>
      <c r="AO294" s="1531" t="str">
        <f t="shared" si="93"/>
        <v/>
      </c>
      <c r="AQ294" s="1531" t="str">
        <f t="shared" si="94"/>
        <v/>
      </c>
    </row>
    <row r="295" spans="5:43" x14ac:dyDescent="0.25">
      <c r="E295" s="1531" t="str">
        <f t="shared" si="76"/>
        <v/>
      </c>
      <c r="G295" s="1531" t="str">
        <f t="shared" si="76"/>
        <v/>
      </c>
      <c r="I295" s="1531" t="str">
        <f t="shared" si="77"/>
        <v/>
      </c>
      <c r="K295" s="1531" t="str">
        <f t="shared" si="78"/>
        <v/>
      </c>
      <c r="M295" s="1531" t="str">
        <f t="shared" si="79"/>
        <v/>
      </c>
      <c r="O295" s="1531" t="str">
        <f t="shared" si="80"/>
        <v/>
      </c>
      <c r="Q295" s="1531" t="str">
        <f t="shared" si="81"/>
        <v/>
      </c>
      <c r="S295" s="1531" t="str">
        <f t="shared" si="82"/>
        <v/>
      </c>
      <c r="U295" s="1531" t="str">
        <f t="shared" si="83"/>
        <v/>
      </c>
      <c r="W295" s="1531" t="str">
        <f t="shared" si="84"/>
        <v/>
      </c>
      <c r="Y295" s="1531" t="str">
        <f t="shared" si="85"/>
        <v/>
      </c>
      <c r="AA295" s="1531" t="str">
        <f t="shared" si="86"/>
        <v/>
      </c>
      <c r="AC295" s="1531" t="str">
        <f t="shared" si="87"/>
        <v/>
      </c>
      <c r="AE295" s="1531" t="str">
        <f t="shared" si="88"/>
        <v/>
      </c>
      <c r="AG295" s="1531" t="str">
        <f t="shared" si="89"/>
        <v/>
      </c>
      <c r="AI295" s="1531" t="str">
        <f t="shared" si="90"/>
        <v/>
      </c>
      <c r="AK295" s="1531" t="str">
        <f t="shared" si="91"/>
        <v/>
      </c>
      <c r="AM295" s="1531" t="str">
        <f t="shared" si="92"/>
        <v/>
      </c>
      <c r="AO295" s="1531" t="str">
        <f t="shared" si="93"/>
        <v/>
      </c>
      <c r="AQ295" s="1531" t="str">
        <f t="shared" si="94"/>
        <v/>
      </c>
    </row>
    <row r="296" spans="5:43" x14ac:dyDescent="0.25">
      <c r="E296" s="1531" t="str">
        <f t="shared" si="76"/>
        <v/>
      </c>
      <c r="G296" s="1531" t="str">
        <f t="shared" si="76"/>
        <v/>
      </c>
      <c r="I296" s="1531" t="str">
        <f t="shared" si="77"/>
        <v/>
      </c>
      <c r="K296" s="1531" t="str">
        <f t="shared" si="78"/>
        <v/>
      </c>
      <c r="M296" s="1531" t="str">
        <f t="shared" si="79"/>
        <v/>
      </c>
      <c r="O296" s="1531" t="str">
        <f t="shared" si="80"/>
        <v/>
      </c>
      <c r="Q296" s="1531" t="str">
        <f t="shared" si="81"/>
        <v/>
      </c>
      <c r="S296" s="1531" t="str">
        <f t="shared" si="82"/>
        <v/>
      </c>
      <c r="U296" s="1531" t="str">
        <f t="shared" si="83"/>
        <v/>
      </c>
      <c r="W296" s="1531" t="str">
        <f t="shared" si="84"/>
        <v/>
      </c>
      <c r="Y296" s="1531" t="str">
        <f t="shared" si="85"/>
        <v/>
      </c>
      <c r="AA296" s="1531" t="str">
        <f t="shared" si="86"/>
        <v/>
      </c>
      <c r="AC296" s="1531" t="str">
        <f t="shared" si="87"/>
        <v/>
      </c>
      <c r="AE296" s="1531" t="str">
        <f t="shared" si="88"/>
        <v/>
      </c>
      <c r="AG296" s="1531" t="str">
        <f t="shared" si="89"/>
        <v/>
      </c>
      <c r="AI296" s="1531" t="str">
        <f t="shared" si="90"/>
        <v/>
      </c>
      <c r="AK296" s="1531" t="str">
        <f t="shared" si="91"/>
        <v/>
      </c>
      <c r="AM296" s="1531" t="str">
        <f t="shared" si="92"/>
        <v/>
      </c>
      <c r="AO296" s="1531" t="str">
        <f t="shared" si="93"/>
        <v/>
      </c>
      <c r="AQ296" s="1531" t="str">
        <f t="shared" si="94"/>
        <v/>
      </c>
    </row>
    <row r="297" spans="5:43" x14ac:dyDescent="0.25">
      <c r="E297" s="1531" t="str">
        <f t="shared" si="76"/>
        <v/>
      </c>
      <c r="G297" s="1531" t="str">
        <f t="shared" si="76"/>
        <v/>
      </c>
      <c r="I297" s="1531" t="str">
        <f t="shared" si="77"/>
        <v/>
      </c>
      <c r="K297" s="1531" t="str">
        <f t="shared" si="78"/>
        <v/>
      </c>
      <c r="M297" s="1531" t="str">
        <f t="shared" si="79"/>
        <v/>
      </c>
      <c r="O297" s="1531" t="str">
        <f t="shared" si="80"/>
        <v/>
      </c>
      <c r="Q297" s="1531" t="str">
        <f t="shared" si="81"/>
        <v/>
      </c>
      <c r="S297" s="1531" t="str">
        <f t="shared" si="82"/>
        <v/>
      </c>
      <c r="U297" s="1531" t="str">
        <f t="shared" si="83"/>
        <v/>
      </c>
      <c r="W297" s="1531" t="str">
        <f t="shared" si="84"/>
        <v/>
      </c>
      <c r="Y297" s="1531" t="str">
        <f t="shared" si="85"/>
        <v/>
      </c>
      <c r="AA297" s="1531" t="str">
        <f t="shared" si="86"/>
        <v/>
      </c>
      <c r="AC297" s="1531" t="str">
        <f t="shared" si="87"/>
        <v/>
      </c>
      <c r="AE297" s="1531" t="str">
        <f t="shared" si="88"/>
        <v/>
      </c>
      <c r="AG297" s="1531" t="str">
        <f t="shared" si="89"/>
        <v/>
      </c>
      <c r="AI297" s="1531" t="str">
        <f t="shared" si="90"/>
        <v/>
      </c>
      <c r="AK297" s="1531" t="str">
        <f t="shared" si="91"/>
        <v/>
      </c>
      <c r="AM297" s="1531" t="str">
        <f t="shared" si="92"/>
        <v/>
      </c>
      <c r="AO297" s="1531" t="str">
        <f t="shared" si="93"/>
        <v/>
      </c>
      <c r="AQ297" s="1531" t="str">
        <f t="shared" si="94"/>
        <v/>
      </c>
    </row>
    <row r="298" spans="5:43" x14ac:dyDescent="0.25">
      <c r="E298" s="1531" t="str">
        <f t="shared" si="76"/>
        <v/>
      </c>
      <c r="G298" s="1531" t="str">
        <f t="shared" si="76"/>
        <v/>
      </c>
      <c r="I298" s="1531" t="str">
        <f t="shared" si="77"/>
        <v/>
      </c>
      <c r="K298" s="1531" t="str">
        <f t="shared" si="78"/>
        <v/>
      </c>
      <c r="M298" s="1531" t="str">
        <f t="shared" si="79"/>
        <v/>
      </c>
      <c r="O298" s="1531" t="str">
        <f t="shared" si="80"/>
        <v/>
      </c>
      <c r="Q298" s="1531" t="str">
        <f t="shared" si="81"/>
        <v/>
      </c>
      <c r="S298" s="1531" t="str">
        <f t="shared" si="82"/>
        <v/>
      </c>
      <c r="U298" s="1531" t="str">
        <f t="shared" si="83"/>
        <v/>
      </c>
      <c r="W298" s="1531" t="str">
        <f t="shared" si="84"/>
        <v/>
      </c>
      <c r="Y298" s="1531" t="str">
        <f t="shared" si="85"/>
        <v/>
      </c>
      <c r="AA298" s="1531" t="str">
        <f t="shared" si="86"/>
        <v/>
      </c>
      <c r="AC298" s="1531" t="str">
        <f t="shared" si="87"/>
        <v/>
      </c>
      <c r="AE298" s="1531" t="str">
        <f t="shared" si="88"/>
        <v/>
      </c>
      <c r="AG298" s="1531" t="str">
        <f t="shared" si="89"/>
        <v/>
      </c>
      <c r="AI298" s="1531" t="str">
        <f t="shared" si="90"/>
        <v/>
      </c>
      <c r="AK298" s="1531" t="str">
        <f t="shared" si="91"/>
        <v/>
      </c>
      <c r="AM298" s="1531" t="str">
        <f t="shared" si="92"/>
        <v/>
      </c>
      <c r="AO298" s="1531" t="str">
        <f t="shared" si="93"/>
        <v/>
      </c>
      <c r="AQ298" s="1531" t="str">
        <f t="shared" si="94"/>
        <v/>
      </c>
    </row>
    <row r="299" spans="5:43" x14ac:dyDescent="0.25">
      <c r="E299" s="1531" t="str">
        <f t="shared" si="76"/>
        <v/>
      </c>
      <c r="G299" s="1531" t="str">
        <f t="shared" si="76"/>
        <v/>
      </c>
      <c r="I299" s="1531" t="str">
        <f t="shared" si="77"/>
        <v/>
      </c>
      <c r="K299" s="1531" t="str">
        <f t="shared" si="78"/>
        <v/>
      </c>
      <c r="M299" s="1531" t="str">
        <f t="shared" si="79"/>
        <v/>
      </c>
      <c r="O299" s="1531" t="str">
        <f t="shared" si="80"/>
        <v/>
      </c>
      <c r="Q299" s="1531" t="str">
        <f t="shared" si="81"/>
        <v/>
      </c>
      <c r="S299" s="1531" t="str">
        <f t="shared" si="82"/>
        <v/>
      </c>
      <c r="U299" s="1531" t="str">
        <f t="shared" si="83"/>
        <v/>
      </c>
      <c r="W299" s="1531" t="str">
        <f t="shared" si="84"/>
        <v/>
      </c>
      <c r="Y299" s="1531" t="str">
        <f t="shared" si="85"/>
        <v/>
      </c>
      <c r="AA299" s="1531" t="str">
        <f t="shared" si="86"/>
        <v/>
      </c>
      <c r="AC299" s="1531" t="str">
        <f t="shared" si="87"/>
        <v/>
      </c>
      <c r="AE299" s="1531" t="str">
        <f t="shared" si="88"/>
        <v/>
      </c>
      <c r="AG299" s="1531" t="str">
        <f t="shared" si="89"/>
        <v/>
      </c>
      <c r="AI299" s="1531" t="str">
        <f t="shared" si="90"/>
        <v/>
      </c>
      <c r="AK299" s="1531" t="str">
        <f t="shared" si="91"/>
        <v/>
      </c>
      <c r="AM299" s="1531" t="str">
        <f t="shared" si="92"/>
        <v/>
      </c>
      <c r="AO299" s="1531" t="str">
        <f t="shared" si="93"/>
        <v/>
      </c>
      <c r="AQ299" s="1531" t="str">
        <f t="shared" si="94"/>
        <v/>
      </c>
    </row>
    <row r="300" spans="5:43" x14ac:dyDescent="0.25">
      <c r="E300" s="1531" t="str">
        <f t="shared" si="76"/>
        <v/>
      </c>
      <c r="G300" s="1531" t="str">
        <f t="shared" si="76"/>
        <v/>
      </c>
      <c r="I300" s="1531" t="str">
        <f t="shared" si="77"/>
        <v/>
      </c>
      <c r="K300" s="1531" t="str">
        <f t="shared" si="78"/>
        <v/>
      </c>
      <c r="M300" s="1531" t="str">
        <f t="shared" si="79"/>
        <v/>
      </c>
      <c r="O300" s="1531" t="str">
        <f t="shared" si="80"/>
        <v/>
      </c>
      <c r="Q300" s="1531" t="str">
        <f t="shared" si="81"/>
        <v/>
      </c>
      <c r="S300" s="1531" t="str">
        <f t="shared" si="82"/>
        <v/>
      </c>
      <c r="U300" s="1531" t="str">
        <f t="shared" si="83"/>
        <v/>
      </c>
      <c r="W300" s="1531" t="str">
        <f t="shared" si="84"/>
        <v/>
      </c>
      <c r="Y300" s="1531" t="str">
        <f t="shared" si="85"/>
        <v/>
      </c>
      <c r="AA300" s="1531" t="str">
        <f t="shared" si="86"/>
        <v/>
      </c>
      <c r="AC300" s="1531" t="str">
        <f t="shared" si="87"/>
        <v/>
      </c>
      <c r="AE300" s="1531" t="str">
        <f t="shared" si="88"/>
        <v/>
      </c>
      <c r="AG300" s="1531" t="str">
        <f t="shared" si="89"/>
        <v/>
      </c>
      <c r="AI300" s="1531" t="str">
        <f t="shared" si="90"/>
        <v/>
      </c>
      <c r="AK300" s="1531" t="str">
        <f t="shared" si="91"/>
        <v/>
      </c>
      <c r="AM300" s="1531" t="str">
        <f t="shared" si="92"/>
        <v/>
      </c>
      <c r="AO300" s="1531" t="str">
        <f t="shared" si="93"/>
        <v/>
      </c>
      <c r="AQ300" s="1531" t="str">
        <f t="shared" si="94"/>
        <v/>
      </c>
    </row>
  </sheetData>
  <mergeCells count="1">
    <mergeCell ref="A3:A6"/>
  </mergeCells>
  <conditionalFormatting sqref="E12:E300">
    <cfRule type="expression" dxfId="7"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6" priority="1">
      <formula>AND(LEN(G12)&gt;0,OR(G12&lt;G$2,G12&gt;G$3))</formula>
    </cfRule>
  </conditionalFormatting>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91103-4F32-4688-BE09-6BC1C93BA905}">
  <dimension ref="C1:I13"/>
  <sheetViews>
    <sheetView zoomScaleNormal="100" workbookViewId="0">
      <selection activeCell="G18" sqref="G18"/>
    </sheetView>
  </sheetViews>
  <sheetFormatPr defaultRowHeight="15" x14ac:dyDescent="0.25"/>
  <cols>
    <col min="3" max="3" width="24.42578125" bestFit="1" customWidth="1"/>
    <col min="4" max="4" width="6.140625" bestFit="1" customWidth="1"/>
    <col min="5" max="5" width="16.85546875" customWidth="1"/>
    <col min="6" max="6" width="14.28515625" bestFit="1" customWidth="1"/>
    <col min="7" max="9" width="13.85546875" bestFit="1" customWidth="1"/>
  </cols>
  <sheetData>
    <row r="1" spans="3:9" ht="24" thickBot="1" x14ac:dyDescent="0.4">
      <c r="C1" s="1371" t="s">
        <v>633</v>
      </c>
    </row>
    <row r="2" spans="3:9" ht="28.5" x14ac:dyDescent="0.25">
      <c r="C2" s="1627" t="s">
        <v>921</v>
      </c>
      <c r="D2" s="1627" t="s">
        <v>645</v>
      </c>
      <c r="E2" s="1678" t="s">
        <v>922</v>
      </c>
      <c r="F2" s="1368" t="s">
        <v>970</v>
      </c>
      <c r="G2" s="1368" t="s">
        <v>970</v>
      </c>
      <c r="H2" s="1368" t="s">
        <v>970</v>
      </c>
      <c r="I2" s="1368" t="s">
        <v>970</v>
      </c>
    </row>
    <row r="3" spans="3:9" ht="15.75" thickBot="1" x14ac:dyDescent="0.3">
      <c r="C3" s="1628"/>
      <c r="D3" s="1628"/>
      <c r="E3" s="1679"/>
      <c r="F3" s="1369" t="s">
        <v>903</v>
      </c>
      <c r="G3" s="1369" t="s">
        <v>904</v>
      </c>
      <c r="H3" s="1369" t="s">
        <v>971</v>
      </c>
      <c r="I3" s="1369" t="s">
        <v>972</v>
      </c>
    </row>
    <row r="4" spans="3:9" ht="15.75" thickBot="1" x14ac:dyDescent="0.3">
      <c r="C4" s="1190" t="s">
        <v>672</v>
      </c>
      <c r="D4" s="1191">
        <v>1</v>
      </c>
      <c r="E4" s="1191" t="s">
        <v>790</v>
      </c>
      <c r="F4" s="1370">
        <f ca="1">'1. Flex Team Menu. 2023'!N6</f>
        <v>11053.099892875087</v>
      </c>
      <c r="G4" s="1370">
        <f ca="1">'1. Flex Team Menu. 2023'!O6</f>
        <v>8289.8249196563156</v>
      </c>
      <c r="H4" s="1370">
        <f ca="1">'1. Flex Team Menu. 2023'!P6</f>
        <v>5526.5499464375434</v>
      </c>
      <c r="I4" s="1370">
        <f ca="1">'1. Flex Team Menu. 2023'!Q6</f>
        <v>2763.2749732187717</v>
      </c>
    </row>
    <row r="5" spans="3:9" ht="15.75" thickBot="1" x14ac:dyDescent="0.3">
      <c r="C5" s="1190" t="s">
        <v>672</v>
      </c>
      <c r="D5" s="1191">
        <v>2</v>
      </c>
      <c r="E5" s="1191" t="s">
        <v>790</v>
      </c>
      <c r="F5" s="1370">
        <f ca="1">'1. Flex Team Menu. 2023'!N7</f>
        <v>10719.415402452005</v>
      </c>
      <c r="G5" s="1370">
        <f ca="1">'1. Flex Team Menu. 2023'!O7</f>
        <v>8039.5615518390041</v>
      </c>
      <c r="H5" s="1370">
        <f ca="1">'1. Flex Team Menu. 2023'!P7</f>
        <v>5359.7077012260024</v>
      </c>
      <c r="I5" s="1370">
        <f ca="1">'1. Flex Team Menu. 2023'!Q7</f>
        <v>2679.8538506130012</v>
      </c>
    </row>
    <row r="6" spans="3:9" ht="15.75" thickBot="1" x14ac:dyDescent="0.3">
      <c r="C6" s="1190" t="s">
        <v>973</v>
      </c>
      <c r="D6" s="1191">
        <v>1</v>
      </c>
      <c r="E6" s="1192">
        <f ca="1">'1. Flex Team Menu. 2023'!M8</f>
        <v>113.71204046893635</v>
      </c>
      <c r="F6" s="1370">
        <f ca="1">'1. Flex Team Menu. 2023'!N8</f>
        <v>9637.0954297423559</v>
      </c>
      <c r="G6" s="1370">
        <f ca="1">'1. Flex Team Menu. 2023'!O8</f>
        <v>7227.8215723067669</v>
      </c>
      <c r="H6" s="1370">
        <f ca="1">'1. Flex Team Menu. 2023'!P8</f>
        <v>4818.547714871178</v>
      </c>
      <c r="I6" s="1370">
        <f ca="1">'1. Flex Team Menu. 2023'!Q8</f>
        <v>2409.273857435589</v>
      </c>
    </row>
    <row r="7" spans="3:9" ht="15.75" thickBot="1" x14ac:dyDescent="0.3">
      <c r="C7" s="1190" t="s">
        <v>973</v>
      </c>
      <c r="D7" s="1191">
        <v>2</v>
      </c>
      <c r="E7" s="1192">
        <f ca="1">'1. Flex Team Menu. 2023'!M9</f>
        <v>132.52676048817148</v>
      </c>
      <c r="F7" s="1370">
        <f ca="1">'1. Flex Team Menu. 2023'!N9</f>
        <v>11231.642951372532</v>
      </c>
      <c r="G7" s="1370">
        <f ca="1">'1. Flex Team Menu. 2023'!O9</f>
        <v>8423.7322135293998</v>
      </c>
      <c r="H7" s="1370">
        <f ca="1">'1. Flex Team Menu. 2023'!P9</f>
        <v>5615.8214756862662</v>
      </c>
      <c r="I7" s="1370">
        <f ca="1">'1. Flex Team Menu. 2023'!Q9</f>
        <v>2807.9107378431331</v>
      </c>
    </row>
    <row r="8" spans="3:9" ht="15.75" thickBot="1" x14ac:dyDescent="0.3">
      <c r="C8" s="1190" t="s">
        <v>1089</v>
      </c>
      <c r="D8" s="1191">
        <v>3</v>
      </c>
      <c r="E8" s="1192">
        <f ca="1">'1. Flex Team Menu. 2023'!M15</f>
        <v>167.88539283948015</v>
      </c>
      <c r="F8" s="1538">
        <f ca="1">'1. Flex Team Menu. 2023'!N15</f>
        <v>13388.860078948543</v>
      </c>
      <c r="G8" s="1538">
        <f ca="1">'1. Flex Team Menu. 2023'!O15</f>
        <v>10041.645059211407</v>
      </c>
      <c r="H8" s="1538">
        <f ca="1">'1. Flex Team Menu. 2023'!P15</f>
        <v>6694.4300394742713</v>
      </c>
      <c r="I8" s="1538">
        <f ca="1">'1. Flex Team Menu. 2023'!Q15</f>
        <v>3347.2150197371357</v>
      </c>
    </row>
    <row r="9" spans="3:9" ht="15.75" thickBot="1" x14ac:dyDescent="0.3">
      <c r="C9" s="1190" t="s">
        <v>34</v>
      </c>
      <c r="D9" s="1191">
        <v>1</v>
      </c>
      <c r="E9" s="1192">
        <f ca="1">'1. Flex Team Menu. 2023'!M10</f>
        <v>84.16286815825265</v>
      </c>
      <c r="F9" s="1370">
        <f ca="1">'1. Flex Team Menu. 2023'!N10</f>
        <v>6613.7987227693548</v>
      </c>
      <c r="G9" s="1370">
        <f ca="1">'1. Flex Team Menu. 2023'!O10</f>
        <v>4960.3490420770158</v>
      </c>
      <c r="H9" s="1370">
        <f ca="1">'1. Flex Team Menu. 2023'!P10</f>
        <v>3306.8993613846774</v>
      </c>
      <c r="I9" s="1370">
        <f ca="1">'1. Flex Team Menu. 2023'!Q10</f>
        <v>1653.4496806923387</v>
      </c>
    </row>
    <row r="10" spans="3:9" ht="15.75" thickBot="1" x14ac:dyDescent="0.3">
      <c r="C10" s="1190" t="s">
        <v>34</v>
      </c>
      <c r="D10" s="1191">
        <v>2</v>
      </c>
      <c r="E10" s="1192">
        <f ca="1">'1. Flex Team Menu. 2023'!M11</f>
        <v>103.76105695778816</v>
      </c>
      <c r="F10" s="1370">
        <f ca="1">'1. Flex Team Menu. 2023'!N11</f>
        <v>8153.8897259328523</v>
      </c>
      <c r="G10" s="1370">
        <f ca="1">'1. Flex Team Menu. 2023'!O11</f>
        <v>6115.4172944496395</v>
      </c>
      <c r="H10" s="1370">
        <f ca="1">'1. Flex Team Menu. 2023'!P11</f>
        <v>4076.9448629664262</v>
      </c>
      <c r="I10" s="1370">
        <f ca="1">'1. Flex Team Menu. 2023'!Q11</f>
        <v>2038.4724314832131</v>
      </c>
    </row>
    <row r="11" spans="3:9" ht="30.75" thickBot="1" x14ac:dyDescent="0.3">
      <c r="C11" s="1190" t="s">
        <v>923</v>
      </c>
      <c r="D11" s="1191">
        <v>1</v>
      </c>
      <c r="E11" s="1192">
        <f ca="1">'1. Flex Team Menu. 2023'!M12</f>
        <v>80.69286099400513</v>
      </c>
      <c r="F11" s="1370">
        <f ca="1">'1. Flex Team Menu. 2023'!N12</f>
        <v>6435.2556642719092</v>
      </c>
      <c r="G11" s="1370">
        <f ca="1">'1. Flex Team Menu. 2023'!O12</f>
        <v>4826.4417482039316</v>
      </c>
      <c r="H11" s="1370">
        <f ca="1">'1. Flex Team Menu. 2023'!P12</f>
        <v>3217.6278321359546</v>
      </c>
      <c r="I11" s="1370">
        <f ca="1">'1. Flex Team Menu. 2023'!Q12</f>
        <v>1608.8139160679773</v>
      </c>
    </row>
    <row r="12" spans="3:9" ht="30.75" thickBot="1" x14ac:dyDescent="0.3">
      <c r="C12" s="1190" t="s">
        <v>923</v>
      </c>
      <c r="D12" s="1191">
        <v>2</v>
      </c>
      <c r="E12" s="1192">
        <f ca="1">'1. Flex Team Menu. 2023'!M13</f>
        <v>100.00434692708977</v>
      </c>
      <c r="F12" s="1370">
        <f ca="1">'1. Flex Team Menu. 2023'!N13</f>
        <v>7975.3466674354095</v>
      </c>
      <c r="G12" s="1370">
        <f ca="1">'1. Flex Team Menu. 2023'!O13</f>
        <v>5981.5100005765571</v>
      </c>
      <c r="H12" s="1370">
        <f ca="1">'1. Flex Team Menu. 2023'!P13</f>
        <v>3987.6733337177047</v>
      </c>
      <c r="I12" s="1370">
        <f ca="1">'1. Flex Team Menu. 2023'!Q13</f>
        <v>1993.8366668588524</v>
      </c>
    </row>
    <row r="13" spans="3:9" ht="15.75" thickBot="1" x14ac:dyDescent="0.3">
      <c r="C13" s="1539" t="s">
        <v>1088</v>
      </c>
      <c r="D13" s="1189">
        <v>1</v>
      </c>
      <c r="E13" s="1540">
        <f ca="1">'1. Flex Team Menu. 2023'!M14</f>
        <v>80.69286099400513</v>
      </c>
      <c r="F13" s="1541">
        <f ca="1">'1. Flex Team Menu. 2023'!N14</f>
        <v>6435.2556642719092</v>
      </c>
      <c r="G13" s="1541">
        <f ca="1">'1. Flex Team Menu. 2023'!O14</f>
        <v>4826.4417482039316</v>
      </c>
      <c r="H13" s="1541">
        <f ca="1">'1. Flex Team Menu. 2023'!P14</f>
        <v>3217.6278321359546</v>
      </c>
      <c r="I13" s="1541">
        <f ca="1">'1. Flex Team Menu. 2023'!Q14</f>
        <v>1608.8139160679773</v>
      </c>
    </row>
  </sheetData>
  <mergeCells count="3">
    <mergeCell ref="C2:C3"/>
    <mergeCell ref="D2:D3"/>
    <mergeCell ref="E2:E3"/>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J102"/>
  <sheetViews>
    <sheetView zoomScale="81" zoomScaleNormal="81" workbookViewId="0">
      <selection activeCell="N21" sqref="N21"/>
    </sheetView>
  </sheetViews>
  <sheetFormatPr defaultColWidth="9.140625" defaultRowHeight="18.75" x14ac:dyDescent="0.2"/>
  <cols>
    <col min="1" max="1" width="47.28515625" style="154" customWidth="1"/>
    <col min="2" max="2" width="11.7109375" style="159" customWidth="1"/>
    <col min="3" max="6" width="11.7109375" style="154" customWidth="1"/>
    <col min="7" max="7" width="9.140625" style="154" customWidth="1"/>
    <col min="8" max="8" width="11.5703125" style="154" customWidth="1"/>
    <col min="9" max="12" width="9.42578125" style="154" customWidth="1"/>
    <col min="13" max="13" width="13.85546875" style="154" customWidth="1"/>
    <col min="14" max="14" width="17.5703125" style="154" customWidth="1"/>
    <col min="15" max="15" width="14" style="154" customWidth="1"/>
    <col min="16" max="16" width="10.140625" style="154" customWidth="1"/>
    <col min="17" max="17" width="9.140625" style="154" customWidth="1"/>
    <col min="18" max="18" width="9.140625" style="154"/>
    <col min="19" max="19" width="8" style="154" customWidth="1"/>
    <col min="20" max="20" width="21" style="154" customWidth="1"/>
    <col min="21" max="21" width="37.7109375" style="154" customWidth="1"/>
    <col min="22" max="22" width="3.85546875" style="161" customWidth="1"/>
    <col min="23" max="23" width="10.7109375" style="156" customWidth="1"/>
    <col min="24" max="24" width="10.42578125" style="154" customWidth="1"/>
    <col min="25" max="25" width="10.85546875" style="154" customWidth="1"/>
    <col min="26" max="26" width="11.85546875" style="154" customWidth="1"/>
    <col min="27" max="27" width="11.140625" style="154" customWidth="1"/>
    <col min="28" max="28" width="11.28515625" style="158" customWidth="1"/>
    <col min="29" max="30" width="9.140625" style="154" customWidth="1"/>
    <col min="31" max="35" width="9.140625" style="154"/>
    <col min="36" max="36" width="9.140625" style="154" customWidth="1"/>
    <col min="37" max="16384" width="9.140625" style="154"/>
  </cols>
  <sheetData>
    <row r="1" spans="1:36" ht="23.25" customHeight="1" x14ac:dyDescent="0.25">
      <c r="A1" s="575" t="s">
        <v>778</v>
      </c>
      <c r="B1" s="575"/>
      <c r="C1" s="153"/>
      <c r="D1" s="153"/>
      <c r="E1" s="153"/>
      <c r="F1" s="153"/>
      <c r="G1" s="153"/>
      <c r="H1" s="153"/>
      <c r="I1" s="153"/>
      <c r="J1" s="153"/>
      <c r="K1" s="153"/>
      <c r="L1" s="153"/>
      <c r="M1" s="1748" t="s">
        <v>779</v>
      </c>
      <c r="N1" s="1748"/>
      <c r="O1" s="1748"/>
      <c r="P1" s="153"/>
      <c r="Q1" s="155"/>
      <c r="R1" s="576"/>
      <c r="S1" s="577"/>
      <c r="T1" s="156"/>
      <c r="V1" s="154"/>
      <c r="W1" s="157"/>
      <c r="Y1" s="158"/>
      <c r="AB1" s="154"/>
    </row>
    <row r="2" spans="1:36" ht="34.9" customHeight="1" thickBot="1" x14ac:dyDescent="0.3">
      <c r="A2" s="575" t="s">
        <v>784</v>
      </c>
      <c r="B2" s="575"/>
      <c r="C2" s="153"/>
      <c r="D2" s="153"/>
      <c r="E2" s="153"/>
      <c r="F2" s="153"/>
      <c r="G2" s="153"/>
      <c r="H2" s="153"/>
      <c r="I2" s="153"/>
      <c r="J2" s="153"/>
      <c r="K2" s="153"/>
      <c r="L2" s="153"/>
      <c r="M2" s="1027" t="s">
        <v>771</v>
      </c>
      <c r="N2" s="1027" t="s">
        <v>775</v>
      </c>
      <c r="O2" s="1027" t="s">
        <v>772</v>
      </c>
      <c r="P2" s="153"/>
      <c r="Q2" s="153"/>
      <c r="R2" s="155"/>
      <c r="S2" s="576"/>
      <c r="T2" s="577"/>
      <c r="U2" s="156"/>
      <c r="V2" s="154"/>
      <c r="W2" s="154"/>
      <c r="X2" s="157"/>
      <c r="Z2" s="158"/>
      <c r="AB2" s="154"/>
    </row>
    <row r="3" spans="1:36" ht="32.25" customHeight="1" thickBot="1" x14ac:dyDescent="0.25">
      <c r="C3" s="1551" t="s">
        <v>673</v>
      </c>
      <c r="D3" s="320">
        <f>'SalaryMenu '!E3</f>
        <v>0.21709999999999999</v>
      </c>
      <c r="E3" s="1565" t="s">
        <v>141</v>
      </c>
      <c r="F3" s="1565" t="s">
        <v>142</v>
      </c>
      <c r="G3" s="1568" t="s">
        <v>143</v>
      </c>
      <c r="H3" s="1565" t="s">
        <v>749</v>
      </c>
      <c r="I3" s="1581" t="s">
        <v>750</v>
      </c>
      <c r="J3" s="1581" t="s">
        <v>324</v>
      </c>
      <c r="K3" s="320">
        <f>'SalaryMenu '!N3</f>
        <v>0.11354678196780912</v>
      </c>
      <c r="L3" s="320">
        <f>'SalaryMenu '!O3</f>
        <v>2.6217739003998465E-2</v>
      </c>
      <c r="M3" s="1030" t="s">
        <v>758</v>
      </c>
      <c r="N3" s="1031" t="s">
        <v>758</v>
      </c>
      <c r="O3" s="1032" t="s">
        <v>758</v>
      </c>
      <c r="P3" s="1588"/>
      <c r="Q3" s="1588"/>
      <c r="R3" s="1588"/>
      <c r="S3" s="1588"/>
      <c r="T3" s="1588"/>
      <c r="U3" s="161"/>
      <c r="V3" s="162"/>
      <c r="W3" s="162"/>
      <c r="X3" s="162"/>
      <c r="Y3" s="162"/>
      <c r="Z3" s="162"/>
      <c r="AA3" s="581"/>
      <c r="AB3" s="154"/>
    </row>
    <row r="4" spans="1:36" ht="36.6" customHeight="1" thickBot="1" x14ac:dyDescent="0.25">
      <c r="A4" s="621" t="s">
        <v>29</v>
      </c>
      <c r="B4" s="620" t="s">
        <v>645</v>
      </c>
      <c r="C4" s="1574"/>
      <c r="D4" s="323" t="s">
        <v>30</v>
      </c>
      <c r="E4" s="1567"/>
      <c r="F4" s="1567"/>
      <c r="G4" s="1570"/>
      <c r="H4" s="1567"/>
      <c r="I4" s="1583" t="s">
        <v>595</v>
      </c>
      <c r="J4" s="1583"/>
      <c r="K4" s="323" t="s">
        <v>31</v>
      </c>
      <c r="L4" s="323" t="s">
        <v>23</v>
      </c>
      <c r="M4" s="1028" t="s">
        <v>770</v>
      </c>
      <c r="N4" s="1025" t="s">
        <v>774</v>
      </c>
      <c r="O4" s="1029" t="s">
        <v>773</v>
      </c>
      <c r="P4" s="1588"/>
      <c r="Q4" s="1588"/>
      <c r="R4" s="1588"/>
      <c r="S4" s="1588"/>
      <c r="T4" s="1588"/>
      <c r="U4" s="161"/>
      <c r="V4" s="160"/>
      <c r="W4" s="586"/>
      <c r="X4" s="586"/>
      <c r="Y4" s="586"/>
      <c r="Z4" s="586"/>
      <c r="AA4" s="586"/>
      <c r="AB4" s="154"/>
    </row>
    <row r="5" spans="1:36" ht="15" customHeight="1" thickBot="1" x14ac:dyDescent="0.25">
      <c r="A5" s="587" t="s">
        <v>687</v>
      </c>
      <c r="B5" s="990">
        <v>1</v>
      </c>
      <c r="C5" s="995">
        <v>45000</v>
      </c>
      <c r="D5" s="590">
        <f t="shared" ref="D5:D13" si="0">C5*($D$3)</f>
        <v>9769.5</v>
      </c>
      <c r="E5" s="590" t="e">
        <f t="shared" ref="E5:E13" si="1">$B$17</f>
        <v>#REF!</v>
      </c>
      <c r="F5" s="590" t="e">
        <f t="shared" ref="F5:F13" si="2">$B$18</f>
        <v>#REF!</v>
      </c>
      <c r="G5" s="590" t="e">
        <f t="shared" ref="G5:G13" si="3">$B$19</f>
        <v>#REF!</v>
      </c>
      <c r="H5" s="590" t="e">
        <f>$B$21</f>
        <v>#REF!</v>
      </c>
      <c r="I5" s="590">
        <f t="shared" ref="I5:I13" si="4">$B$22</f>
        <v>1500</v>
      </c>
      <c r="J5" s="590" t="e">
        <f t="shared" ref="J5:J13" si="5">C5+SUM(D5:I5)</f>
        <v>#REF!</v>
      </c>
      <c r="K5" s="590" t="e">
        <f t="shared" ref="K5:K13" si="6">J5*($K$3+1)</f>
        <v>#REF!</v>
      </c>
      <c r="L5" s="999" t="e">
        <f t="shared" ref="L5:L13" si="7">K5*($L$3+1)</f>
        <v>#REF!</v>
      </c>
      <c r="M5" s="1033" t="e">
        <f>L5/$L$41*(3)/7</f>
        <v>#REF!</v>
      </c>
      <c r="N5" s="1034" t="e">
        <f>L5/$F$41*(6)/7</f>
        <v>#REF!</v>
      </c>
      <c r="O5" s="1035" t="e">
        <f>L5/$F$41*(9)/7</f>
        <v>#REF!</v>
      </c>
      <c r="P5" s="1024"/>
      <c r="Q5" s="860"/>
      <c r="R5" s="860"/>
      <c r="S5" s="860"/>
      <c r="T5" s="860"/>
      <c r="U5" s="161"/>
      <c r="V5" s="593"/>
      <c r="W5" s="593"/>
      <c r="X5" s="616"/>
      <c r="Y5" s="616"/>
      <c r="Z5" s="614"/>
      <c r="AA5" s="614"/>
      <c r="AB5" s="614"/>
      <c r="AC5" s="614"/>
      <c r="AD5" s="614"/>
      <c r="AE5" s="614"/>
    </row>
    <row r="6" spans="1:36" ht="15" customHeight="1" thickBot="1" x14ac:dyDescent="0.25">
      <c r="A6" s="595" t="s">
        <v>687</v>
      </c>
      <c r="B6" s="991">
        <v>2</v>
      </c>
      <c r="C6" s="996">
        <v>54000</v>
      </c>
      <c r="D6" s="597">
        <f t="shared" si="0"/>
        <v>11723.4</v>
      </c>
      <c r="E6" s="597" t="e">
        <f t="shared" si="1"/>
        <v>#REF!</v>
      </c>
      <c r="F6" s="597" t="e">
        <f t="shared" si="2"/>
        <v>#REF!</v>
      </c>
      <c r="G6" s="597" t="e">
        <f t="shared" si="3"/>
        <v>#REF!</v>
      </c>
      <c r="H6" s="597" t="e">
        <f>$B$21</f>
        <v>#REF!</v>
      </c>
      <c r="I6" s="597">
        <f t="shared" si="4"/>
        <v>1500</v>
      </c>
      <c r="J6" s="597" t="e">
        <f t="shared" si="5"/>
        <v>#REF!</v>
      </c>
      <c r="K6" s="597" t="e">
        <f t="shared" si="6"/>
        <v>#REF!</v>
      </c>
      <c r="L6" s="1000" t="e">
        <f t="shared" si="7"/>
        <v>#REF!</v>
      </c>
      <c r="M6" s="1033" t="e">
        <f>L6/$L$41*(3)/7</f>
        <v>#REF!</v>
      </c>
      <c r="N6" s="1034" t="e">
        <f t="shared" ref="N6:N13" si="8">L6/$F$41*(6)/7</f>
        <v>#REF!</v>
      </c>
      <c r="O6" s="1035" t="e">
        <f t="shared" ref="O6:O13" si="9">L6/$F$41*(9)/7</f>
        <v>#REF!</v>
      </c>
      <c r="P6" s="1024"/>
      <c r="Q6" s="860"/>
      <c r="R6" s="860"/>
      <c r="S6" s="860"/>
      <c r="T6" s="860"/>
      <c r="U6" s="161"/>
      <c r="V6" s="593"/>
      <c r="W6" s="593"/>
      <c r="X6" s="616"/>
      <c r="Y6" s="616"/>
      <c r="Z6" s="614"/>
      <c r="AA6" s="614"/>
      <c r="AB6" s="614"/>
      <c r="AC6" s="614"/>
      <c r="AD6" s="614"/>
      <c r="AE6" s="614"/>
    </row>
    <row r="7" spans="1:36" ht="15" customHeight="1" thickBot="1" x14ac:dyDescent="0.25">
      <c r="A7" s="605" t="s">
        <v>687</v>
      </c>
      <c r="B7" s="992">
        <v>3</v>
      </c>
      <c r="C7" s="997">
        <v>60362</v>
      </c>
      <c r="D7" s="849">
        <f t="shared" si="0"/>
        <v>13104.590199999999</v>
      </c>
      <c r="E7" s="849" t="e">
        <f t="shared" si="1"/>
        <v>#REF!</v>
      </c>
      <c r="F7" s="849" t="e">
        <f t="shared" si="2"/>
        <v>#REF!</v>
      </c>
      <c r="G7" s="849" t="e">
        <f t="shared" si="3"/>
        <v>#REF!</v>
      </c>
      <c r="H7" s="849" t="e">
        <f>$B$21</f>
        <v>#REF!</v>
      </c>
      <c r="I7" s="849">
        <f t="shared" si="4"/>
        <v>1500</v>
      </c>
      <c r="J7" s="849" t="e">
        <f t="shared" si="5"/>
        <v>#REF!</v>
      </c>
      <c r="K7" s="849" t="e">
        <f t="shared" si="6"/>
        <v>#REF!</v>
      </c>
      <c r="L7" s="1001" t="e">
        <f t="shared" si="7"/>
        <v>#REF!</v>
      </c>
      <c r="M7" s="1033" t="e">
        <f>L7/$L$41*(3)/7</f>
        <v>#REF!</v>
      </c>
      <c r="N7" s="1034" t="e">
        <f t="shared" si="8"/>
        <v>#REF!</v>
      </c>
      <c r="O7" s="1035" t="e">
        <f t="shared" si="9"/>
        <v>#REF!</v>
      </c>
      <c r="P7" s="1024"/>
      <c r="Q7" s="860"/>
      <c r="R7" s="860"/>
      <c r="S7" s="860"/>
      <c r="T7" s="860"/>
      <c r="U7" s="161"/>
      <c r="V7" s="593"/>
      <c r="W7" s="593"/>
      <c r="X7" s="616"/>
      <c r="Y7" s="616"/>
      <c r="Z7" s="614"/>
      <c r="AA7" s="614"/>
      <c r="AB7" s="614"/>
      <c r="AC7" s="614"/>
      <c r="AD7" s="614"/>
      <c r="AE7" s="614"/>
    </row>
    <row r="8" spans="1:36" ht="15" customHeight="1" thickBot="1" x14ac:dyDescent="0.25">
      <c r="A8" s="617" t="s">
        <v>689</v>
      </c>
      <c r="B8" s="990">
        <v>1</v>
      </c>
      <c r="C8" s="995">
        <v>31278</v>
      </c>
      <c r="D8" s="590">
        <f t="shared" si="0"/>
        <v>6790.4537999999993</v>
      </c>
      <c r="E8" s="590" t="e">
        <f t="shared" si="1"/>
        <v>#REF!</v>
      </c>
      <c r="F8" s="590" t="e">
        <f t="shared" si="2"/>
        <v>#REF!</v>
      </c>
      <c r="G8" s="590" t="e">
        <f t="shared" si="3"/>
        <v>#REF!</v>
      </c>
      <c r="H8" s="590" t="e">
        <f t="shared" ref="H8:H13" si="10">$B$20</f>
        <v>#REF!</v>
      </c>
      <c r="I8" s="590">
        <f t="shared" si="4"/>
        <v>1500</v>
      </c>
      <c r="J8" s="590" t="e">
        <f t="shared" si="5"/>
        <v>#REF!</v>
      </c>
      <c r="K8" s="590" t="e">
        <f t="shared" si="6"/>
        <v>#REF!</v>
      </c>
      <c r="L8" s="999" t="e">
        <f t="shared" si="7"/>
        <v>#REF!</v>
      </c>
      <c r="M8" s="1033" t="e">
        <f t="shared" ref="M8:M13" si="11">L8/$F$41*(3)/7</f>
        <v>#REF!</v>
      </c>
      <c r="N8" s="1034" t="e">
        <f t="shared" si="8"/>
        <v>#REF!</v>
      </c>
      <c r="O8" s="1035" t="e">
        <f t="shared" si="9"/>
        <v>#REF!</v>
      </c>
      <c r="P8" s="1024"/>
      <c r="Q8" s="860"/>
      <c r="R8" s="860"/>
      <c r="S8" s="860"/>
      <c r="T8" s="860"/>
      <c r="U8" s="161"/>
      <c r="V8" s="593"/>
      <c r="W8" s="593"/>
      <c r="X8" s="616"/>
      <c r="Y8" s="616"/>
      <c r="Z8" s="614"/>
      <c r="AA8" s="614"/>
      <c r="AB8" s="614"/>
      <c r="AC8" s="614"/>
      <c r="AD8" s="614"/>
      <c r="AE8" s="614"/>
    </row>
    <row r="9" spans="1:36" ht="15" customHeight="1" thickBot="1" x14ac:dyDescent="0.25">
      <c r="A9" s="595" t="s">
        <v>689</v>
      </c>
      <c r="B9" s="991">
        <v>2</v>
      </c>
      <c r="C9" s="996">
        <v>33401</v>
      </c>
      <c r="D9" s="597">
        <f t="shared" si="0"/>
        <v>7251.3570999999993</v>
      </c>
      <c r="E9" s="597" t="e">
        <f t="shared" si="1"/>
        <v>#REF!</v>
      </c>
      <c r="F9" s="597" t="e">
        <f t="shared" si="2"/>
        <v>#REF!</v>
      </c>
      <c r="G9" s="597" t="e">
        <f t="shared" si="3"/>
        <v>#REF!</v>
      </c>
      <c r="H9" s="597" t="e">
        <f t="shared" si="10"/>
        <v>#REF!</v>
      </c>
      <c r="I9" s="597">
        <f t="shared" si="4"/>
        <v>1500</v>
      </c>
      <c r="J9" s="597" t="e">
        <f t="shared" si="5"/>
        <v>#REF!</v>
      </c>
      <c r="K9" s="597" t="e">
        <f t="shared" si="6"/>
        <v>#REF!</v>
      </c>
      <c r="L9" s="1000" t="e">
        <f t="shared" si="7"/>
        <v>#REF!</v>
      </c>
      <c r="M9" s="1033" t="e">
        <f t="shared" si="11"/>
        <v>#REF!</v>
      </c>
      <c r="N9" s="1034" t="e">
        <f t="shared" si="8"/>
        <v>#REF!</v>
      </c>
      <c r="O9" s="1035" t="e">
        <f t="shared" si="9"/>
        <v>#REF!</v>
      </c>
      <c r="P9" s="1024"/>
      <c r="Q9" s="860"/>
      <c r="R9" s="860"/>
      <c r="S9" s="860"/>
      <c r="T9" s="860"/>
      <c r="U9" s="161"/>
      <c r="V9" s="618"/>
      <c r="W9" s="614"/>
      <c r="X9" s="614"/>
      <c r="Y9" s="614"/>
      <c r="Z9" s="614"/>
      <c r="AA9" s="614"/>
      <c r="AB9" s="614"/>
      <c r="AC9" s="614"/>
      <c r="AD9" s="614"/>
      <c r="AE9" s="614"/>
    </row>
    <row r="10" spans="1:36" ht="15" customHeight="1" thickBot="1" x14ac:dyDescent="0.25">
      <c r="A10" s="850" t="s">
        <v>689</v>
      </c>
      <c r="B10" s="992">
        <v>3</v>
      </c>
      <c r="C10" s="997">
        <v>40276</v>
      </c>
      <c r="D10" s="849">
        <f t="shared" si="0"/>
        <v>8743.9195999999993</v>
      </c>
      <c r="E10" s="849" t="e">
        <f t="shared" si="1"/>
        <v>#REF!</v>
      </c>
      <c r="F10" s="849" t="e">
        <f t="shared" si="2"/>
        <v>#REF!</v>
      </c>
      <c r="G10" s="849" t="e">
        <f t="shared" si="3"/>
        <v>#REF!</v>
      </c>
      <c r="H10" s="849" t="e">
        <f t="shared" si="10"/>
        <v>#REF!</v>
      </c>
      <c r="I10" s="849">
        <f t="shared" si="4"/>
        <v>1500</v>
      </c>
      <c r="J10" s="849" t="e">
        <f t="shared" si="5"/>
        <v>#REF!</v>
      </c>
      <c r="K10" s="849" t="e">
        <f t="shared" si="6"/>
        <v>#REF!</v>
      </c>
      <c r="L10" s="1001" t="e">
        <f t="shared" si="7"/>
        <v>#REF!</v>
      </c>
      <c r="M10" s="1033" t="e">
        <f t="shared" si="11"/>
        <v>#REF!</v>
      </c>
      <c r="N10" s="1034" t="e">
        <f t="shared" si="8"/>
        <v>#REF!</v>
      </c>
      <c r="O10" s="1035" t="e">
        <f t="shared" si="9"/>
        <v>#REF!</v>
      </c>
      <c r="P10" s="1024"/>
      <c r="Q10" s="860"/>
      <c r="R10" s="860"/>
      <c r="S10" s="860"/>
      <c r="T10" s="860"/>
      <c r="U10" s="161"/>
      <c r="V10" s="618"/>
      <c r="W10" s="614"/>
      <c r="X10" s="614"/>
      <c r="Y10" s="614"/>
      <c r="Z10" s="614"/>
      <c r="AA10" s="614"/>
      <c r="AB10" s="614"/>
      <c r="AC10" s="614"/>
      <c r="AD10" s="614"/>
      <c r="AE10" s="614"/>
    </row>
    <row r="11" spans="1:36" ht="15" customHeight="1" thickBot="1" x14ac:dyDescent="0.25">
      <c r="A11" s="587" t="s">
        <v>688</v>
      </c>
      <c r="B11" s="990">
        <v>1</v>
      </c>
      <c r="C11" s="995">
        <v>30765</v>
      </c>
      <c r="D11" s="590">
        <f t="shared" si="0"/>
        <v>6679.0814999999993</v>
      </c>
      <c r="E11" s="590" t="e">
        <f t="shared" si="1"/>
        <v>#REF!</v>
      </c>
      <c r="F11" s="590" t="e">
        <f t="shared" si="2"/>
        <v>#REF!</v>
      </c>
      <c r="G11" s="590" t="e">
        <f t="shared" si="3"/>
        <v>#REF!</v>
      </c>
      <c r="H11" s="590" t="e">
        <f t="shared" si="10"/>
        <v>#REF!</v>
      </c>
      <c r="I11" s="590">
        <f t="shared" si="4"/>
        <v>1500</v>
      </c>
      <c r="J11" s="590" t="e">
        <f t="shared" si="5"/>
        <v>#REF!</v>
      </c>
      <c r="K11" s="590" t="e">
        <f t="shared" si="6"/>
        <v>#REF!</v>
      </c>
      <c r="L11" s="999" t="e">
        <f t="shared" si="7"/>
        <v>#REF!</v>
      </c>
      <c r="M11" s="1033" t="e">
        <f t="shared" si="11"/>
        <v>#REF!</v>
      </c>
      <c r="N11" s="1034" t="e">
        <f t="shared" si="8"/>
        <v>#REF!</v>
      </c>
      <c r="O11" s="1035" t="e">
        <f t="shared" si="9"/>
        <v>#REF!</v>
      </c>
      <c r="P11" s="1024"/>
      <c r="Q11" s="860"/>
      <c r="R11" s="860"/>
      <c r="S11" s="860"/>
      <c r="T11" s="860"/>
      <c r="U11" s="161"/>
      <c r="V11" s="154"/>
      <c r="W11" s="154"/>
      <c r="AB11" s="154"/>
      <c r="AC11" s="614"/>
      <c r="AD11" s="614"/>
      <c r="AE11" s="614"/>
    </row>
    <row r="12" spans="1:36" ht="15" customHeight="1" thickBot="1" x14ac:dyDescent="0.25">
      <c r="A12" s="595" t="s">
        <v>688</v>
      </c>
      <c r="B12" s="991">
        <v>2</v>
      </c>
      <c r="C12" s="996">
        <v>33709</v>
      </c>
      <c r="D12" s="597">
        <f t="shared" si="0"/>
        <v>7318.2239</v>
      </c>
      <c r="E12" s="597" t="e">
        <f t="shared" si="1"/>
        <v>#REF!</v>
      </c>
      <c r="F12" s="597" t="e">
        <f t="shared" si="2"/>
        <v>#REF!</v>
      </c>
      <c r="G12" s="597" t="e">
        <f t="shared" si="3"/>
        <v>#REF!</v>
      </c>
      <c r="H12" s="597" t="e">
        <f t="shared" si="10"/>
        <v>#REF!</v>
      </c>
      <c r="I12" s="597">
        <f t="shared" si="4"/>
        <v>1500</v>
      </c>
      <c r="J12" s="597" t="e">
        <f t="shared" si="5"/>
        <v>#REF!</v>
      </c>
      <c r="K12" s="597" t="e">
        <f t="shared" si="6"/>
        <v>#REF!</v>
      </c>
      <c r="L12" s="1000" t="e">
        <f t="shared" si="7"/>
        <v>#REF!</v>
      </c>
      <c r="M12" s="1033" t="e">
        <f t="shared" si="11"/>
        <v>#REF!</v>
      </c>
      <c r="N12" s="1034" t="e">
        <f t="shared" si="8"/>
        <v>#REF!</v>
      </c>
      <c r="O12" s="1035" t="e">
        <f t="shared" si="9"/>
        <v>#REF!</v>
      </c>
      <c r="P12" s="1024"/>
      <c r="Q12" s="860"/>
      <c r="R12" s="860"/>
      <c r="S12" s="860"/>
      <c r="T12" s="860"/>
      <c r="U12" s="161"/>
      <c r="V12" s="613"/>
      <c r="W12" s="613"/>
      <c r="X12" s="613"/>
      <c r="Y12" s="613"/>
      <c r="Z12" s="613"/>
      <c r="AA12" s="156"/>
      <c r="AB12" s="154"/>
    </row>
    <row r="13" spans="1:36" ht="15" customHeight="1" thickBot="1" x14ac:dyDescent="0.25">
      <c r="A13" s="605" t="s">
        <v>688</v>
      </c>
      <c r="B13" s="993">
        <v>3</v>
      </c>
      <c r="C13" s="998">
        <v>36450</v>
      </c>
      <c r="D13" s="607">
        <f t="shared" si="0"/>
        <v>7913.2949999999992</v>
      </c>
      <c r="E13" s="607" t="e">
        <f t="shared" si="1"/>
        <v>#REF!</v>
      </c>
      <c r="F13" s="607" t="e">
        <f t="shared" si="2"/>
        <v>#REF!</v>
      </c>
      <c r="G13" s="607" t="e">
        <f t="shared" si="3"/>
        <v>#REF!</v>
      </c>
      <c r="H13" s="607" t="e">
        <f t="shared" si="10"/>
        <v>#REF!</v>
      </c>
      <c r="I13" s="607">
        <f t="shared" si="4"/>
        <v>1500</v>
      </c>
      <c r="J13" s="607" t="e">
        <f t="shared" si="5"/>
        <v>#REF!</v>
      </c>
      <c r="K13" s="607" t="e">
        <f t="shared" si="6"/>
        <v>#REF!</v>
      </c>
      <c r="L13" s="1002" t="e">
        <f t="shared" si="7"/>
        <v>#REF!</v>
      </c>
      <c r="M13" s="1033" t="e">
        <f t="shared" si="11"/>
        <v>#REF!</v>
      </c>
      <c r="N13" s="1034" t="e">
        <f t="shared" si="8"/>
        <v>#REF!</v>
      </c>
      <c r="O13" s="1035" t="e">
        <f t="shared" si="9"/>
        <v>#REF!</v>
      </c>
      <c r="P13" s="1024"/>
      <c r="Q13" s="860"/>
      <c r="R13" s="860"/>
      <c r="S13" s="860"/>
      <c r="T13" s="860"/>
      <c r="U13" s="161"/>
      <c r="V13" s="154"/>
      <c r="W13" s="613"/>
      <c r="Z13" s="156"/>
      <c r="AA13" s="158"/>
      <c r="AB13" s="154"/>
    </row>
    <row r="14" spans="1:36" s="158" customFormat="1" ht="15" customHeight="1" x14ac:dyDescent="0.2">
      <c r="A14" s="619"/>
      <c r="B14" s="159"/>
      <c r="C14" s="154"/>
      <c r="D14" s="154"/>
      <c r="E14" s="154"/>
      <c r="F14" s="154"/>
      <c r="G14" s="154"/>
      <c r="H14" s="154"/>
      <c r="I14" s="154"/>
      <c r="J14" s="154"/>
      <c r="K14" s="154"/>
      <c r="L14" s="154"/>
      <c r="M14" s="154"/>
      <c r="N14" s="154"/>
      <c r="O14" s="154"/>
      <c r="P14" s="154"/>
      <c r="Q14" s="154"/>
      <c r="R14" s="154"/>
      <c r="S14" s="154"/>
      <c r="T14" s="154"/>
      <c r="U14" s="154"/>
      <c r="V14" s="161"/>
      <c r="W14" s="154"/>
      <c r="X14" s="156"/>
      <c r="Y14" s="154"/>
      <c r="Z14" s="154"/>
      <c r="AA14" s="156"/>
      <c r="AC14" s="154"/>
      <c r="AD14" s="154"/>
      <c r="AE14" s="154"/>
      <c r="AF14" s="154"/>
      <c r="AG14" s="154"/>
      <c r="AH14" s="154"/>
      <c r="AI14" s="154"/>
      <c r="AJ14" s="154"/>
    </row>
    <row r="15" spans="1:36" s="158" customFormat="1" ht="15" customHeight="1" thickBot="1" x14ac:dyDescent="0.25">
      <c r="A15" s="154"/>
      <c r="B15" s="159"/>
      <c r="C15" s="154"/>
      <c r="D15" s="154"/>
      <c r="E15" s="154"/>
      <c r="F15" s="154"/>
      <c r="G15" s="154"/>
      <c r="H15" s="154"/>
      <c r="I15" s="154"/>
      <c r="J15" s="154"/>
      <c r="K15" s="154"/>
      <c r="L15" s="154"/>
      <c r="M15" s="154"/>
      <c r="N15" s="154"/>
      <c r="O15" s="154"/>
      <c r="P15" s="154"/>
      <c r="Q15" s="154"/>
      <c r="R15" s="154"/>
      <c r="S15" s="154"/>
      <c r="T15" s="161"/>
      <c r="U15" s="156"/>
      <c r="V15" s="156"/>
      <c r="W15" s="154"/>
      <c r="X15" s="154"/>
      <c r="Y15" s="156"/>
      <c r="AA15" s="154"/>
      <c r="AB15" s="154"/>
      <c r="AC15" s="154"/>
      <c r="AD15" s="154"/>
      <c r="AE15" s="154"/>
      <c r="AF15" s="154"/>
      <c r="AG15" s="154"/>
      <c r="AH15" s="154"/>
    </row>
    <row r="16" spans="1:36" s="158" customFormat="1" ht="15" customHeight="1" thickBot="1" x14ac:dyDescent="0.3">
      <c r="A16" s="1599" t="s">
        <v>757</v>
      </c>
      <c r="B16" s="1600"/>
      <c r="C16" s="1600"/>
      <c r="D16" s="1600"/>
      <c r="E16" s="1600"/>
      <c r="F16" s="1600"/>
      <c r="G16" s="1600"/>
      <c r="H16" s="1600"/>
      <c r="I16" s="1600"/>
      <c r="J16" s="1601"/>
      <c r="K16" s="154"/>
      <c r="L16" s="154"/>
      <c r="M16" s="154"/>
      <c r="N16" s="154"/>
      <c r="O16" s="154"/>
      <c r="P16" s="154"/>
      <c r="Q16" s="154"/>
      <c r="R16" s="154"/>
      <c r="S16" s="154"/>
      <c r="T16" s="161"/>
      <c r="U16" s="156"/>
      <c r="V16" s="156"/>
      <c r="W16" s="154"/>
      <c r="X16" s="154"/>
      <c r="Y16" s="156"/>
      <c r="AA16" s="154"/>
      <c r="AB16" s="154"/>
      <c r="AC16" s="154"/>
      <c r="AD16" s="154"/>
      <c r="AE16" s="154"/>
      <c r="AF16" s="154"/>
      <c r="AG16" s="154"/>
      <c r="AH16" s="154"/>
    </row>
    <row r="17" spans="1:34" s="158" customFormat="1" ht="15" customHeight="1" x14ac:dyDescent="0.25">
      <c r="A17" s="981" t="s">
        <v>525</v>
      </c>
      <c r="B17" s="982" t="e">
        <f>#REF!</f>
        <v>#REF!</v>
      </c>
      <c r="C17" s="983" t="s">
        <v>541</v>
      </c>
      <c r="D17" s="984"/>
      <c r="E17" s="984"/>
      <c r="F17" s="984"/>
      <c r="G17" s="984"/>
      <c r="H17" s="984"/>
      <c r="I17" s="984"/>
      <c r="J17" s="985"/>
      <c r="K17" s="154"/>
      <c r="L17" s="154"/>
      <c r="M17" s="154"/>
      <c r="R17" s="892"/>
      <c r="S17" s="154"/>
      <c r="T17" s="161"/>
      <c r="U17" s="156"/>
      <c r="V17" s="156"/>
      <c r="W17" s="154"/>
      <c r="X17" s="154"/>
      <c r="Y17" s="156"/>
      <c r="AA17" s="154"/>
      <c r="AB17" s="154"/>
      <c r="AC17" s="154"/>
      <c r="AD17" s="154"/>
      <c r="AE17" s="154"/>
      <c r="AF17" s="154"/>
      <c r="AG17" s="154"/>
      <c r="AH17" s="154"/>
    </row>
    <row r="18" spans="1:34" s="158" customFormat="1" ht="15" customHeight="1" x14ac:dyDescent="0.25">
      <c r="A18" s="266" t="s">
        <v>142</v>
      </c>
      <c r="B18" s="257" t="e">
        <f>#REF!</f>
        <v>#REF!</v>
      </c>
      <c r="C18" s="980" t="s">
        <v>541</v>
      </c>
      <c r="D18" s="253"/>
      <c r="E18" s="253"/>
      <c r="F18" s="253"/>
      <c r="G18" s="253"/>
      <c r="H18" s="253"/>
      <c r="I18" s="253"/>
      <c r="J18" s="594"/>
      <c r="K18" s="154"/>
      <c r="L18" s="154"/>
      <c r="M18" s="154"/>
      <c r="R18" s="976"/>
      <c r="S18" s="154"/>
      <c r="T18" s="161"/>
      <c r="U18" s="156"/>
      <c r="V18" s="156"/>
      <c r="W18" s="154"/>
      <c r="X18" s="154"/>
      <c r="Y18" s="156"/>
      <c r="AA18" s="154"/>
      <c r="AB18" s="154"/>
      <c r="AC18" s="154"/>
      <c r="AD18" s="154"/>
      <c r="AE18" s="154"/>
      <c r="AF18" s="154"/>
      <c r="AG18" s="154"/>
      <c r="AH18" s="154"/>
    </row>
    <row r="19" spans="1:34" s="158" customFormat="1" ht="15" customHeight="1" x14ac:dyDescent="0.25">
      <c r="A19" s="266" t="s">
        <v>777</v>
      </c>
      <c r="B19" s="257" t="e">
        <f>#REF!</f>
        <v>#REF!</v>
      </c>
      <c r="C19" s="980" t="s">
        <v>776</v>
      </c>
      <c r="D19" s="253"/>
      <c r="E19" s="253"/>
      <c r="F19" s="253"/>
      <c r="G19" s="253"/>
      <c r="H19" s="253"/>
      <c r="I19" s="253"/>
      <c r="J19" s="594"/>
      <c r="K19" s="154"/>
      <c r="L19" s="154"/>
      <c r="M19" s="154"/>
      <c r="R19" s="976"/>
      <c r="S19" s="154"/>
      <c r="T19" s="161"/>
      <c r="U19" s="156"/>
      <c r="V19" s="156"/>
      <c r="W19" s="154"/>
      <c r="X19" s="154"/>
      <c r="Y19" s="156"/>
      <c r="AA19" s="154"/>
      <c r="AB19" s="154"/>
      <c r="AC19" s="154"/>
      <c r="AD19" s="154"/>
      <c r="AE19" s="154"/>
      <c r="AF19" s="154"/>
      <c r="AG19" s="154"/>
      <c r="AH19" s="154"/>
    </row>
    <row r="20" spans="1:34" s="158" customFormat="1" ht="15" customHeight="1" x14ac:dyDescent="0.25">
      <c r="A20" s="266" t="s">
        <v>753</v>
      </c>
      <c r="B20" s="257" t="e">
        <f>#REF!</f>
        <v>#REF!</v>
      </c>
      <c r="C20" s="980" t="s">
        <v>756</v>
      </c>
      <c r="D20" s="253"/>
      <c r="E20" s="253"/>
      <c r="F20" s="253"/>
      <c r="G20" s="253"/>
      <c r="H20" s="253"/>
      <c r="I20" s="253"/>
      <c r="J20" s="594"/>
      <c r="K20" s="613"/>
      <c r="L20" s="154"/>
      <c r="M20" s="154"/>
      <c r="R20" s="892"/>
      <c r="S20" s="154"/>
      <c r="T20" s="161"/>
      <c r="U20" s="156"/>
      <c r="V20" s="156"/>
      <c r="W20" s="154"/>
      <c r="X20" s="154"/>
      <c r="Y20" s="156"/>
      <c r="AA20" s="154"/>
      <c r="AB20" s="154"/>
      <c r="AC20" s="154"/>
      <c r="AD20" s="154"/>
      <c r="AE20" s="154"/>
      <c r="AF20" s="154"/>
      <c r="AG20" s="154"/>
      <c r="AH20" s="154"/>
    </row>
    <row r="21" spans="1:34" s="158" customFormat="1" ht="15" customHeight="1" x14ac:dyDescent="0.25">
      <c r="A21" s="266" t="s">
        <v>754</v>
      </c>
      <c r="B21" s="257" t="e">
        <f>#REF!</f>
        <v>#REF!</v>
      </c>
      <c r="C21" s="980" t="s">
        <v>755</v>
      </c>
      <c r="D21" s="253"/>
      <c r="E21" s="253"/>
      <c r="F21" s="253"/>
      <c r="G21" s="253"/>
      <c r="H21" s="253"/>
      <c r="I21" s="253"/>
      <c r="J21" s="594"/>
      <c r="K21" s="154"/>
      <c r="L21" s="154"/>
      <c r="M21" s="154"/>
      <c r="R21" s="892"/>
      <c r="S21" s="1023"/>
      <c r="T21" s="161"/>
      <c r="U21" s="156"/>
      <c r="V21" s="156"/>
      <c r="W21" s="154"/>
      <c r="X21" s="154"/>
      <c r="Y21" s="156"/>
      <c r="AA21" s="154"/>
      <c r="AB21" s="154"/>
      <c r="AC21" s="154"/>
      <c r="AD21" s="154"/>
      <c r="AE21" s="154"/>
      <c r="AF21" s="154"/>
      <c r="AG21" s="154"/>
      <c r="AH21" s="154"/>
    </row>
    <row r="22" spans="1:34" s="158" customFormat="1" ht="15" customHeight="1" thickBot="1" x14ac:dyDescent="0.3">
      <c r="A22" s="275" t="s">
        <v>750</v>
      </c>
      <c r="B22" s="986">
        <v>1500</v>
      </c>
      <c r="C22" s="987" t="s">
        <v>751</v>
      </c>
      <c r="D22" s="278"/>
      <c r="E22" s="278"/>
      <c r="F22" s="278"/>
      <c r="G22" s="278"/>
      <c r="H22" s="278"/>
      <c r="I22" s="278"/>
      <c r="J22" s="988"/>
      <c r="K22" s="156"/>
      <c r="L22" s="154"/>
      <c r="M22" s="154"/>
      <c r="R22" s="892"/>
      <c r="S22" s="1023"/>
      <c r="T22" s="161"/>
      <c r="U22" s="156"/>
      <c r="V22" s="156"/>
      <c r="W22" s="154"/>
      <c r="X22" s="154"/>
      <c r="Y22" s="156"/>
      <c r="AA22" s="154"/>
      <c r="AB22" s="154"/>
      <c r="AC22" s="154"/>
      <c r="AD22" s="154"/>
      <c r="AE22" s="154"/>
      <c r="AF22" s="154"/>
      <c r="AG22" s="154"/>
      <c r="AH22" s="154"/>
    </row>
    <row r="23" spans="1:34" s="158" customFormat="1" ht="15" customHeight="1" thickBot="1" x14ac:dyDescent="0.3">
      <c r="A23" s="251"/>
      <c r="B23" s="257"/>
      <c r="C23" s="980"/>
      <c r="D23" s="253"/>
      <c r="E23" s="253"/>
      <c r="F23" s="253"/>
      <c r="G23" s="253"/>
      <c r="H23" s="253"/>
      <c r="I23" s="253"/>
      <c r="J23" s="154"/>
      <c r="K23" s="156"/>
      <c r="L23" s="154"/>
      <c r="M23" s="154"/>
      <c r="R23" s="892"/>
      <c r="S23" s="154"/>
      <c r="T23" s="161"/>
      <c r="U23" s="156"/>
      <c r="V23" s="156"/>
      <c r="W23" s="154"/>
      <c r="X23" s="154"/>
      <c r="Y23" s="156"/>
      <c r="AA23" s="154"/>
      <c r="AB23" s="154"/>
      <c r="AC23" s="154"/>
      <c r="AD23" s="154"/>
      <c r="AE23" s="154"/>
      <c r="AF23" s="154"/>
      <c r="AG23" s="154"/>
      <c r="AH23" s="154"/>
    </row>
    <row r="24" spans="1:34" s="158" customFormat="1" ht="15" customHeight="1" thickBot="1" x14ac:dyDescent="0.3">
      <c r="A24" s="1599" t="s">
        <v>545</v>
      </c>
      <c r="B24" s="1600"/>
      <c r="C24" s="1600"/>
      <c r="D24" s="1600"/>
      <c r="E24" s="1600"/>
      <c r="F24" s="1600"/>
      <c r="G24" s="1600"/>
      <c r="H24" s="1600"/>
      <c r="I24" s="1600"/>
      <c r="J24" s="1601"/>
      <c r="K24" s="154"/>
      <c r="L24" s="154"/>
      <c r="M24" s="154"/>
      <c r="R24" s="892"/>
      <c r="S24" s="154"/>
      <c r="T24" s="161"/>
      <c r="U24" s="156"/>
      <c r="V24" s="156"/>
      <c r="W24" s="154"/>
      <c r="X24" s="154"/>
      <c r="Y24" s="156"/>
      <c r="AA24" s="154"/>
      <c r="AB24" s="154"/>
      <c r="AC24" s="154"/>
      <c r="AD24" s="154"/>
      <c r="AE24" s="154"/>
      <c r="AF24" s="154"/>
      <c r="AG24" s="154"/>
      <c r="AH24" s="154"/>
    </row>
    <row r="25" spans="1:34" s="158" customFormat="1" ht="15" customHeight="1" x14ac:dyDescent="0.25">
      <c r="A25" s="981" t="s">
        <v>527</v>
      </c>
      <c r="B25" s="989">
        <v>0.21709999999999999</v>
      </c>
      <c r="C25" s="983" t="s">
        <v>538</v>
      </c>
      <c r="D25" s="984"/>
      <c r="E25" s="984"/>
      <c r="F25" s="984"/>
      <c r="G25" s="984"/>
      <c r="H25" s="984"/>
      <c r="I25" s="984"/>
      <c r="J25" s="985"/>
      <c r="K25" s="154"/>
      <c r="L25" s="154"/>
      <c r="M25" s="154"/>
      <c r="R25" s="892"/>
      <c r="S25" s="154"/>
      <c r="T25" s="161"/>
      <c r="U25" s="156"/>
      <c r="V25" s="156"/>
      <c r="W25" s="154"/>
      <c r="X25" s="154"/>
      <c r="Y25" s="156"/>
      <c r="AA25" s="154"/>
      <c r="AB25" s="154"/>
      <c r="AC25" s="154"/>
      <c r="AD25" s="154"/>
      <c r="AE25" s="154"/>
      <c r="AF25" s="154"/>
      <c r="AG25" s="154"/>
      <c r="AH25" s="154"/>
    </row>
    <row r="26" spans="1:34" s="158" customFormat="1" ht="15" customHeight="1" x14ac:dyDescent="0.25">
      <c r="A26" s="266" t="s">
        <v>528</v>
      </c>
      <c r="B26" s="859">
        <f>'T &amp; F - M&amp;G'!M40</f>
        <v>0.11354678196780912</v>
      </c>
      <c r="C26" s="980" t="s">
        <v>540</v>
      </c>
      <c r="D26" s="253"/>
      <c r="E26" s="253"/>
      <c r="F26" s="253"/>
      <c r="G26" s="253"/>
      <c r="H26" s="253"/>
      <c r="I26" s="253"/>
      <c r="J26" s="594"/>
      <c r="K26" s="613"/>
      <c r="L26" s="154"/>
      <c r="M26" s="154"/>
      <c r="R26" s="154"/>
      <c r="S26" s="154"/>
      <c r="T26" s="161"/>
      <c r="U26" s="156"/>
      <c r="V26" s="156"/>
      <c r="W26" s="154"/>
      <c r="X26" s="154"/>
      <c r="Y26" s="156"/>
      <c r="AA26" s="154"/>
      <c r="AB26" s="154"/>
      <c r="AC26" s="154"/>
      <c r="AD26" s="154"/>
      <c r="AE26" s="154"/>
      <c r="AF26" s="154"/>
      <c r="AG26" s="154"/>
      <c r="AH26" s="154"/>
    </row>
    <row r="27" spans="1:34" s="158" customFormat="1" ht="15" customHeight="1" thickBot="1" x14ac:dyDescent="0.3">
      <c r="A27" s="275" t="s">
        <v>23</v>
      </c>
      <c r="B27" s="276">
        <f>'Sp2017 CAF'!BK27</f>
        <v>2.6217739003998465E-2</v>
      </c>
      <c r="C27" s="987" t="s">
        <v>683</v>
      </c>
      <c r="D27" s="278"/>
      <c r="E27" s="278"/>
      <c r="F27" s="278"/>
      <c r="G27" s="278"/>
      <c r="H27" s="278"/>
      <c r="I27" s="278"/>
      <c r="J27" s="988"/>
      <c r="K27" s="154"/>
      <c r="L27" s="154"/>
      <c r="M27" s="154"/>
      <c r="R27" s="154"/>
      <c r="S27" s="154"/>
      <c r="T27" s="161"/>
      <c r="U27" s="156"/>
      <c r="V27" s="156"/>
      <c r="W27" s="154"/>
      <c r="X27" s="154"/>
      <c r="Y27" s="156"/>
      <c r="AA27" s="154"/>
      <c r="AB27" s="154"/>
      <c r="AC27" s="154"/>
      <c r="AD27" s="154"/>
      <c r="AE27" s="154"/>
      <c r="AF27" s="154"/>
      <c r="AG27" s="154"/>
      <c r="AH27" s="154"/>
    </row>
    <row r="28" spans="1:34" s="158" customFormat="1" ht="15" customHeight="1" x14ac:dyDescent="0.2">
      <c r="A28" s="154"/>
      <c r="B28" s="159"/>
      <c r="C28" s="154"/>
      <c r="D28" s="154"/>
      <c r="E28" s="154"/>
      <c r="F28" s="154"/>
      <c r="G28" s="154"/>
      <c r="H28" s="154"/>
      <c r="I28" s="154"/>
      <c r="J28" s="154"/>
      <c r="K28" s="154"/>
      <c r="L28" s="154"/>
      <c r="M28" s="154"/>
      <c r="R28" s="154"/>
      <c r="S28" s="154"/>
      <c r="T28" s="161"/>
      <c r="U28" s="156"/>
      <c r="V28" s="156"/>
      <c r="W28" s="154"/>
      <c r="X28" s="154"/>
      <c r="Y28" s="156"/>
      <c r="AA28" s="154"/>
      <c r="AB28" s="154"/>
      <c r="AC28" s="154"/>
      <c r="AD28" s="154"/>
      <c r="AE28" s="154"/>
      <c r="AF28" s="154"/>
      <c r="AG28" s="154"/>
      <c r="AH28" s="154"/>
    </row>
    <row r="29" spans="1:34" s="158" customFormat="1" ht="15" customHeight="1" thickBot="1" x14ac:dyDescent="0.3">
      <c r="A29" s="154"/>
      <c r="B29" s="1602" t="s">
        <v>781</v>
      </c>
      <c r="C29" s="1603"/>
      <c r="D29" s="1603"/>
      <c r="E29" s="1603"/>
      <c r="F29" s="1603"/>
      <c r="G29" s="154"/>
      <c r="H29" s="1620" t="s">
        <v>782</v>
      </c>
      <c r="I29" s="1621"/>
      <c r="J29" s="1621"/>
      <c r="K29" s="1621"/>
      <c r="L29" s="1621"/>
      <c r="M29" s="154"/>
      <c r="N29" s="154"/>
      <c r="O29" s="154"/>
      <c r="P29" s="154"/>
      <c r="Q29" s="154"/>
      <c r="R29" s="154"/>
      <c r="S29" s="154"/>
      <c r="T29" s="161"/>
      <c r="U29" s="156"/>
      <c r="V29" s="156"/>
      <c r="W29" s="154"/>
      <c r="X29" s="154"/>
      <c r="Y29" s="156"/>
      <c r="AA29" s="154"/>
      <c r="AB29" s="154"/>
      <c r="AC29" s="154"/>
      <c r="AD29" s="154"/>
      <c r="AE29" s="154"/>
      <c r="AF29" s="154"/>
      <c r="AG29" s="154"/>
      <c r="AH29" s="154"/>
    </row>
    <row r="30" spans="1:34" ht="15" customHeight="1" thickBot="1" x14ac:dyDescent="0.25">
      <c r="B30" s="1003" t="s">
        <v>759</v>
      </c>
      <c r="C30" s="1026"/>
      <c r="D30" s="1004" t="s">
        <v>760</v>
      </c>
      <c r="E30" s="1005" t="s">
        <v>761</v>
      </c>
      <c r="F30" s="1006">
        <v>2080</v>
      </c>
      <c r="H30" s="1003" t="s">
        <v>759</v>
      </c>
      <c r="I30" s="1026"/>
      <c r="J30" s="1004" t="s">
        <v>760</v>
      </c>
      <c r="K30" s="1005" t="s">
        <v>761</v>
      </c>
      <c r="L30" s="1006">
        <v>2080</v>
      </c>
      <c r="U30" s="161"/>
      <c r="V30" s="156"/>
      <c r="Z30" s="156"/>
      <c r="AA30" s="158"/>
      <c r="AB30" s="154"/>
    </row>
    <row r="31" spans="1:34" ht="15" customHeight="1" x14ac:dyDescent="0.2">
      <c r="B31" s="1604" t="s">
        <v>762</v>
      </c>
      <c r="C31" s="1605"/>
      <c r="D31" s="1007">
        <v>40</v>
      </c>
      <c r="E31" s="1008">
        <v>3</v>
      </c>
      <c r="F31" s="1009">
        <f t="shared" ref="F31:F36" si="12">E31*D31</f>
        <v>120</v>
      </c>
      <c r="H31" s="1604" t="s">
        <v>762</v>
      </c>
      <c r="I31" s="1605"/>
      <c r="J31" s="1007">
        <v>40</v>
      </c>
      <c r="K31" s="1008">
        <v>3</v>
      </c>
      <c r="L31" s="1009">
        <f t="shared" ref="L31:L36" si="13">K31*J31</f>
        <v>120</v>
      </c>
      <c r="U31" s="161"/>
      <c r="V31" s="156"/>
      <c r="AA31" s="158"/>
      <c r="AB31" s="154"/>
    </row>
    <row r="32" spans="1:34" ht="15" customHeight="1" x14ac:dyDescent="0.2">
      <c r="B32" s="1606" t="s">
        <v>763</v>
      </c>
      <c r="C32" s="1607"/>
      <c r="D32" s="1007">
        <v>40</v>
      </c>
      <c r="E32" s="1021">
        <v>2</v>
      </c>
      <c r="F32" s="1009">
        <f t="shared" si="12"/>
        <v>80</v>
      </c>
      <c r="H32" s="1606" t="s">
        <v>763</v>
      </c>
      <c r="I32" s="1607"/>
      <c r="J32" s="1007">
        <v>40</v>
      </c>
      <c r="K32" s="1021">
        <v>2</v>
      </c>
      <c r="L32" s="1009">
        <f t="shared" si="13"/>
        <v>80</v>
      </c>
      <c r="V32" s="154"/>
      <c r="W32" s="161"/>
      <c r="X32" s="156"/>
      <c r="AB32" s="154"/>
      <c r="AC32" s="158"/>
    </row>
    <row r="33" spans="2:29" ht="15" customHeight="1" x14ac:dyDescent="0.2">
      <c r="B33" s="1608" t="s">
        <v>750</v>
      </c>
      <c r="C33" s="1609"/>
      <c r="D33" s="1007">
        <v>40</v>
      </c>
      <c r="E33" s="1022">
        <v>0.6</v>
      </c>
      <c r="F33" s="1009">
        <f t="shared" si="12"/>
        <v>24</v>
      </c>
      <c r="H33" s="1608" t="s">
        <v>750</v>
      </c>
      <c r="I33" s="1609"/>
      <c r="J33" s="1007">
        <v>40</v>
      </c>
      <c r="K33" s="1022">
        <v>0.6</v>
      </c>
      <c r="L33" s="1009">
        <f t="shared" si="13"/>
        <v>24</v>
      </c>
      <c r="V33" s="154"/>
      <c r="W33" s="161"/>
      <c r="X33" s="156"/>
      <c r="AB33" s="154"/>
      <c r="AC33" s="158"/>
    </row>
    <row r="34" spans="2:29" ht="15" customHeight="1" x14ac:dyDescent="0.2">
      <c r="B34" s="1608" t="s">
        <v>764</v>
      </c>
      <c r="C34" s="1609"/>
      <c r="D34" s="1007">
        <v>40</v>
      </c>
      <c r="E34" s="1010">
        <v>2</v>
      </c>
      <c r="F34" s="1009">
        <f t="shared" si="12"/>
        <v>80</v>
      </c>
      <c r="H34" s="1608" t="s">
        <v>764</v>
      </c>
      <c r="I34" s="1609"/>
      <c r="J34" s="1007">
        <v>40</v>
      </c>
      <c r="K34" s="1010">
        <v>2</v>
      </c>
      <c r="L34" s="1009">
        <f t="shared" si="13"/>
        <v>80</v>
      </c>
      <c r="V34" s="154"/>
      <c r="W34" s="161"/>
      <c r="X34" s="156"/>
      <c r="AB34" s="154"/>
      <c r="AC34" s="158"/>
    </row>
    <row r="35" spans="2:29" ht="15" customHeight="1" x14ac:dyDescent="0.2">
      <c r="B35" s="1610" t="s">
        <v>142</v>
      </c>
      <c r="C35" s="1611"/>
      <c r="D35" s="1011">
        <v>10</v>
      </c>
      <c r="E35" s="1012">
        <v>44</v>
      </c>
      <c r="F35" s="1009">
        <f t="shared" si="12"/>
        <v>440</v>
      </c>
      <c r="H35" s="1610" t="s">
        <v>142</v>
      </c>
      <c r="I35" s="1611"/>
      <c r="J35" s="1011">
        <v>10</v>
      </c>
      <c r="K35" s="1012">
        <v>44</v>
      </c>
      <c r="L35" s="1009">
        <f t="shared" si="13"/>
        <v>440</v>
      </c>
      <c r="V35" s="154"/>
      <c r="W35" s="161"/>
      <c r="X35" s="156"/>
      <c r="AB35" s="154"/>
      <c r="AC35" s="158"/>
    </row>
    <row r="36" spans="2:29" ht="15" customHeight="1" x14ac:dyDescent="0.2">
      <c r="B36" s="1038" t="s">
        <v>783</v>
      </c>
      <c r="C36" s="1039"/>
      <c r="D36" s="1037">
        <v>3</v>
      </c>
      <c r="E36" s="1012">
        <v>44</v>
      </c>
      <c r="F36" s="1051">
        <f t="shared" si="12"/>
        <v>132</v>
      </c>
      <c r="H36" s="1038" t="s">
        <v>780</v>
      </c>
      <c r="I36" s="1039"/>
      <c r="J36" s="1037">
        <v>5</v>
      </c>
      <c r="K36" s="1012">
        <v>44</v>
      </c>
      <c r="L36" s="1009">
        <f t="shared" si="13"/>
        <v>220</v>
      </c>
      <c r="V36" s="154"/>
      <c r="W36" s="161"/>
      <c r="X36" s="156"/>
      <c r="AB36" s="154"/>
      <c r="AC36" s="158"/>
    </row>
    <row r="37" spans="2:29" ht="15" customHeight="1" thickBot="1" x14ac:dyDescent="0.25">
      <c r="B37" s="1624" t="s">
        <v>765</v>
      </c>
      <c r="C37" s="1625"/>
      <c r="D37" s="1052">
        <v>1.5</v>
      </c>
      <c r="E37" s="1014">
        <v>44</v>
      </c>
      <c r="F37" s="1015">
        <f>D37*E37</f>
        <v>66</v>
      </c>
      <c r="H37" s="1624" t="s">
        <v>765</v>
      </c>
      <c r="I37" s="1625"/>
      <c r="J37" s="1013">
        <v>5</v>
      </c>
      <c r="K37" s="1014">
        <v>44</v>
      </c>
      <c r="L37" s="1015">
        <f>J37*K37</f>
        <v>220</v>
      </c>
      <c r="V37" s="154"/>
      <c r="W37" s="161"/>
      <c r="X37" s="156"/>
      <c r="AB37" s="154"/>
      <c r="AC37" s="158"/>
    </row>
    <row r="38" spans="2:29" ht="15" customHeight="1" thickBot="1" x14ac:dyDescent="0.25">
      <c r="B38" s="1593" t="s">
        <v>766</v>
      </c>
      <c r="C38" s="1594"/>
      <c r="D38" s="1595"/>
      <c r="E38" s="1016"/>
      <c r="F38" s="1006">
        <f>SUM(F31:F37)</f>
        <v>942</v>
      </c>
      <c r="H38" s="1593" t="s">
        <v>766</v>
      </c>
      <c r="I38" s="1594"/>
      <c r="J38" s="1595"/>
      <c r="K38" s="1016"/>
      <c r="L38" s="1006">
        <f>SUM(L31:L37)</f>
        <v>1184</v>
      </c>
      <c r="V38" s="154"/>
      <c r="W38" s="161"/>
      <c r="X38" s="156"/>
      <c r="AB38" s="154"/>
      <c r="AC38" s="158"/>
    </row>
    <row r="39" spans="2:29" ht="15" customHeight="1" x14ac:dyDescent="0.2">
      <c r="B39" s="1614" t="s">
        <v>767</v>
      </c>
      <c r="C39" s="1615"/>
      <c r="D39" s="1616"/>
      <c r="E39" s="1017"/>
      <c r="F39" s="1018">
        <f>F30-F38</f>
        <v>1138</v>
      </c>
      <c r="H39" s="1614" t="s">
        <v>767</v>
      </c>
      <c r="I39" s="1615"/>
      <c r="J39" s="1616"/>
      <c r="K39" s="1017"/>
      <c r="L39" s="1018">
        <f>L30-L38</f>
        <v>896</v>
      </c>
      <c r="V39" s="154"/>
      <c r="W39" s="161"/>
      <c r="X39" s="156"/>
      <c r="AB39" s="154"/>
      <c r="AC39" s="158"/>
    </row>
    <row r="40" spans="2:29" ht="15" customHeight="1" thickBot="1" x14ac:dyDescent="0.25">
      <c r="B40" s="1617" t="s">
        <v>768</v>
      </c>
      <c r="C40" s="1618"/>
      <c r="D40" s="1619"/>
      <c r="E40" s="1019"/>
      <c r="F40" s="1020">
        <v>1</v>
      </c>
      <c r="H40" s="1617" t="s">
        <v>768</v>
      </c>
      <c r="I40" s="1618"/>
      <c r="J40" s="1619"/>
      <c r="K40" s="1019"/>
      <c r="L40" s="1020">
        <v>1</v>
      </c>
      <c r="V40" s="154"/>
      <c r="W40" s="161"/>
      <c r="X40" s="156"/>
      <c r="AB40" s="154"/>
      <c r="AC40" s="158"/>
    </row>
    <row r="41" spans="2:29" ht="15" customHeight="1" thickBot="1" x14ac:dyDescent="0.25">
      <c r="B41" s="1593" t="s">
        <v>769</v>
      </c>
      <c r="C41" s="1594"/>
      <c r="D41" s="1595"/>
      <c r="E41" s="1016"/>
      <c r="F41" s="1006">
        <f>F40*F39</f>
        <v>1138</v>
      </c>
      <c r="H41" s="1593" t="s">
        <v>769</v>
      </c>
      <c r="I41" s="1594"/>
      <c r="J41" s="1595"/>
      <c r="K41" s="1016"/>
      <c r="L41" s="1006">
        <f>L40*L39</f>
        <v>896</v>
      </c>
      <c r="V41" s="154"/>
      <c r="W41" s="161"/>
      <c r="X41" s="156"/>
      <c r="AB41" s="154"/>
      <c r="AC41" s="158"/>
    </row>
    <row r="42" spans="2:29" ht="15" customHeight="1" x14ac:dyDescent="0.2"/>
    <row r="43" spans="2:29" ht="15" customHeight="1" x14ac:dyDescent="0.2"/>
    <row r="44" spans="2:29" ht="15" customHeight="1" x14ac:dyDescent="0.2"/>
    <row r="45" spans="2:29" ht="15" customHeight="1" x14ac:dyDescent="0.2"/>
    <row r="46" spans="2:29" ht="15" customHeight="1" x14ac:dyDescent="0.2"/>
    <row r="47" spans="2:29" ht="15" customHeight="1" x14ac:dyDescent="0.2"/>
    <row r="48" spans="2:29" ht="15" customHeight="1" x14ac:dyDescent="0.2"/>
    <row r="49" spans="23:23" ht="15" customHeight="1" x14ac:dyDescent="0.2"/>
    <row r="50" spans="23:23" ht="15" customHeight="1" x14ac:dyDescent="0.2"/>
    <row r="51" spans="23:23" ht="15" customHeight="1" x14ac:dyDescent="0.2"/>
    <row r="52" spans="23:23" ht="15" customHeight="1" x14ac:dyDescent="0.2"/>
    <row r="53" spans="23:23" ht="15" customHeight="1" x14ac:dyDescent="0.2"/>
    <row r="54" spans="23:23" ht="15" customHeight="1" x14ac:dyDescent="0.2"/>
    <row r="55" spans="23:23" ht="15" customHeight="1" x14ac:dyDescent="0.2"/>
    <row r="56" spans="23:23" ht="15" customHeight="1" x14ac:dyDescent="0.2"/>
    <row r="57" spans="23:23" ht="15" customHeight="1" x14ac:dyDescent="0.2"/>
    <row r="58" spans="23:23" ht="15" customHeight="1" x14ac:dyDescent="0.2"/>
    <row r="59" spans="23:23" ht="15" customHeight="1" x14ac:dyDescent="0.2"/>
    <row r="60" spans="23:23" ht="15" customHeight="1" x14ac:dyDescent="0.2">
      <c r="W60" s="163"/>
    </row>
    <row r="61" spans="23:23" ht="15" customHeight="1" x14ac:dyDescent="0.2">
      <c r="W61" s="163"/>
    </row>
    <row r="62" spans="23:23" ht="15" customHeight="1" x14ac:dyDescent="0.2"/>
    <row r="63" spans="23:23" ht="15" customHeight="1" x14ac:dyDescent="0.2"/>
    <row r="64" spans="23:23"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mergeCells count="33">
    <mergeCell ref="P3:T4"/>
    <mergeCell ref="A16:J16"/>
    <mergeCell ref="A24:J24"/>
    <mergeCell ref="H3:H4"/>
    <mergeCell ref="I3:I4"/>
    <mergeCell ref="C3:C4"/>
    <mergeCell ref="E3:E4"/>
    <mergeCell ref="F3:F4"/>
    <mergeCell ref="G3:G4"/>
    <mergeCell ref="M1:O1"/>
    <mergeCell ref="J3:J4"/>
    <mergeCell ref="B40:D40"/>
    <mergeCell ref="B41:D41"/>
    <mergeCell ref="B29:F29"/>
    <mergeCell ref="B33:C33"/>
    <mergeCell ref="B34:C34"/>
    <mergeCell ref="B35:C35"/>
    <mergeCell ref="B37:C37"/>
    <mergeCell ref="B38:D38"/>
    <mergeCell ref="B39:D39"/>
    <mergeCell ref="B32:C32"/>
    <mergeCell ref="B31:C31"/>
    <mergeCell ref="H29:L29"/>
    <mergeCell ref="H31:I31"/>
    <mergeCell ref="H32:I32"/>
    <mergeCell ref="H39:J39"/>
    <mergeCell ref="H40:J40"/>
    <mergeCell ref="H41:J41"/>
    <mergeCell ref="H33:I33"/>
    <mergeCell ref="H34:I34"/>
    <mergeCell ref="H35:I35"/>
    <mergeCell ref="H37:I37"/>
    <mergeCell ref="H38:J38"/>
  </mergeCells>
  <pageMargins left="0.2" right="0.2" top="0.25" bottom="0.25" header="0.3" footer="0.3"/>
  <pageSetup scale="6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C1:N40"/>
  <sheetViews>
    <sheetView topLeftCell="A19" workbookViewId="0">
      <selection activeCell="O22" sqref="O22"/>
    </sheetView>
  </sheetViews>
  <sheetFormatPr defaultRowHeight="15" x14ac:dyDescent="0.25"/>
  <cols>
    <col min="3" max="3" width="38.7109375" customWidth="1"/>
    <col min="4" max="4" width="12.42578125" style="226" customWidth="1"/>
    <col min="5" max="5" width="14.140625" style="221" customWidth="1"/>
    <col min="6" max="6" width="14.28515625" style="221" bestFit="1" customWidth="1"/>
    <col min="7" max="7" width="12.5703125" style="221" bestFit="1" customWidth="1"/>
    <col min="8" max="8" width="11.42578125" style="222" customWidth="1"/>
    <col min="11" max="12" width="11.42578125" customWidth="1"/>
  </cols>
  <sheetData>
    <row r="1" spans="3:13" x14ac:dyDescent="0.25">
      <c r="D1" s="240" t="s">
        <v>184</v>
      </c>
      <c r="E1" s="240" t="s">
        <v>185</v>
      </c>
      <c r="F1" s="240" t="s">
        <v>186</v>
      </c>
      <c r="G1" s="240" t="s">
        <v>187</v>
      </c>
      <c r="H1" s="240" t="s">
        <v>531</v>
      </c>
      <c r="I1" s="240" t="s">
        <v>533</v>
      </c>
      <c r="K1" s="240" t="s">
        <v>216</v>
      </c>
      <c r="L1" s="240" t="s">
        <v>215</v>
      </c>
      <c r="M1" s="240" t="s">
        <v>533</v>
      </c>
    </row>
    <row r="2" spans="3:13" ht="15.75" thickBot="1" x14ac:dyDescent="0.3">
      <c r="D2" s="224" t="s">
        <v>529</v>
      </c>
      <c r="E2" s="224" t="s">
        <v>289</v>
      </c>
      <c r="F2" s="224" t="s">
        <v>290</v>
      </c>
      <c r="G2" s="224" t="s">
        <v>530</v>
      </c>
      <c r="H2" s="224" t="s">
        <v>532</v>
      </c>
      <c r="I2" s="224" t="s">
        <v>30</v>
      </c>
      <c r="K2" s="223" t="s">
        <v>535</v>
      </c>
      <c r="L2" s="223" t="s">
        <v>31</v>
      </c>
      <c r="M2" s="224" t="s">
        <v>31</v>
      </c>
    </row>
    <row r="3" spans="3:13" x14ac:dyDescent="0.25">
      <c r="C3" s="238" t="s">
        <v>367</v>
      </c>
      <c r="D3" s="241">
        <v>319359</v>
      </c>
      <c r="E3" s="237">
        <v>28785</v>
      </c>
      <c r="F3" s="237">
        <v>30968</v>
      </c>
      <c r="G3" s="234">
        <v>1345</v>
      </c>
      <c r="H3" s="239">
        <f>E3+F3+G3</f>
        <v>61098</v>
      </c>
      <c r="I3" s="244">
        <f>H3/D3</f>
        <v>0.19131447681136277</v>
      </c>
      <c r="K3" s="218">
        <v>626672.28430000006</v>
      </c>
      <c r="L3" s="218">
        <v>60942.284299999999</v>
      </c>
      <c r="M3" s="244">
        <f>L3/K3</f>
        <v>9.7247454254456481E-2</v>
      </c>
    </row>
    <row r="4" spans="3:13" x14ac:dyDescent="0.25">
      <c r="C4" s="210" t="s">
        <v>369</v>
      </c>
      <c r="D4" s="228">
        <v>50631</v>
      </c>
      <c r="E4" s="218">
        <v>4132</v>
      </c>
      <c r="F4" s="218">
        <v>5036</v>
      </c>
      <c r="G4" s="218">
        <v>1944</v>
      </c>
      <c r="H4" s="228">
        <f t="shared" ref="H4:H38" si="0">E4+F4+G4</f>
        <v>11112</v>
      </c>
      <c r="I4" s="243">
        <f t="shared" ref="I4:I38" si="1">H4/D4</f>
        <v>0.21947028500325888</v>
      </c>
      <c r="K4" s="218">
        <v>75927.250899999999</v>
      </c>
      <c r="L4" s="218">
        <v>7406.2509</v>
      </c>
      <c r="M4" s="244">
        <f t="shared" ref="M4:M38" si="2">L4/K4</f>
        <v>9.7544041331805942E-2</v>
      </c>
    </row>
    <row r="5" spans="3:13" x14ac:dyDescent="0.25">
      <c r="C5" s="201" t="s">
        <v>371</v>
      </c>
      <c r="D5" s="228">
        <v>154716.01</v>
      </c>
      <c r="E5" s="218">
        <v>15068.69</v>
      </c>
      <c r="F5" s="218">
        <v>8647.2900000000009</v>
      </c>
      <c r="G5" s="218">
        <v>3243.99</v>
      </c>
      <c r="H5" s="228">
        <f t="shared" si="0"/>
        <v>26959.97</v>
      </c>
      <c r="I5" s="243">
        <f t="shared" si="1"/>
        <v>0.17425455840025864</v>
      </c>
      <c r="K5" s="218">
        <v>319272.12530000001</v>
      </c>
      <c r="L5" s="218">
        <v>22483.9853</v>
      </c>
      <c r="M5" s="244">
        <f t="shared" si="2"/>
        <v>7.0422637989060927E-2</v>
      </c>
    </row>
    <row r="6" spans="3:13" x14ac:dyDescent="0.25">
      <c r="C6" s="201" t="s">
        <v>373</v>
      </c>
      <c r="D6" s="228">
        <v>2755433.71</v>
      </c>
      <c r="E6" s="218">
        <v>194692</v>
      </c>
      <c r="F6" s="218">
        <v>274433</v>
      </c>
      <c r="G6" s="218">
        <v>-2574</v>
      </c>
      <c r="H6" s="228">
        <f t="shared" si="0"/>
        <v>466551</v>
      </c>
      <c r="I6" s="243">
        <f t="shared" si="1"/>
        <v>0.169320349935038</v>
      </c>
      <c r="K6" s="218">
        <v>4217641.1326000001</v>
      </c>
      <c r="L6" s="218">
        <v>471435.42259999999</v>
      </c>
      <c r="M6" s="244">
        <f t="shared" si="2"/>
        <v>0.11177703549884048</v>
      </c>
    </row>
    <row r="7" spans="3:13" x14ac:dyDescent="0.25">
      <c r="C7" s="201" t="s">
        <v>375</v>
      </c>
      <c r="D7" s="228">
        <v>189303</v>
      </c>
      <c r="E7" s="218">
        <v>14474</v>
      </c>
      <c r="F7" s="218">
        <v>23726</v>
      </c>
      <c r="G7" s="218"/>
      <c r="H7" s="228">
        <f t="shared" si="0"/>
        <v>38200</v>
      </c>
      <c r="I7" s="243">
        <f t="shared" si="1"/>
        <v>0.20179289287544308</v>
      </c>
      <c r="K7" s="218">
        <v>365344.05869999999</v>
      </c>
      <c r="L7" s="218">
        <v>35899.058700000001</v>
      </c>
      <c r="M7" s="244">
        <f t="shared" si="2"/>
        <v>9.8260962085271769E-2</v>
      </c>
    </row>
    <row r="8" spans="3:13" x14ac:dyDescent="0.25">
      <c r="C8" s="201" t="s">
        <v>377</v>
      </c>
      <c r="D8" s="228">
        <v>135572</v>
      </c>
      <c r="E8" s="218">
        <v>10869</v>
      </c>
      <c r="F8" s="218">
        <v>14666</v>
      </c>
      <c r="G8" s="218"/>
      <c r="H8" s="228">
        <f t="shared" si="0"/>
        <v>25535</v>
      </c>
      <c r="I8" s="243">
        <f t="shared" si="1"/>
        <v>0.18835010179093029</v>
      </c>
      <c r="K8" s="218">
        <v>430892.52929999999</v>
      </c>
      <c r="L8" s="218">
        <v>20873.529299999998</v>
      </c>
      <c r="M8" s="244">
        <f t="shared" si="2"/>
        <v>4.8442541656291367E-2</v>
      </c>
    </row>
    <row r="9" spans="3:13" x14ac:dyDescent="0.25">
      <c r="C9" s="201" t="s">
        <v>379</v>
      </c>
      <c r="D9" s="228">
        <v>47691</v>
      </c>
      <c r="E9" s="218">
        <v>4769</v>
      </c>
      <c r="F9" s="218">
        <v>4769</v>
      </c>
      <c r="G9" s="218"/>
      <c r="H9" s="228">
        <f t="shared" si="0"/>
        <v>9538</v>
      </c>
      <c r="I9" s="243">
        <f t="shared" si="1"/>
        <v>0.19999580633662536</v>
      </c>
      <c r="K9" s="218">
        <v>81494.401100000003</v>
      </c>
      <c r="L9" s="218">
        <v>13364.3711</v>
      </c>
      <c r="M9" s="244">
        <f t="shared" si="2"/>
        <v>0.16399127939600258</v>
      </c>
    </row>
    <row r="10" spans="3:13" x14ac:dyDescent="0.25">
      <c r="C10" s="201" t="s">
        <v>379</v>
      </c>
      <c r="D10" s="228">
        <v>15192.1</v>
      </c>
      <c r="E10" s="218">
        <v>1519</v>
      </c>
      <c r="F10" s="218">
        <v>1519</v>
      </c>
      <c r="G10" s="218"/>
      <c r="H10" s="228">
        <f t="shared" si="0"/>
        <v>3038</v>
      </c>
      <c r="I10" s="243">
        <f t="shared" si="1"/>
        <v>0.19997235405243513</v>
      </c>
      <c r="K10" s="218">
        <v>25960.174200000001</v>
      </c>
      <c r="L10" s="218">
        <v>4257.1742000000004</v>
      </c>
      <c r="M10" s="244">
        <f t="shared" si="2"/>
        <v>0.16398866075405613</v>
      </c>
    </row>
    <row r="11" spans="3:13" x14ac:dyDescent="0.25">
      <c r="C11" s="201" t="s">
        <v>379</v>
      </c>
      <c r="D11" s="228">
        <v>135368.79999999999</v>
      </c>
      <c r="E11" s="218">
        <v>13536</v>
      </c>
      <c r="F11" s="218">
        <v>13536</v>
      </c>
      <c r="G11" s="218"/>
      <c r="H11" s="228">
        <f t="shared" si="0"/>
        <v>27072</v>
      </c>
      <c r="I11" s="243">
        <f t="shared" si="1"/>
        <v>0.19998699848118623</v>
      </c>
      <c r="K11" s="218">
        <v>231317.89939999999</v>
      </c>
      <c r="L11" s="218">
        <v>37933.899400000002</v>
      </c>
      <c r="M11" s="244">
        <f t="shared" si="2"/>
        <v>0.16399033320981299</v>
      </c>
    </row>
    <row r="12" spans="3:13" x14ac:dyDescent="0.25">
      <c r="C12" s="201" t="s">
        <v>382</v>
      </c>
      <c r="D12" s="228">
        <v>181549</v>
      </c>
      <c r="E12" s="218">
        <v>16461</v>
      </c>
      <c r="F12" s="218">
        <v>16753</v>
      </c>
      <c r="G12" s="218">
        <v>5534</v>
      </c>
      <c r="H12" s="228">
        <f t="shared" si="0"/>
        <v>38748</v>
      </c>
      <c r="I12" s="243">
        <f t="shared" si="1"/>
        <v>0.21342998308996469</v>
      </c>
      <c r="K12" s="218">
        <v>696318.08869999996</v>
      </c>
      <c r="L12" s="218">
        <v>36418.0887</v>
      </c>
      <c r="M12" s="244">
        <f t="shared" si="2"/>
        <v>5.2300937302937542E-2</v>
      </c>
    </row>
    <row r="13" spans="3:13" x14ac:dyDescent="0.25">
      <c r="C13" s="201" t="s">
        <v>382</v>
      </c>
      <c r="D13" s="228">
        <v>268960</v>
      </c>
      <c r="E13" s="218">
        <v>17126</v>
      </c>
      <c r="F13" s="218">
        <v>14088</v>
      </c>
      <c r="G13" s="218">
        <v>6104</v>
      </c>
      <c r="H13" s="228">
        <f t="shared" si="0"/>
        <v>37318</v>
      </c>
      <c r="I13" s="243">
        <f t="shared" si="1"/>
        <v>0.13874925639500296</v>
      </c>
      <c r="K13" s="218">
        <v>481753.91680000001</v>
      </c>
      <c r="L13" s="218">
        <v>50631.916799999999</v>
      </c>
      <c r="M13" s="244">
        <f t="shared" si="2"/>
        <v>0.10509912848517602</v>
      </c>
    </row>
    <row r="14" spans="3:13" x14ac:dyDescent="0.25">
      <c r="C14" s="201" t="s">
        <v>385</v>
      </c>
      <c r="D14" s="228">
        <v>270061</v>
      </c>
      <c r="E14" s="218">
        <v>32677</v>
      </c>
      <c r="F14" s="218">
        <v>26250</v>
      </c>
      <c r="G14" s="218"/>
      <c r="H14" s="228">
        <f t="shared" si="0"/>
        <v>58927</v>
      </c>
      <c r="I14" s="243">
        <f t="shared" si="1"/>
        <v>0.21819885137061626</v>
      </c>
      <c r="K14" s="218">
        <v>491901.05599999998</v>
      </c>
      <c r="L14" s="218">
        <v>119694.056</v>
      </c>
      <c r="M14" s="244">
        <f t="shared" si="2"/>
        <v>0.24332953658062487</v>
      </c>
    </row>
    <row r="15" spans="3:13" x14ac:dyDescent="0.25">
      <c r="C15" s="201" t="s">
        <v>386</v>
      </c>
      <c r="D15" s="228">
        <v>543518</v>
      </c>
      <c r="E15" s="218">
        <v>57093</v>
      </c>
      <c r="F15" s="218">
        <v>49831</v>
      </c>
      <c r="G15" s="218">
        <v>-1863</v>
      </c>
      <c r="H15" s="228">
        <f t="shared" si="0"/>
        <v>105061</v>
      </c>
      <c r="I15" s="243">
        <f t="shared" si="1"/>
        <v>0.19329810604248618</v>
      </c>
      <c r="K15" s="218">
        <v>911155.14549999998</v>
      </c>
      <c r="L15" s="218">
        <v>112957.1455</v>
      </c>
      <c r="M15" s="244">
        <f t="shared" si="2"/>
        <v>0.12397136322817374</v>
      </c>
    </row>
    <row r="16" spans="3:13" x14ac:dyDescent="0.25">
      <c r="C16" s="201" t="s">
        <v>386</v>
      </c>
      <c r="D16" s="228">
        <v>1295729</v>
      </c>
      <c r="E16" s="218">
        <v>136935</v>
      </c>
      <c r="F16" s="218">
        <v>119518</v>
      </c>
      <c r="G16" s="218">
        <v>-4468</v>
      </c>
      <c r="H16" s="228">
        <f t="shared" si="0"/>
        <v>251985</v>
      </c>
      <c r="I16" s="243">
        <f t="shared" si="1"/>
        <v>0.19447353574705822</v>
      </c>
      <c r="K16" s="218">
        <v>2381567.3662</v>
      </c>
      <c r="L16" s="218">
        <v>269551.36619999999</v>
      </c>
      <c r="M16" s="244">
        <f t="shared" si="2"/>
        <v>0.11318233950698312</v>
      </c>
    </row>
    <row r="17" spans="3:13" x14ac:dyDescent="0.25">
      <c r="C17" s="201" t="s">
        <v>389</v>
      </c>
      <c r="D17" s="228">
        <v>337355</v>
      </c>
      <c r="E17" s="218">
        <v>40483</v>
      </c>
      <c r="F17" s="218">
        <v>64669</v>
      </c>
      <c r="G17" s="218"/>
      <c r="H17" s="228">
        <f t="shared" si="0"/>
        <v>105152</v>
      </c>
      <c r="I17" s="243">
        <f t="shared" si="1"/>
        <v>0.31169539505861776</v>
      </c>
      <c r="K17" s="218">
        <v>596528.97290000005</v>
      </c>
      <c r="L17" s="218">
        <v>52322.600899999998</v>
      </c>
      <c r="M17" s="244">
        <f t="shared" si="2"/>
        <v>8.7711751276113067E-2</v>
      </c>
    </row>
    <row r="18" spans="3:13" x14ac:dyDescent="0.25">
      <c r="C18" s="201" t="s">
        <v>391</v>
      </c>
      <c r="D18" s="228">
        <v>158534</v>
      </c>
      <c r="E18" s="218">
        <v>12383</v>
      </c>
      <c r="F18" s="218">
        <v>25120</v>
      </c>
      <c r="G18" s="218"/>
      <c r="H18" s="228">
        <f t="shared" si="0"/>
        <v>37503</v>
      </c>
      <c r="I18" s="243">
        <f t="shared" si="1"/>
        <v>0.23656124238333734</v>
      </c>
      <c r="K18" s="218">
        <v>317394.57010000001</v>
      </c>
      <c r="L18" s="218">
        <v>48439.570099999997</v>
      </c>
      <c r="M18" s="244">
        <f t="shared" si="2"/>
        <v>0.15261625327975326</v>
      </c>
    </row>
    <row r="19" spans="3:13" x14ac:dyDescent="0.25">
      <c r="C19" s="201" t="s">
        <v>391</v>
      </c>
      <c r="D19" s="228">
        <v>217707</v>
      </c>
      <c r="E19" s="218">
        <v>16085</v>
      </c>
      <c r="F19" s="218">
        <v>29046</v>
      </c>
      <c r="G19" s="218"/>
      <c r="H19" s="228">
        <f t="shared" si="0"/>
        <v>45131</v>
      </c>
      <c r="I19" s="243">
        <f t="shared" si="1"/>
        <v>0.20730155667939018</v>
      </c>
      <c r="K19" s="218">
        <v>446279.08529999998</v>
      </c>
      <c r="L19" s="218">
        <v>84696.085300000006</v>
      </c>
      <c r="M19" s="244">
        <f t="shared" si="2"/>
        <v>0.18978277963231277</v>
      </c>
    </row>
    <row r="20" spans="3:13" x14ac:dyDescent="0.25">
      <c r="C20" s="201" t="s">
        <v>391</v>
      </c>
      <c r="D20" s="228">
        <v>257033</v>
      </c>
      <c r="E20" s="218">
        <v>18960</v>
      </c>
      <c r="F20" s="218">
        <v>37372</v>
      </c>
      <c r="G20" s="218"/>
      <c r="H20" s="228">
        <f t="shared" si="0"/>
        <v>56332</v>
      </c>
      <c r="I20" s="243">
        <f t="shared" si="1"/>
        <v>0.21916251998770586</v>
      </c>
      <c r="K20" s="218">
        <v>450910.52059999999</v>
      </c>
      <c r="L20" s="218">
        <v>85486.520600000003</v>
      </c>
      <c r="M20" s="244">
        <f t="shared" si="2"/>
        <v>0.18958644053425089</v>
      </c>
    </row>
    <row r="21" spans="3:13" x14ac:dyDescent="0.25">
      <c r="C21" s="201" t="s">
        <v>395</v>
      </c>
      <c r="D21" s="228">
        <v>52923</v>
      </c>
      <c r="E21" s="218">
        <v>4136</v>
      </c>
      <c r="F21" s="218">
        <v>4341</v>
      </c>
      <c r="G21" s="218"/>
      <c r="H21" s="228">
        <f t="shared" si="0"/>
        <v>8477</v>
      </c>
      <c r="I21" s="243">
        <f t="shared" si="1"/>
        <v>0.16017610490712922</v>
      </c>
      <c r="K21" s="218">
        <v>100631.9372</v>
      </c>
      <c r="L21" s="218">
        <v>11208.9372</v>
      </c>
      <c r="M21" s="244">
        <f t="shared" si="2"/>
        <v>0.11138548568058372</v>
      </c>
    </row>
    <row r="22" spans="3:13" x14ac:dyDescent="0.25">
      <c r="C22" s="201" t="s">
        <v>397</v>
      </c>
      <c r="D22" s="228">
        <v>272954</v>
      </c>
      <c r="E22" s="218">
        <v>30024.94</v>
      </c>
      <c r="F22" s="218">
        <v>29428.06</v>
      </c>
      <c r="G22" s="218">
        <v>1217</v>
      </c>
      <c r="H22" s="228">
        <f t="shared" si="0"/>
        <v>60670</v>
      </c>
      <c r="I22" s="243">
        <f t="shared" si="1"/>
        <v>0.22227188463990269</v>
      </c>
      <c r="K22" s="218">
        <v>422003.47700000001</v>
      </c>
      <c r="L22" s="218">
        <v>46447.476999999999</v>
      </c>
      <c r="M22" s="244">
        <f t="shared" si="2"/>
        <v>0.11006420451839073</v>
      </c>
    </row>
    <row r="23" spans="3:13" x14ac:dyDescent="0.25">
      <c r="C23" s="201" t="s">
        <v>399</v>
      </c>
      <c r="D23" s="228"/>
      <c r="E23" s="218"/>
      <c r="F23" s="218"/>
      <c r="G23" s="218"/>
      <c r="H23" s="228">
        <f t="shared" si="0"/>
        <v>0</v>
      </c>
      <c r="I23" s="243"/>
      <c r="K23" s="218">
        <v>56846</v>
      </c>
      <c r="L23" s="218">
        <v>3834</v>
      </c>
      <c r="M23" s="244">
        <f t="shared" si="2"/>
        <v>6.7445378742567633E-2</v>
      </c>
    </row>
    <row r="24" spans="3:13" x14ac:dyDescent="0.25">
      <c r="C24" s="201" t="s">
        <v>399</v>
      </c>
      <c r="D24" s="228">
        <v>55374</v>
      </c>
      <c r="E24" s="218">
        <v>13303</v>
      </c>
      <c r="F24" s="218">
        <v>16272</v>
      </c>
      <c r="G24" s="218"/>
      <c r="H24" s="228">
        <f t="shared" si="0"/>
        <v>29575</v>
      </c>
      <c r="I24" s="243">
        <f t="shared" si="1"/>
        <v>0.53409542384512587</v>
      </c>
      <c r="K24" s="218">
        <v>112379</v>
      </c>
      <c r="L24" s="218">
        <v>7579</v>
      </c>
      <c r="M24" s="244">
        <f t="shared" si="2"/>
        <v>6.7441425889178577E-2</v>
      </c>
    </row>
    <row r="25" spans="3:13" x14ac:dyDescent="0.25">
      <c r="C25" s="201" t="s">
        <v>402</v>
      </c>
      <c r="D25" s="228">
        <v>590042.53</v>
      </c>
      <c r="E25" s="218">
        <v>44468.56</v>
      </c>
      <c r="F25" s="218">
        <v>70250.09</v>
      </c>
      <c r="G25" s="218">
        <v>5253.17</v>
      </c>
      <c r="H25" s="228">
        <f t="shared" si="0"/>
        <v>119971.81999999999</v>
      </c>
      <c r="I25" s="243">
        <f t="shared" si="1"/>
        <v>0.2033274109918822</v>
      </c>
      <c r="K25" s="218">
        <v>1263945.3</v>
      </c>
      <c r="L25" s="218">
        <v>189435.28</v>
      </c>
      <c r="M25" s="244">
        <f t="shared" si="2"/>
        <v>0.14987616948296734</v>
      </c>
    </row>
    <row r="26" spans="3:13" x14ac:dyDescent="0.25">
      <c r="C26" s="201" t="s">
        <v>404</v>
      </c>
      <c r="D26" s="228">
        <v>763265</v>
      </c>
      <c r="E26" s="218">
        <v>82087</v>
      </c>
      <c r="F26" s="218">
        <v>86056</v>
      </c>
      <c r="G26" s="218"/>
      <c r="H26" s="228">
        <f t="shared" si="0"/>
        <v>168143</v>
      </c>
      <c r="I26" s="243">
        <f t="shared" si="1"/>
        <v>0.22029439316620048</v>
      </c>
      <c r="K26" s="218">
        <v>1289022.5707</v>
      </c>
      <c r="L26" s="218">
        <v>122590.5707</v>
      </c>
      <c r="M26" s="244">
        <f t="shared" si="2"/>
        <v>9.5103509811645531E-2</v>
      </c>
    </row>
    <row r="27" spans="3:13" x14ac:dyDescent="0.25">
      <c r="C27" s="201" t="s">
        <v>406</v>
      </c>
      <c r="D27" s="228">
        <v>4308570</v>
      </c>
      <c r="E27" s="218">
        <v>397468</v>
      </c>
      <c r="F27" s="218">
        <v>39423</v>
      </c>
      <c r="G27" s="218">
        <v>158458</v>
      </c>
      <c r="H27" s="228">
        <f t="shared" si="0"/>
        <v>595349</v>
      </c>
      <c r="I27" s="243">
        <f t="shared" si="1"/>
        <v>0.13817786411732896</v>
      </c>
      <c r="K27" s="218">
        <v>7396976.2083999999</v>
      </c>
      <c r="L27" s="218">
        <v>562758.2084</v>
      </c>
      <c r="M27" s="244">
        <f t="shared" si="2"/>
        <v>7.6079494180464211E-2</v>
      </c>
    </row>
    <row r="28" spans="3:13" x14ac:dyDescent="0.25">
      <c r="C28" s="201" t="s">
        <v>407</v>
      </c>
      <c r="D28" s="228">
        <v>3606888</v>
      </c>
      <c r="E28" s="218">
        <v>309516.67</v>
      </c>
      <c r="F28" s="218">
        <v>397075.36</v>
      </c>
      <c r="G28" s="218">
        <v>89798.6</v>
      </c>
      <c r="H28" s="228">
        <f t="shared" si="0"/>
        <v>796390.63</v>
      </c>
      <c r="I28" s="243">
        <f t="shared" si="1"/>
        <v>0.22079716087663381</v>
      </c>
      <c r="K28" s="218">
        <v>5908716.5443000002</v>
      </c>
      <c r="L28" s="218">
        <v>594495.23430000001</v>
      </c>
      <c r="M28" s="244">
        <f t="shared" si="2"/>
        <v>0.10061326006127262</v>
      </c>
    </row>
    <row r="29" spans="3:13" x14ac:dyDescent="0.25">
      <c r="C29" s="201" t="s">
        <v>408</v>
      </c>
      <c r="D29" s="228">
        <v>59376</v>
      </c>
      <c r="E29" s="218">
        <v>5462</v>
      </c>
      <c r="F29" s="218">
        <v>7778</v>
      </c>
      <c r="G29" s="218"/>
      <c r="H29" s="228">
        <f t="shared" si="0"/>
        <v>13240</v>
      </c>
      <c r="I29" s="243">
        <f t="shared" si="1"/>
        <v>0.22298571813527351</v>
      </c>
      <c r="K29" s="218">
        <v>141154.6893</v>
      </c>
      <c r="L29" s="218">
        <v>9901.6893</v>
      </c>
      <c r="M29" s="244">
        <f t="shared" si="2"/>
        <v>7.0147788565179461E-2</v>
      </c>
    </row>
    <row r="30" spans="3:13" x14ac:dyDescent="0.25">
      <c r="C30" s="201" t="s">
        <v>410</v>
      </c>
      <c r="D30" s="228">
        <v>114340</v>
      </c>
      <c r="E30" s="218">
        <v>8728</v>
      </c>
      <c r="F30" s="218">
        <v>12555</v>
      </c>
      <c r="G30" s="218"/>
      <c r="H30" s="228">
        <f t="shared" si="0"/>
        <v>21283</v>
      </c>
      <c r="I30" s="243">
        <f t="shared" si="1"/>
        <v>0.18613783452859892</v>
      </c>
      <c r="K30" s="218">
        <v>248068.12770000001</v>
      </c>
      <c r="L30" s="218">
        <v>38736.127699999997</v>
      </c>
      <c r="M30" s="244">
        <f t="shared" si="2"/>
        <v>0.15615116725855788</v>
      </c>
    </row>
    <row r="31" spans="3:13" x14ac:dyDescent="0.25">
      <c r="C31" s="201" t="s">
        <v>412</v>
      </c>
      <c r="D31" s="228">
        <v>1801</v>
      </c>
      <c r="E31" s="218">
        <v>156</v>
      </c>
      <c r="F31" s="218">
        <v>244</v>
      </c>
      <c r="G31" s="218"/>
      <c r="H31" s="228">
        <f t="shared" si="0"/>
        <v>400</v>
      </c>
      <c r="I31" s="243">
        <f t="shared" si="1"/>
        <v>0.2220988339811216</v>
      </c>
      <c r="K31" s="218">
        <v>2331.9409999999998</v>
      </c>
      <c r="L31" s="218">
        <v>130.941</v>
      </c>
      <c r="M31" s="244">
        <f t="shared" si="2"/>
        <v>5.6151077578720905E-2</v>
      </c>
    </row>
    <row r="32" spans="3:13" x14ac:dyDescent="0.25">
      <c r="C32" s="201" t="s">
        <v>414</v>
      </c>
      <c r="D32" s="228">
        <v>35710</v>
      </c>
      <c r="E32" s="218">
        <v>2569</v>
      </c>
      <c r="F32" s="218">
        <v>943</v>
      </c>
      <c r="G32" s="218">
        <v>-8480</v>
      </c>
      <c r="H32" s="228">
        <f t="shared" si="0"/>
        <v>-4968</v>
      </c>
      <c r="I32" s="243"/>
      <c r="K32" s="218">
        <v>105857.8397</v>
      </c>
      <c r="L32" s="218">
        <v>12492.8397</v>
      </c>
      <c r="M32" s="244">
        <f t="shared" si="2"/>
        <v>0.11801525267665179</v>
      </c>
    </row>
    <row r="33" spans="3:14" x14ac:dyDescent="0.25">
      <c r="C33" s="201" t="s">
        <v>416</v>
      </c>
      <c r="D33" s="228">
        <v>577534</v>
      </c>
      <c r="E33" s="218">
        <v>42942</v>
      </c>
      <c r="F33" s="218">
        <v>35670</v>
      </c>
      <c r="G33" s="218"/>
      <c r="H33" s="228">
        <f t="shared" si="0"/>
        <v>78612</v>
      </c>
      <c r="I33" s="243">
        <f t="shared" si="1"/>
        <v>0.13611666152988394</v>
      </c>
      <c r="K33" s="218">
        <v>995249.53469999996</v>
      </c>
      <c r="L33" s="218">
        <v>142406.53469999999</v>
      </c>
      <c r="M33" s="244">
        <f t="shared" si="2"/>
        <v>0.14308626101787214</v>
      </c>
    </row>
    <row r="34" spans="3:14" x14ac:dyDescent="0.25">
      <c r="C34" s="201" t="s">
        <v>416</v>
      </c>
      <c r="D34" s="228">
        <v>37161</v>
      </c>
      <c r="E34" s="218">
        <v>2821</v>
      </c>
      <c r="F34" s="218">
        <v>2172</v>
      </c>
      <c r="G34" s="218"/>
      <c r="H34" s="228">
        <f t="shared" si="0"/>
        <v>4993</v>
      </c>
      <c r="I34" s="243">
        <f t="shared" si="1"/>
        <v>0.1343612927531552</v>
      </c>
      <c r="K34" s="218">
        <v>58822.886200000001</v>
      </c>
      <c r="L34" s="218">
        <v>9148.8862000000008</v>
      </c>
      <c r="M34" s="244">
        <f t="shared" si="2"/>
        <v>0.15553276608858407</v>
      </c>
    </row>
    <row r="35" spans="3:14" x14ac:dyDescent="0.25">
      <c r="C35" s="201" t="s">
        <v>418</v>
      </c>
      <c r="D35" s="228"/>
      <c r="E35" s="218"/>
      <c r="F35" s="218"/>
      <c r="G35" s="218"/>
      <c r="H35" s="228">
        <f t="shared" si="0"/>
        <v>0</v>
      </c>
      <c r="I35" s="243"/>
      <c r="K35" s="218">
        <v>205058.56940000001</v>
      </c>
      <c r="L35" s="218">
        <v>336.56939999999997</v>
      </c>
      <c r="M35" s="244">
        <f t="shared" si="2"/>
        <v>1.6413330151712254E-3</v>
      </c>
    </row>
    <row r="36" spans="3:14" x14ac:dyDescent="0.25">
      <c r="C36" s="201" t="s">
        <v>420</v>
      </c>
      <c r="D36" s="228">
        <v>1547803</v>
      </c>
      <c r="E36" s="218">
        <v>117107</v>
      </c>
      <c r="F36" s="218">
        <v>172712</v>
      </c>
      <c r="G36" s="218">
        <v>2775</v>
      </c>
      <c r="H36" s="228">
        <f t="shared" si="0"/>
        <v>292594</v>
      </c>
      <c r="I36" s="243">
        <f t="shared" si="1"/>
        <v>0.18903826908204727</v>
      </c>
      <c r="K36" s="218">
        <v>2623506</v>
      </c>
      <c r="L36" s="218">
        <v>293572</v>
      </c>
      <c r="M36" s="244">
        <f t="shared" si="2"/>
        <v>0.11190063983082181</v>
      </c>
    </row>
    <row r="37" spans="3:14" x14ac:dyDescent="0.25">
      <c r="C37" s="201" t="s">
        <v>420</v>
      </c>
      <c r="D37" s="228">
        <v>2009373</v>
      </c>
      <c r="E37" s="218">
        <v>153734</v>
      </c>
      <c r="F37" s="218">
        <v>208326</v>
      </c>
      <c r="G37" s="218">
        <v>3800</v>
      </c>
      <c r="H37" s="228">
        <f t="shared" si="0"/>
        <v>365860</v>
      </c>
      <c r="I37" s="243">
        <f t="shared" si="1"/>
        <v>0.18207669755689959</v>
      </c>
      <c r="K37" s="218">
        <v>3177009</v>
      </c>
      <c r="L37" s="218">
        <v>355509</v>
      </c>
      <c r="M37" s="244">
        <f t="shared" si="2"/>
        <v>0.11190053285968028</v>
      </c>
    </row>
    <row r="38" spans="3:14" ht="15.75" thickBot="1" x14ac:dyDescent="0.3">
      <c r="C38" s="201" t="s">
        <v>420</v>
      </c>
      <c r="D38" s="229">
        <v>5297</v>
      </c>
      <c r="E38" s="219">
        <v>300</v>
      </c>
      <c r="F38" s="219">
        <v>389</v>
      </c>
      <c r="G38" s="219"/>
      <c r="H38" s="228">
        <f t="shared" si="0"/>
        <v>689</v>
      </c>
      <c r="I38" s="245">
        <f t="shared" si="1"/>
        <v>0.13007362658108362</v>
      </c>
      <c r="K38" s="219">
        <v>10384</v>
      </c>
      <c r="L38" s="219">
        <v>1162</v>
      </c>
      <c r="M38" s="244">
        <f t="shared" si="2"/>
        <v>0.11190292758089368</v>
      </c>
    </row>
    <row r="39" spans="3:14" ht="15.75" thickBot="1" x14ac:dyDescent="0.3">
      <c r="C39" s="220" t="s">
        <v>424</v>
      </c>
      <c r="D39" s="242">
        <v>21372124.149999999</v>
      </c>
      <c r="E39" s="231">
        <v>1850870.8599999999</v>
      </c>
      <c r="F39" s="232">
        <v>1843581.8</v>
      </c>
      <c r="G39" s="247">
        <v>262087.76</v>
      </c>
      <c r="H39" s="242">
        <f>SUM(H3:H38)</f>
        <v>3956540.42</v>
      </c>
      <c r="I39" s="426">
        <f>H39/D39</f>
        <v>0.1851262135776055</v>
      </c>
      <c r="J39" s="222" t="s">
        <v>518</v>
      </c>
      <c r="K39" s="248">
        <v>37266294.203500003</v>
      </c>
      <c r="L39" s="249">
        <v>3936538.6215000004</v>
      </c>
      <c r="M39" s="246">
        <f>L39/K39</f>
        <v>0.10563268244499303</v>
      </c>
      <c r="N39" t="s">
        <v>518</v>
      </c>
    </row>
    <row r="40" spans="3:14" ht="15.75" thickBot="1" x14ac:dyDescent="0.3">
      <c r="I40" s="427">
        <f>AVERAGE(I3:I38)</f>
        <v>0.20543507415554493</v>
      </c>
      <c r="J40" s="222" t="s">
        <v>534</v>
      </c>
      <c r="M40" s="250">
        <f>AVERAGE(M3:M38)</f>
        <v>0.11354678196780912</v>
      </c>
      <c r="N40" t="s">
        <v>519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47"/>
  <sheetViews>
    <sheetView topLeftCell="D3" workbookViewId="0">
      <selection activeCell="A2" sqref="A2"/>
    </sheetView>
  </sheetViews>
  <sheetFormatPr defaultRowHeight="12.95" customHeight="1" x14ac:dyDescent="0.25"/>
  <cols>
    <col min="1" max="1" width="41.85546875" customWidth="1"/>
    <col min="2" max="2" width="8.140625" customWidth="1"/>
    <col min="3" max="3" width="11" customWidth="1"/>
    <col min="4" max="4" width="12.5703125" customWidth="1"/>
    <col min="8" max="8" width="11.140625" customWidth="1"/>
  </cols>
  <sheetData>
    <row r="1" spans="1:31" ht="12.95" customHeight="1" thickBot="1" x14ac:dyDescent="0.3">
      <c r="A1" s="317"/>
      <c r="B1" s="317"/>
      <c r="C1" s="333"/>
      <c r="D1" s="333"/>
      <c r="E1" s="350"/>
      <c r="F1" s="333"/>
      <c r="G1" s="333"/>
      <c r="H1" s="333"/>
      <c r="I1" s="333"/>
      <c r="J1" s="333"/>
      <c r="K1" s="333"/>
      <c r="L1" s="333"/>
      <c r="M1" s="333"/>
      <c r="N1" s="333"/>
      <c r="O1" s="333"/>
      <c r="P1" s="333"/>
      <c r="Q1" s="333"/>
      <c r="R1" s="333"/>
      <c r="S1" s="333"/>
      <c r="T1" s="350"/>
      <c r="U1" s="350"/>
      <c r="V1" s="350"/>
      <c r="W1" s="333"/>
      <c r="X1" s="333"/>
      <c r="Y1" s="350"/>
      <c r="Z1" s="333"/>
      <c r="AA1" s="350"/>
      <c r="AB1" s="333"/>
      <c r="AC1" s="350"/>
      <c r="AD1" s="350"/>
      <c r="AE1" s="350"/>
    </row>
    <row r="2" spans="1:31" ht="12.95" customHeight="1" thickBot="1" x14ac:dyDescent="0.3">
      <c r="A2" s="317"/>
      <c r="B2" s="317"/>
      <c r="C2" s="1749" t="s">
        <v>634</v>
      </c>
      <c r="D2" s="1750"/>
      <c r="E2" s="1750"/>
      <c r="F2" s="1751"/>
      <c r="G2" s="1749" t="s">
        <v>575</v>
      </c>
      <c r="H2" s="1750"/>
      <c r="I2" s="1750"/>
      <c r="J2" s="1750"/>
      <c r="K2" s="1750"/>
      <c r="L2" s="1750"/>
      <c r="M2" s="1750"/>
      <c r="N2" s="1750"/>
      <c r="O2" s="1750"/>
      <c r="P2" s="1750"/>
      <c r="Q2" s="1750"/>
      <c r="R2" s="1750"/>
      <c r="S2" s="1751"/>
      <c r="T2" s="567" t="s">
        <v>617</v>
      </c>
      <c r="U2" s="568"/>
      <c r="V2" s="568"/>
      <c r="W2" s="568"/>
      <c r="X2" s="568"/>
      <c r="Y2" s="569"/>
      <c r="Z2" s="570" t="s">
        <v>621</v>
      </c>
      <c r="AA2" s="571"/>
      <c r="AB2" s="572"/>
      <c r="AC2" s="565" t="s">
        <v>574</v>
      </c>
      <c r="AD2" s="562" t="s">
        <v>635</v>
      </c>
      <c r="AE2" s="356"/>
    </row>
    <row r="3" spans="1:31" ht="12.95" customHeight="1" x14ac:dyDescent="0.25">
      <c r="A3" s="317"/>
      <c r="B3" s="317"/>
      <c r="C3" s="470">
        <v>215</v>
      </c>
      <c r="D3" s="471">
        <v>216</v>
      </c>
      <c r="E3" s="471">
        <v>217</v>
      </c>
      <c r="F3" s="451" t="s">
        <v>20</v>
      </c>
      <c r="G3" s="472">
        <v>218</v>
      </c>
      <c r="H3" s="470">
        <v>219</v>
      </c>
      <c r="I3" s="471">
        <v>221</v>
      </c>
      <c r="J3" s="471">
        <v>222</v>
      </c>
      <c r="K3" s="471">
        <v>223</v>
      </c>
      <c r="L3" s="471">
        <v>231</v>
      </c>
      <c r="M3" s="471">
        <v>235</v>
      </c>
      <c r="N3" s="471">
        <v>236</v>
      </c>
      <c r="O3" s="471"/>
      <c r="P3" s="471">
        <v>237</v>
      </c>
      <c r="Q3" s="471">
        <v>238</v>
      </c>
      <c r="R3" s="472">
        <v>239</v>
      </c>
      <c r="S3" s="451" t="s">
        <v>20</v>
      </c>
      <c r="T3" s="470">
        <v>242</v>
      </c>
      <c r="U3" s="471">
        <v>243</v>
      </c>
      <c r="V3" s="471">
        <v>244</v>
      </c>
      <c r="W3" s="471">
        <v>245</v>
      </c>
      <c r="X3" s="472">
        <v>246</v>
      </c>
      <c r="Y3" s="451" t="s">
        <v>20</v>
      </c>
      <c r="Z3" s="470">
        <v>247</v>
      </c>
      <c r="AA3" s="472">
        <v>248</v>
      </c>
      <c r="AB3" s="451" t="s">
        <v>20</v>
      </c>
      <c r="AC3" s="486" t="s">
        <v>20</v>
      </c>
      <c r="AD3" s="563"/>
      <c r="AE3" s="332"/>
    </row>
    <row r="4" spans="1:31" ht="12.95" customHeight="1" thickBot="1" x14ac:dyDescent="0.3">
      <c r="A4" s="317"/>
      <c r="B4" s="317"/>
      <c r="C4" s="473" t="s">
        <v>232</v>
      </c>
      <c r="D4" s="474" t="s">
        <v>233</v>
      </c>
      <c r="E4" s="474" t="s">
        <v>234</v>
      </c>
      <c r="F4" s="452" t="s">
        <v>570</v>
      </c>
      <c r="G4" s="475" t="s">
        <v>235</v>
      </c>
      <c r="H4" s="473" t="s">
        <v>236</v>
      </c>
      <c r="I4" s="474" t="s">
        <v>237</v>
      </c>
      <c r="J4" s="474" t="s">
        <v>238</v>
      </c>
      <c r="K4" s="474" t="s">
        <v>239</v>
      </c>
      <c r="L4" s="474" t="s">
        <v>240</v>
      </c>
      <c r="M4" s="474" t="s">
        <v>241</v>
      </c>
      <c r="N4" s="474" t="s">
        <v>242</v>
      </c>
      <c r="O4" s="474"/>
      <c r="P4" s="474" t="s">
        <v>243</v>
      </c>
      <c r="Q4" s="474" t="s">
        <v>244</v>
      </c>
      <c r="R4" s="475" t="s">
        <v>245</v>
      </c>
      <c r="S4" s="452" t="s">
        <v>575</v>
      </c>
      <c r="T4" s="473" t="s">
        <v>246</v>
      </c>
      <c r="U4" s="474" t="s">
        <v>247</v>
      </c>
      <c r="V4" s="474" t="s">
        <v>248</v>
      </c>
      <c r="W4" s="474" t="s">
        <v>249</v>
      </c>
      <c r="X4" s="475" t="s">
        <v>250</v>
      </c>
      <c r="Y4" s="452" t="s">
        <v>572</v>
      </c>
      <c r="Z4" s="473" t="s">
        <v>251</v>
      </c>
      <c r="AA4" s="475" t="s">
        <v>252</v>
      </c>
      <c r="AB4" s="452" t="s">
        <v>573</v>
      </c>
      <c r="AC4" s="487" t="s">
        <v>574</v>
      </c>
      <c r="AD4" s="563"/>
      <c r="AE4" s="332"/>
    </row>
    <row r="5" spans="1:31" ht="12.95" customHeight="1" thickBot="1" x14ac:dyDescent="0.3">
      <c r="A5" s="555" t="s">
        <v>639</v>
      </c>
      <c r="B5" s="555" t="s">
        <v>586</v>
      </c>
      <c r="C5" s="482" t="s">
        <v>7</v>
      </c>
      <c r="D5" s="476" t="s">
        <v>567</v>
      </c>
      <c r="E5" s="476" t="s">
        <v>568</v>
      </c>
      <c r="F5" s="455" t="s">
        <v>571</v>
      </c>
      <c r="G5" s="477" t="s">
        <v>569</v>
      </c>
      <c r="H5" s="482" t="s">
        <v>341</v>
      </c>
      <c r="I5" s="476" t="s">
        <v>342</v>
      </c>
      <c r="J5" s="476" t="s">
        <v>343</v>
      </c>
      <c r="K5" s="476" t="s">
        <v>344</v>
      </c>
      <c r="L5" s="476" t="s">
        <v>345</v>
      </c>
      <c r="M5" s="476" t="s">
        <v>346</v>
      </c>
      <c r="N5" s="476" t="s">
        <v>347</v>
      </c>
      <c r="O5" s="476" t="s">
        <v>348</v>
      </c>
      <c r="P5" s="476" t="s">
        <v>349</v>
      </c>
      <c r="Q5" s="476" t="s">
        <v>350</v>
      </c>
      <c r="R5" s="477" t="s">
        <v>351</v>
      </c>
      <c r="S5" s="455" t="s">
        <v>571</v>
      </c>
      <c r="T5" s="478" t="s">
        <v>352</v>
      </c>
      <c r="U5" s="479" t="s">
        <v>353</v>
      </c>
      <c r="V5" s="479" t="s">
        <v>354</v>
      </c>
      <c r="W5" s="480" t="s">
        <v>566</v>
      </c>
      <c r="X5" s="481" t="s">
        <v>565</v>
      </c>
      <c r="Y5" s="452" t="s">
        <v>571</v>
      </c>
      <c r="Z5" s="478" t="s">
        <v>522</v>
      </c>
      <c r="AA5" s="481" t="s">
        <v>564</v>
      </c>
      <c r="AB5" s="452" t="s">
        <v>571</v>
      </c>
      <c r="AC5" s="487" t="s">
        <v>571</v>
      </c>
      <c r="AD5" s="564"/>
      <c r="AE5" s="332"/>
    </row>
    <row r="6" spans="1:31" ht="12.95" customHeight="1" x14ac:dyDescent="0.25">
      <c r="A6" s="549" t="s">
        <v>367</v>
      </c>
      <c r="B6" s="554" t="s">
        <v>368</v>
      </c>
      <c r="C6" s="512">
        <v>0.67</v>
      </c>
      <c r="D6" s="468">
        <v>0.11</v>
      </c>
      <c r="E6" s="468"/>
      <c r="F6" s="515">
        <f>SUM(C6:E6)</f>
        <v>0.78</v>
      </c>
      <c r="G6" s="469">
        <v>0.06</v>
      </c>
      <c r="H6" s="573"/>
      <c r="I6" s="468"/>
      <c r="J6" s="468"/>
      <c r="K6" s="468"/>
      <c r="L6" s="468"/>
      <c r="M6" s="468"/>
      <c r="N6" s="468"/>
      <c r="O6" s="468">
        <v>1.92</v>
      </c>
      <c r="P6" s="468"/>
      <c r="Q6" s="468"/>
      <c r="R6" s="469">
        <v>0.97</v>
      </c>
      <c r="S6" s="461">
        <f>SUM(G6:R6)</f>
        <v>2.95</v>
      </c>
      <c r="T6" s="467">
        <v>2.93</v>
      </c>
      <c r="U6" s="468"/>
      <c r="V6" s="469">
        <v>0.66</v>
      </c>
      <c r="W6" s="468"/>
      <c r="X6" s="469"/>
      <c r="Y6" s="453">
        <f t="shared" ref="Y6:Y32" si="0">SUM(T6:X6)</f>
        <v>3.5900000000000003</v>
      </c>
      <c r="Z6" s="467"/>
      <c r="AA6" s="469"/>
      <c r="AB6" s="453">
        <f t="shared" ref="AB6:AB33" si="1">Z6+AA6</f>
        <v>0</v>
      </c>
      <c r="AC6" s="464">
        <v>0.2</v>
      </c>
      <c r="AD6" s="489">
        <f t="shared" ref="AD6:AD32" si="2">F6+S6+Y6+AB6+AC6</f>
        <v>7.5200000000000005</v>
      </c>
      <c r="AE6" s="332"/>
    </row>
    <row r="7" spans="1:31" ht="12.95" customHeight="1" x14ac:dyDescent="0.25">
      <c r="A7" s="330" t="s">
        <v>369</v>
      </c>
      <c r="B7" s="353" t="s">
        <v>370</v>
      </c>
      <c r="C7" s="513">
        <v>0.13</v>
      </c>
      <c r="D7" s="341"/>
      <c r="E7" s="341"/>
      <c r="F7" s="515">
        <f t="shared" ref="F7:F32" si="3">SUM(C7:E7)</f>
        <v>0.13</v>
      </c>
      <c r="G7" s="358">
        <v>0.23</v>
      </c>
      <c r="H7" s="341"/>
      <c r="I7" s="341"/>
      <c r="J7" s="341"/>
      <c r="K7" s="341"/>
      <c r="L7" s="341"/>
      <c r="M7" s="341"/>
      <c r="N7" s="341"/>
      <c r="O7" s="341"/>
      <c r="P7" s="341"/>
      <c r="Q7" s="341"/>
      <c r="R7" s="358"/>
      <c r="S7" s="461">
        <f t="shared" ref="S7:S33" si="4">SUM(G7:R7)</f>
        <v>0.23</v>
      </c>
      <c r="T7" s="342"/>
      <c r="U7" s="341"/>
      <c r="V7" s="358">
        <v>0.11</v>
      </c>
      <c r="W7" s="341">
        <v>0.01</v>
      </c>
      <c r="X7" s="358">
        <v>0.17</v>
      </c>
      <c r="Y7" s="454">
        <f t="shared" si="0"/>
        <v>0.29000000000000004</v>
      </c>
      <c r="Z7" s="342">
        <v>0.4</v>
      </c>
      <c r="AA7" s="358">
        <v>0.08</v>
      </c>
      <c r="AB7" s="454">
        <f t="shared" si="1"/>
        <v>0.48000000000000004</v>
      </c>
      <c r="AC7" s="465"/>
      <c r="AD7" s="489">
        <f t="shared" si="2"/>
        <v>1.1300000000000001</v>
      </c>
      <c r="AE7" s="332"/>
    </row>
    <row r="8" spans="1:31" ht="12.95" customHeight="1" x14ac:dyDescent="0.25">
      <c r="A8" s="330" t="s">
        <v>371</v>
      </c>
      <c r="B8" s="353" t="s">
        <v>372</v>
      </c>
      <c r="C8" s="513">
        <v>0.892971153846154</v>
      </c>
      <c r="D8" s="341">
        <v>1.9230769230769199E-3</v>
      </c>
      <c r="E8" s="341"/>
      <c r="F8" s="515">
        <f t="shared" si="3"/>
        <v>0.89489423076923091</v>
      </c>
      <c r="G8" s="358">
        <v>9.9278846153846204E-2</v>
      </c>
      <c r="H8" s="341"/>
      <c r="I8" s="341"/>
      <c r="J8" s="341"/>
      <c r="K8" s="341"/>
      <c r="L8" s="341"/>
      <c r="M8" s="341"/>
      <c r="N8" s="341">
        <v>2.9447115384615401E-2</v>
      </c>
      <c r="O8" s="341"/>
      <c r="P8" s="341">
        <v>0.18209134615384601</v>
      </c>
      <c r="Q8" s="341">
        <v>0</v>
      </c>
      <c r="R8" s="358"/>
      <c r="S8" s="461">
        <f t="shared" si="4"/>
        <v>0.31081730769230764</v>
      </c>
      <c r="T8" s="342">
        <v>0.42329326923076899</v>
      </c>
      <c r="U8" s="341"/>
      <c r="V8" s="358">
        <v>0.221913461538462</v>
      </c>
      <c r="W8" s="341">
        <v>5.7692307692307702E-2</v>
      </c>
      <c r="X8" s="358"/>
      <c r="Y8" s="454">
        <f t="shared" si="0"/>
        <v>0.70289903846153867</v>
      </c>
      <c r="Z8" s="342">
        <v>9.6153846153846203E-4</v>
      </c>
      <c r="AA8" s="358">
        <v>0.27415865384615401</v>
      </c>
      <c r="AB8" s="454">
        <f t="shared" si="1"/>
        <v>0.27512019230769247</v>
      </c>
      <c r="AC8" s="465">
        <v>0.60072115384615399</v>
      </c>
      <c r="AD8" s="489">
        <f t="shared" si="2"/>
        <v>2.7844519230769236</v>
      </c>
      <c r="AE8" s="332"/>
    </row>
    <row r="9" spans="1:31" ht="12.95" customHeight="1" x14ac:dyDescent="0.25">
      <c r="A9" s="330" t="s">
        <v>373</v>
      </c>
      <c r="B9" s="353" t="s">
        <v>374</v>
      </c>
      <c r="C9" s="513">
        <v>0.35</v>
      </c>
      <c r="D9" s="341"/>
      <c r="E9" s="341"/>
      <c r="F9" s="515">
        <f t="shared" si="3"/>
        <v>0.35</v>
      </c>
      <c r="G9" s="358"/>
      <c r="H9" s="341">
        <v>0.91</v>
      </c>
      <c r="I9" s="341">
        <v>2.63</v>
      </c>
      <c r="J9" s="341">
        <v>0.24</v>
      </c>
      <c r="K9" s="341"/>
      <c r="L9" s="341"/>
      <c r="M9" s="341">
        <v>7.23</v>
      </c>
      <c r="N9" s="341"/>
      <c r="O9" s="341">
        <v>1.65</v>
      </c>
      <c r="P9" s="341">
        <v>15.96</v>
      </c>
      <c r="Q9" s="341">
        <v>3.33</v>
      </c>
      <c r="R9" s="358">
        <v>0.73</v>
      </c>
      <c r="S9" s="461">
        <f t="shared" si="4"/>
        <v>32.68</v>
      </c>
      <c r="T9" s="342">
        <v>3.59</v>
      </c>
      <c r="U9" s="341"/>
      <c r="V9" s="358"/>
      <c r="W9" s="341"/>
      <c r="X9" s="358"/>
      <c r="Y9" s="454">
        <f t="shared" si="0"/>
        <v>3.59</v>
      </c>
      <c r="Z9" s="342"/>
      <c r="AA9" s="358"/>
      <c r="AB9" s="454">
        <f t="shared" si="1"/>
        <v>0</v>
      </c>
      <c r="AC9" s="465">
        <v>5.04</v>
      </c>
      <c r="AD9" s="489">
        <f t="shared" si="2"/>
        <v>41.660000000000004</v>
      </c>
      <c r="AE9" s="332"/>
    </row>
    <row r="10" spans="1:31" ht="12.95" customHeight="1" x14ac:dyDescent="0.25">
      <c r="A10" s="330" t="s">
        <v>375</v>
      </c>
      <c r="B10" s="353" t="s">
        <v>376</v>
      </c>
      <c r="C10" s="513">
        <v>0.06</v>
      </c>
      <c r="D10" s="341">
        <v>0.15</v>
      </c>
      <c r="E10" s="341"/>
      <c r="F10" s="515">
        <f t="shared" si="3"/>
        <v>0.21</v>
      </c>
      <c r="G10" s="358"/>
      <c r="H10" s="341"/>
      <c r="I10" s="341"/>
      <c r="J10" s="341"/>
      <c r="K10" s="341"/>
      <c r="L10" s="341"/>
      <c r="M10" s="341"/>
      <c r="N10" s="341"/>
      <c r="O10" s="341"/>
      <c r="P10" s="341"/>
      <c r="Q10" s="341"/>
      <c r="R10" s="358"/>
      <c r="S10" s="461">
        <f t="shared" si="4"/>
        <v>0</v>
      </c>
      <c r="T10" s="342"/>
      <c r="U10" s="341">
        <v>0.81</v>
      </c>
      <c r="V10" s="358"/>
      <c r="W10" s="341"/>
      <c r="X10" s="358"/>
      <c r="Y10" s="454">
        <f t="shared" si="0"/>
        <v>0.81</v>
      </c>
      <c r="Z10" s="342">
        <v>2.72</v>
      </c>
      <c r="AA10" s="358">
        <v>0.03</v>
      </c>
      <c r="AB10" s="454">
        <f t="shared" si="1"/>
        <v>2.75</v>
      </c>
      <c r="AC10" s="465">
        <v>0.19</v>
      </c>
      <c r="AD10" s="489">
        <f t="shared" si="2"/>
        <v>3.96</v>
      </c>
      <c r="AE10" s="332"/>
    </row>
    <row r="11" spans="1:31" ht="12.95" customHeight="1" x14ac:dyDescent="0.25">
      <c r="A11" s="330" t="s">
        <v>377</v>
      </c>
      <c r="B11" s="353" t="s">
        <v>378</v>
      </c>
      <c r="C11" s="513"/>
      <c r="D11" s="341">
        <v>0.2</v>
      </c>
      <c r="E11" s="341"/>
      <c r="F11" s="515">
        <f t="shared" si="3"/>
        <v>0.2</v>
      </c>
      <c r="G11" s="358">
        <v>0.87</v>
      </c>
      <c r="H11" s="341"/>
      <c r="I11" s="341"/>
      <c r="J11" s="341"/>
      <c r="K11" s="341"/>
      <c r="L11" s="341"/>
      <c r="M11" s="341"/>
      <c r="N11" s="341"/>
      <c r="O11" s="341">
        <v>0.52</v>
      </c>
      <c r="P11" s="341"/>
      <c r="Q11" s="341"/>
      <c r="R11" s="358"/>
      <c r="S11" s="461">
        <f t="shared" si="4"/>
        <v>1.3900000000000001</v>
      </c>
      <c r="T11" s="342">
        <v>0.7</v>
      </c>
      <c r="U11" s="341"/>
      <c r="V11" s="358"/>
      <c r="W11" s="341"/>
      <c r="X11" s="358"/>
      <c r="Y11" s="454">
        <f t="shared" si="0"/>
        <v>0.7</v>
      </c>
      <c r="Z11" s="342"/>
      <c r="AA11" s="358"/>
      <c r="AB11" s="454">
        <f t="shared" si="1"/>
        <v>0</v>
      </c>
      <c r="AC11" s="465">
        <v>0.21</v>
      </c>
      <c r="AD11" s="489">
        <f t="shared" si="2"/>
        <v>2.5</v>
      </c>
      <c r="AE11" s="332"/>
    </row>
    <row r="12" spans="1:31" ht="12.95" customHeight="1" x14ac:dyDescent="0.25">
      <c r="A12" s="330" t="s">
        <v>379</v>
      </c>
      <c r="B12" s="353" t="s">
        <v>378</v>
      </c>
      <c r="C12" s="513"/>
      <c r="D12" s="341"/>
      <c r="E12" s="341"/>
      <c r="F12" s="515">
        <f t="shared" si="3"/>
        <v>0</v>
      </c>
      <c r="G12" s="358"/>
      <c r="H12" s="341"/>
      <c r="I12" s="341"/>
      <c r="J12" s="341"/>
      <c r="K12" s="341"/>
      <c r="L12" s="341"/>
      <c r="M12" s="341"/>
      <c r="N12" s="341"/>
      <c r="O12" s="341"/>
      <c r="P12" s="341"/>
      <c r="Q12" s="341"/>
      <c r="R12" s="358"/>
      <c r="S12" s="461">
        <f t="shared" si="4"/>
        <v>0</v>
      </c>
      <c r="T12" s="342"/>
      <c r="U12" s="341"/>
      <c r="V12" s="358">
        <v>1</v>
      </c>
      <c r="W12" s="341"/>
      <c r="X12" s="358"/>
      <c r="Y12" s="454">
        <f t="shared" si="0"/>
        <v>1</v>
      </c>
      <c r="Z12" s="342"/>
      <c r="AA12" s="358"/>
      <c r="AB12" s="454">
        <f t="shared" si="1"/>
        <v>0</v>
      </c>
      <c r="AC12" s="465"/>
      <c r="AD12" s="489">
        <f t="shared" si="2"/>
        <v>1</v>
      </c>
      <c r="AE12" s="332"/>
    </row>
    <row r="13" spans="1:31" ht="12.95" customHeight="1" x14ac:dyDescent="0.25">
      <c r="A13" s="330" t="s">
        <v>379</v>
      </c>
      <c r="B13" s="353" t="s">
        <v>380</v>
      </c>
      <c r="C13" s="513"/>
      <c r="D13" s="341"/>
      <c r="E13" s="341"/>
      <c r="F13" s="515">
        <f t="shared" si="3"/>
        <v>0</v>
      </c>
      <c r="G13" s="358"/>
      <c r="H13" s="341"/>
      <c r="I13" s="341"/>
      <c r="J13" s="341"/>
      <c r="K13" s="341"/>
      <c r="L13" s="341"/>
      <c r="M13" s="341"/>
      <c r="N13" s="341"/>
      <c r="O13" s="341"/>
      <c r="P13" s="341"/>
      <c r="Q13" s="341"/>
      <c r="R13" s="358"/>
      <c r="S13" s="461">
        <f t="shared" si="4"/>
        <v>0</v>
      </c>
      <c r="T13" s="342"/>
      <c r="U13" s="341"/>
      <c r="V13" s="358"/>
      <c r="W13" s="341">
        <v>0.25</v>
      </c>
      <c r="X13" s="358"/>
      <c r="Y13" s="454">
        <f t="shared" si="0"/>
        <v>0.25</v>
      </c>
      <c r="Z13" s="342"/>
      <c r="AA13" s="358"/>
      <c r="AB13" s="454">
        <f t="shared" si="1"/>
        <v>0</v>
      </c>
      <c r="AC13" s="465"/>
      <c r="AD13" s="489">
        <f t="shared" si="2"/>
        <v>0.25</v>
      </c>
      <c r="AE13" s="332"/>
    </row>
    <row r="14" spans="1:31" ht="12.95" customHeight="1" x14ac:dyDescent="0.25">
      <c r="A14" s="330" t="s">
        <v>382</v>
      </c>
      <c r="B14" s="353">
        <v>118</v>
      </c>
      <c r="C14" s="513"/>
      <c r="D14" s="341">
        <v>0.13</v>
      </c>
      <c r="E14" s="341"/>
      <c r="F14" s="515">
        <f t="shared" si="3"/>
        <v>0.13</v>
      </c>
      <c r="G14" s="358"/>
      <c r="H14" s="341"/>
      <c r="I14" s="341"/>
      <c r="J14" s="341"/>
      <c r="K14" s="341"/>
      <c r="L14" s="341"/>
      <c r="M14" s="341"/>
      <c r="N14" s="341">
        <v>0.09</v>
      </c>
      <c r="O14" s="341"/>
      <c r="P14" s="341">
        <v>0.1</v>
      </c>
      <c r="Q14" s="341"/>
      <c r="R14" s="358"/>
      <c r="S14" s="461">
        <f t="shared" si="4"/>
        <v>0.19</v>
      </c>
      <c r="T14" s="342"/>
      <c r="U14" s="341"/>
      <c r="V14" s="358">
        <v>0.24</v>
      </c>
      <c r="W14" s="341">
        <v>1.2</v>
      </c>
      <c r="X14" s="358"/>
      <c r="Y14" s="454">
        <f t="shared" si="0"/>
        <v>1.44</v>
      </c>
      <c r="Z14" s="342"/>
      <c r="AA14" s="358">
        <v>3.46</v>
      </c>
      <c r="AB14" s="454">
        <f t="shared" si="1"/>
        <v>3.46</v>
      </c>
      <c r="AC14" s="465">
        <v>0.22</v>
      </c>
      <c r="AD14" s="489">
        <f t="shared" si="2"/>
        <v>5.4399999999999995</v>
      </c>
      <c r="AE14" s="332"/>
    </row>
    <row r="15" spans="1:31" ht="12.95" customHeight="1" x14ac:dyDescent="0.25">
      <c r="A15" s="330" t="s">
        <v>385</v>
      </c>
      <c r="B15" s="353" t="s">
        <v>374</v>
      </c>
      <c r="C15" s="513">
        <v>1</v>
      </c>
      <c r="D15" s="341"/>
      <c r="E15" s="341"/>
      <c r="F15" s="515">
        <f t="shared" si="3"/>
        <v>1</v>
      </c>
      <c r="G15" s="358"/>
      <c r="H15" s="341"/>
      <c r="I15" s="341"/>
      <c r="J15" s="341"/>
      <c r="K15" s="341"/>
      <c r="L15" s="341"/>
      <c r="M15" s="341"/>
      <c r="N15" s="341"/>
      <c r="O15" s="341">
        <v>2</v>
      </c>
      <c r="P15" s="341"/>
      <c r="Q15" s="341"/>
      <c r="R15" s="358"/>
      <c r="S15" s="461">
        <f t="shared" si="4"/>
        <v>2</v>
      </c>
      <c r="T15" s="342"/>
      <c r="U15" s="341"/>
      <c r="V15" s="358"/>
      <c r="W15" s="341"/>
      <c r="X15" s="358"/>
      <c r="Y15" s="454">
        <f t="shared" si="0"/>
        <v>0</v>
      </c>
      <c r="Z15" s="342"/>
      <c r="AA15" s="358">
        <v>2.4</v>
      </c>
      <c r="AB15" s="454">
        <f t="shared" si="1"/>
        <v>2.4</v>
      </c>
      <c r="AC15" s="465"/>
      <c r="AD15" s="489">
        <f t="shared" si="2"/>
        <v>5.4</v>
      </c>
      <c r="AE15" s="332"/>
    </row>
    <row r="16" spans="1:31" ht="12.95" customHeight="1" x14ac:dyDescent="0.25">
      <c r="A16" s="330" t="s">
        <v>389</v>
      </c>
      <c r="B16" s="353" t="s">
        <v>390</v>
      </c>
      <c r="C16" s="513">
        <v>0.65</v>
      </c>
      <c r="D16" s="341">
        <v>0.2</v>
      </c>
      <c r="E16" s="341">
        <v>0.06</v>
      </c>
      <c r="F16" s="515">
        <f t="shared" si="3"/>
        <v>0.91000000000000014</v>
      </c>
      <c r="G16" s="358">
        <v>0.04</v>
      </c>
      <c r="H16" s="341">
        <v>0.01</v>
      </c>
      <c r="I16" s="341">
        <v>0.02</v>
      </c>
      <c r="J16" s="341"/>
      <c r="K16" s="341"/>
      <c r="L16" s="341"/>
      <c r="M16" s="341"/>
      <c r="N16" s="341">
        <v>2.4300000000000002</v>
      </c>
      <c r="O16" s="341"/>
      <c r="P16" s="341">
        <v>0.59</v>
      </c>
      <c r="Q16" s="341">
        <v>0.14000000000000001</v>
      </c>
      <c r="R16" s="358"/>
      <c r="S16" s="461">
        <f t="shared" si="4"/>
        <v>3.23</v>
      </c>
      <c r="T16" s="342">
        <v>0.35</v>
      </c>
      <c r="U16" s="341">
        <v>0.24</v>
      </c>
      <c r="V16" s="358">
        <v>0.11</v>
      </c>
      <c r="W16" s="341"/>
      <c r="X16" s="358"/>
      <c r="Y16" s="454">
        <f t="shared" si="0"/>
        <v>0.7</v>
      </c>
      <c r="Z16" s="342"/>
      <c r="AA16" s="358">
        <v>2.97</v>
      </c>
      <c r="AB16" s="454">
        <f t="shared" si="1"/>
        <v>2.97</v>
      </c>
      <c r="AC16" s="465">
        <v>0.42</v>
      </c>
      <c r="AD16" s="489">
        <f t="shared" si="2"/>
        <v>8.23</v>
      </c>
      <c r="AE16" s="332"/>
    </row>
    <row r="17" spans="1:31" ht="12.95" customHeight="1" x14ac:dyDescent="0.25">
      <c r="A17" s="330" t="s">
        <v>391</v>
      </c>
      <c r="B17" s="353" t="s">
        <v>392</v>
      </c>
      <c r="C17" s="513">
        <v>0.17</v>
      </c>
      <c r="D17" s="341"/>
      <c r="E17" s="341">
        <v>0.23</v>
      </c>
      <c r="F17" s="515">
        <f t="shared" si="3"/>
        <v>0.4</v>
      </c>
      <c r="G17" s="358">
        <v>0.11</v>
      </c>
      <c r="H17" s="341"/>
      <c r="I17" s="341"/>
      <c r="J17" s="341"/>
      <c r="K17" s="341"/>
      <c r="L17" s="341"/>
      <c r="M17" s="341"/>
      <c r="N17" s="341"/>
      <c r="O17" s="341"/>
      <c r="P17" s="341"/>
      <c r="Q17" s="341"/>
      <c r="R17" s="358">
        <v>1.34</v>
      </c>
      <c r="S17" s="461">
        <f t="shared" si="4"/>
        <v>1.4500000000000002</v>
      </c>
      <c r="T17" s="342"/>
      <c r="U17" s="341"/>
      <c r="V17" s="358"/>
      <c r="W17" s="341"/>
      <c r="X17" s="358">
        <v>0.19</v>
      </c>
      <c r="Y17" s="454">
        <f t="shared" si="0"/>
        <v>0.19</v>
      </c>
      <c r="Z17" s="342">
        <v>1.76</v>
      </c>
      <c r="AA17" s="358"/>
      <c r="AB17" s="454">
        <f t="shared" si="1"/>
        <v>1.76</v>
      </c>
      <c r="AC17" s="465"/>
      <c r="AD17" s="489">
        <f t="shared" si="2"/>
        <v>3.8</v>
      </c>
      <c r="AE17" s="332"/>
    </row>
    <row r="18" spans="1:31" ht="12.95" customHeight="1" x14ac:dyDescent="0.25">
      <c r="A18" s="330" t="s">
        <v>391</v>
      </c>
      <c r="B18" s="353" t="s">
        <v>394</v>
      </c>
      <c r="C18" s="513">
        <v>0.21</v>
      </c>
      <c r="D18" s="341"/>
      <c r="E18" s="341">
        <v>0.7</v>
      </c>
      <c r="F18" s="515">
        <f t="shared" si="3"/>
        <v>0.90999999999999992</v>
      </c>
      <c r="G18" s="358">
        <v>0.87</v>
      </c>
      <c r="H18" s="341"/>
      <c r="I18" s="341"/>
      <c r="J18" s="341"/>
      <c r="K18" s="341"/>
      <c r="L18" s="341"/>
      <c r="M18" s="341"/>
      <c r="N18" s="341"/>
      <c r="O18" s="341"/>
      <c r="P18" s="341"/>
      <c r="Q18" s="341"/>
      <c r="R18" s="358"/>
      <c r="S18" s="461">
        <f t="shared" si="4"/>
        <v>0.87</v>
      </c>
      <c r="T18" s="342"/>
      <c r="U18" s="341"/>
      <c r="V18" s="358"/>
      <c r="W18" s="341"/>
      <c r="X18" s="358"/>
      <c r="Y18" s="454">
        <f t="shared" si="0"/>
        <v>0</v>
      </c>
      <c r="Z18" s="342">
        <v>1.27</v>
      </c>
      <c r="AA18" s="358">
        <v>3.65</v>
      </c>
      <c r="AB18" s="454">
        <f t="shared" si="1"/>
        <v>4.92</v>
      </c>
      <c r="AC18" s="465">
        <v>0.01</v>
      </c>
      <c r="AD18" s="489">
        <f t="shared" si="2"/>
        <v>6.7099999999999991</v>
      </c>
      <c r="AE18" s="332"/>
    </row>
    <row r="19" spans="1:31" ht="12.95" customHeight="1" x14ac:dyDescent="0.25">
      <c r="A19" s="330" t="s">
        <v>395</v>
      </c>
      <c r="B19" s="353" t="s">
        <v>396</v>
      </c>
      <c r="C19" s="513"/>
      <c r="D19" s="341">
        <v>0.2</v>
      </c>
      <c r="E19" s="341"/>
      <c r="F19" s="515">
        <f t="shared" si="3"/>
        <v>0.2</v>
      </c>
      <c r="G19" s="358"/>
      <c r="H19" s="341"/>
      <c r="I19" s="341"/>
      <c r="J19" s="341"/>
      <c r="K19" s="341"/>
      <c r="L19" s="341"/>
      <c r="M19" s="341"/>
      <c r="N19" s="341"/>
      <c r="O19" s="341">
        <v>0.15</v>
      </c>
      <c r="P19" s="341"/>
      <c r="Q19" s="341"/>
      <c r="R19" s="358"/>
      <c r="S19" s="461">
        <f t="shared" si="4"/>
        <v>0.15</v>
      </c>
      <c r="T19" s="342"/>
      <c r="U19" s="341"/>
      <c r="V19" s="358"/>
      <c r="W19" s="341"/>
      <c r="X19" s="358">
        <v>0.67</v>
      </c>
      <c r="Y19" s="454">
        <f t="shared" si="0"/>
        <v>0.67</v>
      </c>
      <c r="Z19" s="342"/>
      <c r="AA19" s="358"/>
      <c r="AB19" s="454">
        <f t="shared" si="1"/>
        <v>0</v>
      </c>
      <c r="AC19" s="465">
        <v>0.125</v>
      </c>
      <c r="AD19" s="489">
        <f t="shared" si="2"/>
        <v>1.145</v>
      </c>
      <c r="AE19" s="332"/>
    </row>
    <row r="20" spans="1:31" ht="12.95" customHeight="1" x14ac:dyDescent="0.25">
      <c r="A20" s="330" t="s">
        <v>397</v>
      </c>
      <c r="B20" s="353" t="s">
        <v>398</v>
      </c>
      <c r="C20" s="513">
        <v>0.33300000000000002</v>
      </c>
      <c r="D20" s="341">
        <v>7.0000000000000007E-2</v>
      </c>
      <c r="E20" s="341">
        <v>0.33</v>
      </c>
      <c r="F20" s="515">
        <f t="shared" si="3"/>
        <v>0.7330000000000001</v>
      </c>
      <c r="G20" s="358"/>
      <c r="H20" s="341"/>
      <c r="I20" s="341"/>
      <c r="J20" s="341"/>
      <c r="K20" s="341"/>
      <c r="L20" s="341"/>
      <c r="M20" s="341"/>
      <c r="N20" s="341"/>
      <c r="O20" s="341"/>
      <c r="P20" s="341"/>
      <c r="Q20" s="341"/>
      <c r="R20" s="358"/>
      <c r="S20" s="461">
        <f t="shared" si="4"/>
        <v>0</v>
      </c>
      <c r="T20" s="342"/>
      <c r="U20" s="341">
        <v>1.9</v>
      </c>
      <c r="V20" s="358">
        <v>1.45</v>
      </c>
      <c r="W20" s="341"/>
      <c r="X20" s="358">
        <v>0.75</v>
      </c>
      <c r="Y20" s="454">
        <f t="shared" si="0"/>
        <v>4.0999999999999996</v>
      </c>
      <c r="Z20" s="342">
        <v>1.55</v>
      </c>
      <c r="AA20" s="358"/>
      <c r="AB20" s="454">
        <f t="shared" si="1"/>
        <v>1.55</v>
      </c>
      <c r="AC20" s="465"/>
      <c r="AD20" s="489">
        <f t="shared" si="2"/>
        <v>6.383</v>
      </c>
      <c r="AE20" s="332"/>
    </row>
    <row r="21" spans="1:31" ht="12.95" customHeight="1" x14ac:dyDescent="0.25">
      <c r="A21" s="330" t="s">
        <v>399</v>
      </c>
      <c r="B21" s="353" t="s">
        <v>400</v>
      </c>
      <c r="C21" s="513"/>
      <c r="D21" s="341"/>
      <c r="E21" s="341"/>
      <c r="F21" s="515">
        <f t="shared" si="3"/>
        <v>0</v>
      </c>
      <c r="G21" s="358"/>
      <c r="H21" s="341"/>
      <c r="I21" s="341"/>
      <c r="J21" s="341"/>
      <c r="K21" s="341"/>
      <c r="L21" s="341"/>
      <c r="M21" s="341"/>
      <c r="N21" s="341"/>
      <c r="O21" s="341"/>
      <c r="P21" s="341"/>
      <c r="Q21" s="341"/>
      <c r="R21" s="358"/>
      <c r="S21" s="461">
        <f t="shared" si="4"/>
        <v>0</v>
      </c>
      <c r="T21" s="342"/>
      <c r="U21" s="341"/>
      <c r="V21" s="358"/>
      <c r="W21" s="341"/>
      <c r="X21" s="358"/>
      <c r="Y21" s="454">
        <f t="shared" si="0"/>
        <v>0</v>
      </c>
      <c r="Z21" s="342"/>
      <c r="AA21" s="358"/>
      <c r="AB21" s="454">
        <f t="shared" si="1"/>
        <v>0</v>
      </c>
      <c r="AC21" s="465"/>
      <c r="AD21" s="489">
        <f t="shared" si="2"/>
        <v>0</v>
      </c>
      <c r="AE21" s="332"/>
    </row>
    <row r="22" spans="1:31" ht="12.95" customHeight="1" x14ac:dyDescent="0.25">
      <c r="A22" s="330" t="s">
        <v>399</v>
      </c>
      <c r="B22" s="353" t="s">
        <v>401</v>
      </c>
      <c r="C22" s="513"/>
      <c r="D22" s="341"/>
      <c r="E22" s="341"/>
      <c r="F22" s="515">
        <f t="shared" si="3"/>
        <v>0</v>
      </c>
      <c r="G22" s="358"/>
      <c r="H22" s="341"/>
      <c r="I22" s="341"/>
      <c r="J22" s="341"/>
      <c r="K22" s="341"/>
      <c r="L22" s="341"/>
      <c r="M22" s="341"/>
      <c r="N22" s="341"/>
      <c r="O22" s="341"/>
      <c r="P22" s="341"/>
      <c r="Q22" s="341"/>
      <c r="R22" s="358"/>
      <c r="S22" s="461">
        <f t="shared" si="4"/>
        <v>0</v>
      </c>
      <c r="T22" s="342"/>
      <c r="U22" s="341">
        <v>1.32</v>
      </c>
      <c r="V22" s="358"/>
      <c r="W22" s="341"/>
      <c r="X22" s="358"/>
      <c r="Y22" s="454">
        <f t="shared" si="0"/>
        <v>1.32</v>
      </c>
      <c r="Z22" s="342"/>
      <c r="AA22" s="358"/>
      <c r="AB22" s="454">
        <f t="shared" si="1"/>
        <v>0</v>
      </c>
      <c r="AC22" s="465"/>
      <c r="AD22" s="489">
        <f t="shared" si="2"/>
        <v>1.32</v>
      </c>
      <c r="AE22" s="332"/>
    </row>
    <row r="23" spans="1:31" ht="12.95" customHeight="1" x14ac:dyDescent="0.25">
      <c r="A23" s="330" t="s">
        <v>402</v>
      </c>
      <c r="B23" s="353" t="s">
        <v>403</v>
      </c>
      <c r="C23" s="513">
        <v>1.17</v>
      </c>
      <c r="D23" s="341">
        <v>0.18</v>
      </c>
      <c r="E23" s="341">
        <v>1.01</v>
      </c>
      <c r="F23" s="515">
        <f t="shared" si="3"/>
        <v>2.36</v>
      </c>
      <c r="G23" s="358">
        <v>0.64</v>
      </c>
      <c r="H23" s="341"/>
      <c r="I23" s="341"/>
      <c r="J23" s="341">
        <v>0.31</v>
      </c>
      <c r="K23" s="341"/>
      <c r="L23" s="341"/>
      <c r="M23" s="341"/>
      <c r="N23" s="341"/>
      <c r="O23" s="341"/>
      <c r="P23" s="341"/>
      <c r="Q23" s="341"/>
      <c r="R23" s="358">
        <v>0.54</v>
      </c>
      <c r="S23" s="461">
        <f t="shared" si="4"/>
        <v>1.49</v>
      </c>
      <c r="T23" s="342">
        <v>8.64</v>
      </c>
      <c r="U23" s="341"/>
      <c r="V23" s="358">
        <v>0.23</v>
      </c>
      <c r="W23" s="341"/>
      <c r="X23" s="358">
        <v>1.48</v>
      </c>
      <c r="Y23" s="454">
        <f t="shared" si="0"/>
        <v>10.350000000000001</v>
      </c>
      <c r="Z23" s="342"/>
      <c r="AA23" s="358"/>
      <c r="AB23" s="454">
        <f t="shared" si="1"/>
        <v>0</v>
      </c>
      <c r="AC23" s="465">
        <v>0.08</v>
      </c>
      <c r="AD23" s="489">
        <f t="shared" si="2"/>
        <v>14.280000000000001</v>
      </c>
      <c r="AE23" s="332"/>
    </row>
    <row r="24" spans="1:31" ht="12.95" customHeight="1" x14ac:dyDescent="0.25">
      <c r="A24" s="330" t="s">
        <v>406</v>
      </c>
      <c r="B24" s="353" t="s">
        <v>374</v>
      </c>
      <c r="C24" s="513">
        <v>0.43</v>
      </c>
      <c r="D24" s="341">
        <v>0.36</v>
      </c>
      <c r="E24" s="341">
        <v>3.3</v>
      </c>
      <c r="F24" s="515">
        <f t="shared" si="3"/>
        <v>4.09</v>
      </c>
      <c r="G24" s="358">
        <v>0.15</v>
      </c>
      <c r="H24" s="341"/>
      <c r="I24" s="341"/>
      <c r="J24" s="341">
        <v>0.94</v>
      </c>
      <c r="K24" s="341">
        <v>0.47</v>
      </c>
      <c r="L24" s="341"/>
      <c r="M24" s="341"/>
      <c r="N24" s="341"/>
      <c r="O24" s="341"/>
      <c r="P24" s="341"/>
      <c r="Q24" s="341">
        <v>1.63</v>
      </c>
      <c r="R24" s="358">
        <v>0.96</v>
      </c>
      <c r="S24" s="461">
        <f t="shared" si="4"/>
        <v>4.1499999999999995</v>
      </c>
      <c r="T24" s="342">
        <v>15.3</v>
      </c>
      <c r="U24" s="341"/>
      <c r="V24" s="358"/>
      <c r="W24" s="341">
        <v>6.24</v>
      </c>
      <c r="X24" s="358"/>
      <c r="Y24" s="454">
        <f t="shared" si="0"/>
        <v>21.54</v>
      </c>
      <c r="Z24" s="342">
        <v>17.059999999999999</v>
      </c>
      <c r="AA24" s="358">
        <v>83.9</v>
      </c>
      <c r="AB24" s="454">
        <f t="shared" si="1"/>
        <v>100.96000000000001</v>
      </c>
      <c r="AC24" s="465"/>
      <c r="AD24" s="489">
        <f t="shared" si="2"/>
        <v>130.74</v>
      </c>
      <c r="AE24" s="332"/>
    </row>
    <row r="25" spans="1:31" ht="12.95" customHeight="1" x14ac:dyDescent="0.25">
      <c r="A25" s="330" t="s">
        <v>407</v>
      </c>
      <c r="B25" s="353" t="s">
        <v>372</v>
      </c>
      <c r="C25" s="513">
        <v>5.2210673076922998</v>
      </c>
      <c r="D25" s="341">
        <v>0.27100961538461499</v>
      </c>
      <c r="E25" s="341">
        <v>1.26123340415826</v>
      </c>
      <c r="F25" s="515">
        <f t="shared" si="3"/>
        <v>6.7533103272351749</v>
      </c>
      <c r="G25" s="358">
        <v>33.898668269231401</v>
      </c>
      <c r="H25" s="341">
        <v>4.6322115384615399E-2</v>
      </c>
      <c r="I25" s="341"/>
      <c r="J25" s="341"/>
      <c r="K25" s="341"/>
      <c r="L25" s="341"/>
      <c r="M25" s="341"/>
      <c r="N25" s="341"/>
      <c r="O25" s="341"/>
      <c r="P25" s="341"/>
      <c r="Q25" s="341">
        <v>0.6</v>
      </c>
      <c r="R25" s="358"/>
      <c r="S25" s="461">
        <f t="shared" si="4"/>
        <v>34.544990384616014</v>
      </c>
      <c r="T25" s="342"/>
      <c r="U25" s="341"/>
      <c r="V25" s="358"/>
      <c r="W25" s="341"/>
      <c r="X25" s="358">
        <v>7.2544519230769202</v>
      </c>
      <c r="Y25" s="454">
        <f t="shared" si="0"/>
        <v>7.2544519230769202</v>
      </c>
      <c r="Z25" s="342">
        <v>1.0983173076923101</v>
      </c>
      <c r="AA25" s="358">
        <v>33.348259615384997</v>
      </c>
      <c r="AB25" s="454">
        <f t="shared" si="1"/>
        <v>34.446576923077309</v>
      </c>
      <c r="AC25" s="465">
        <v>5.5155817307692301</v>
      </c>
      <c r="AD25" s="489">
        <f t="shared" si="2"/>
        <v>88.514911288774655</v>
      </c>
      <c r="AE25" s="332"/>
    </row>
    <row r="26" spans="1:31" ht="12.95" customHeight="1" x14ac:dyDescent="0.25">
      <c r="A26" s="330" t="s">
        <v>408</v>
      </c>
      <c r="B26" s="353" t="s">
        <v>409</v>
      </c>
      <c r="C26" s="513"/>
      <c r="D26" s="341"/>
      <c r="E26" s="341"/>
      <c r="F26" s="515">
        <f t="shared" si="3"/>
        <v>0</v>
      </c>
      <c r="G26" s="358"/>
      <c r="H26" s="341"/>
      <c r="I26" s="341"/>
      <c r="J26" s="341"/>
      <c r="K26" s="341"/>
      <c r="L26" s="341"/>
      <c r="M26" s="341"/>
      <c r="N26" s="341"/>
      <c r="O26" s="341"/>
      <c r="P26" s="341"/>
      <c r="Q26" s="341"/>
      <c r="R26" s="358"/>
      <c r="S26" s="461">
        <f t="shared" si="4"/>
        <v>0</v>
      </c>
      <c r="T26" s="342"/>
      <c r="U26" s="341"/>
      <c r="V26" s="358"/>
      <c r="W26" s="341"/>
      <c r="X26" s="358"/>
      <c r="Y26" s="454">
        <f t="shared" si="0"/>
        <v>0</v>
      </c>
      <c r="Z26" s="342">
        <v>1.47</v>
      </c>
      <c r="AA26" s="358"/>
      <c r="AB26" s="454">
        <f t="shared" si="1"/>
        <v>1.47</v>
      </c>
      <c r="AC26" s="465"/>
      <c r="AD26" s="489">
        <f t="shared" si="2"/>
        <v>1.47</v>
      </c>
      <c r="AE26" s="332"/>
    </row>
    <row r="27" spans="1:31" ht="12.95" customHeight="1" x14ac:dyDescent="0.25">
      <c r="A27" s="330" t="s">
        <v>410</v>
      </c>
      <c r="B27" s="353" t="s">
        <v>411</v>
      </c>
      <c r="C27" s="513">
        <v>0.16</v>
      </c>
      <c r="D27" s="341"/>
      <c r="E27" s="341"/>
      <c r="F27" s="515">
        <f t="shared" si="3"/>
        <v>0.16</v>
      </c>
      <c r="G27" s="358"/>
      <c r="H27" s="341">
        <v>0.11</v>
      </c>
      <c r="I27" s="341"/>
      <c r="J27" s="341"/>
      <c r="K27" s="341"/>
      <c r="L27" s="341"/>
      <c r="M27" s="341"/>
      <c r="N27" s="341"/>
      <c r="O27" s="341">
        <v>0.4</v>
      </c>
      <c r="P27" s="341"/>
      <c r="Q27" s="341"/>
      <c r="R27" s="358">
        <v>0.91</v>
      </c>
      <c r="S27" s="461">
        <f t="shared" si="4"/>
        <v>1.42</v>
      </c>
      <c r="T27" s="342"/>
      <c r="U27" s="341"/>
      <c r="V27" s="358"/>
      <c r="W27" s="341"/>
      <c r="X27" s="358"/>
      <c r="Y27" s="454">
        <f t="shared" si="0"/>
        <v>0</v>
      </c>
      <c r="Z27" s="342"/>
      <c r="AA27" s="358"/>
      <c r="AB27" s="454">
        <f t="shared" si="1"/>
        <v>0</v>
      </c>
      <c r="AC27" s="465">
        <v>0.18</v>
      </c>
      <c r="AD27" s="489">
        <f t="shared" si="2"/>
        <v>1.7599999999999998</v>
      </c>
      <c r="AE27" s="332"/>
    </row>
    <row r="28" spans="1:31" ht="12.95" customHeight="1" x14ac:dyDescent="0.25">
      <c r="A28" s="330" t="s">
        <v>414</v>
      </c>
      <c r="B28" s="353">
        <v>800</v>
      </c>
      <c r="C28" s="513">
        <v>0.01</v>
      </c>
      <c r="D28" s="341"/>
      <c r="E28" s="341"/>
      <c r="F28" s="515">
        <f t="shared" si="3"/>
        <v>0.01</v>
      </c>
      <c r="G28" s="358"/>
      <c r="H28" s="341"/>
      <c r="I28" s="341"/>
      <c r="J28" s="341"/>
      <c r="K28" s="341"/>
      <c r="L28" s="341"/>
      <c r="M28" s="341"/>
      <c r="N28" s="341"/>
      <c r="O28" s="341"/>
      <c r="P28" s="341"/>
      <c r="Q28" s="341"/>
      <c r="R28" s="358"/>
      <c r="S28" s="461">
        <f t="shared" si="4"/>
        <v>0</v>
      </c>
      <c r="T28" s="342"/>
      <c r="U28" s="341"/>
      <c r="V28" s="358"/>
      <c r="W28" s="341"/>
      <c r="X28" s="358">
        <v>0.15</v>
      </c>
      <c r="Y28" s="454">
        <f t="shared" si="0"/>
        <v>0.15</v>
      </c>
      <c r="Z28" s="342">
        <v>0.7</v>
      </c>
      <c r="AA28" s="358"/>
      <c r="AB28" s="454">
        <f t="shared" si="1"/>
        <v>0.7</v>
      </c>
      <c r="AC28" s="465"/>
      <c r="AD28" s="489">
        <f t="shared" si="2"/>
        <v>0.86</v>
      </c>
      <c r="AE28" s="332"/>
    </row>
    <row r="29" spans="1:31" ht="12.95" customHeight="1" x14ac:dyDescent="0.25">
      <c r="A29" s="330" t="s">
        <v>416</v>
      </c>
      <c r="B29" s="353">
        <v>3</v>
      </c>
      <c r="C29" s="513">
        <v>0.05</v>
      </c>
      <c r="D29" s="341">
        <v>0.13</v>
      </c>
      <c r="E29" s="341"/>
      <c r="F29" s="515">
        <f t="shared" si="3"/>
        <v>0.18</v>
      </c>
      <c r="G29" s="358"/>
      <c r="H29" s="341"/>
      <c r="I29" s="341"/>
      <c r="J29" s="341"/>
      <c r="K29" s="341"/>
      <c r="L29" s="341"/>
      <c r="M29" s="341"/>
      <c r="N29" s="341"/>
      <c r="O29" s="341"/>
      <c r="P29" s="341"/>
      <c r="Q29" s="341"/>
      <c r="R29" s="358"/>
      <c r="S29" s="461">
        <f t="shared" si="4"/>
        <v>0</v>
      </c>
      <c r="T29" s="342"/>
      <c r="U29" s="341"/>
      <c r="V29" s="358"/>
      <c r="W29" s="341">
        <v>0.27</v>
      </c>
      <c r="X29" s="358"/>
      <c r="Y29" s="454">
        <f t="shared" si="0"/>
        <v>0.27</v>
      </c>
      <c r="Z29" s="342">
        <v>0.62</v>
      </c>
      <c r="AA29" s="358">
        <v>0.23</v>
      </c>
      <c r="AB29" s="454">
        <f t="shared" si="1"/>
        <v>0.85</v>
      </c>
      <c r="AC29" s="465">
        <v>7.0000000000000007E-2</v>
      </c>
      <c r="AD29" s="489">
        <f t="shared" si="2"/>
        <v>1.37</v>
      </c>
      <c r="AE29" s="332"/>
    </row>
    <row r="30" spans="1:31" ht="12.95" customHeight="1" x14ac:dyDescent="0.25">
      <c r="A30" s="330" t="s">
        <v>418</v>
      </c>
      <c r="B30" s="353" t="s">
        <v>419</v>
      </c>
      <c r="C30" s="513"/>
      <c r="D30" s="341"/>
      <c r="E30" s="341"/>
      <c r="F30" s="515">
        <f t="shared" si="3"/>
        <v>0</v>
      </c>
      <c r="G30" s="358"/>
      <c r="H30" s="341"/>
      <c r="I30" s="341"/>
      <c r="J30" s="341"/>
      <c r="K30" s="341"/>
      <c r="L30" s="341"/>
      <c r="M30" s="341"/>
      <c r="N30" s="341"/>
      <c r="O30" s="341"/>
      <c r="P30" s="341"/>
      <c r="Q30" s="341"/>
      <c r="R30" s="358"/>
      <c r="S30" s="461">
        <f t="shared" si="4"/>
        <v>0</v>
      </c>
      <c r="T30" s="342"/>
      <c r="U30" s="341"/>
      <c r="V30" s="358"/>
      <c r="W30" s="341"/>
      <c r="X30" s="358"/>
      <c r="Y30" s="454">
        <f t="shared" si="0"/>
        <v>0</v>
      </c>
      <c r="Z30" s="342"/>
      <c r="AA30" s="358"/>
      <c r="AB30" s="454">
        <f t="shared" si="1"/>
        <v>0</v>
      </c>
      <c r="AC30" s="465"/>
      <c r="AD30" s="489">
        <f t="shared" si="2"/>
        <v>0</v>
      </c>
      <c r="AE30" s="332"/>
    </row>
    <row r="31" spans="1:31" ht="12.95" customHeight="1" x14ac:dyDescent="0.25">
      <c r="A31" s="330" t="s">
        <v>420</v>
      </c>
      <c r="B31" s="353" t="s">
        <v>421</v>
      </c>
      <c r="C31" s="513">
        <v>1.17</v>
      </c>
      <c r="D31" s="341">
        <v>0.09</v>
      </c>
      <c r="E31" s="341"/>
      <c r="F31" s="515">
        <f t="shared" si="3"/>
        <v>1.26</v>
      </c>
      <c r="G31" s="358">
        <v>4.28</v>
      </c>
      <c r="H31" s="341"/>
      <c r="I31" s="341"/>
      <c r="J31" s="341"/>
      <c r="K31" s="341"/>
      <c r="L31" s="341"/>
      <c r="M31" s="341"/>
      <c r="N31" s="341">
        <v>16</v>
      </c>
      <c r="O31" s="341"/>
      <c r="P31" s="341"/>
      <c r="Q31" s="341"/>
      <c r="R31" s="358"/>
      <c r="S31" s="461">
        <f t="shared" si="4"/>
        <v>20.28</v>
      </c>
      <c r="T31" s="342"/>
      <c r="U31" s="341"/>
      <c r="V31" s="358"/>
      <c r="W31" s="341"/>
      <c r="X31" s="358">
        <v>0.86</v>
      </c>
      <c r="Y31" s="454">
        <f t="shared" si="0"/>
        <v>0.86</v>
      </c>
      <c r="Z31" s="342">
        <v>6.94</v>
      </c>
      <c r="AA31" s="358">
        <v>0.02</v>
      </c>
      <c r="AB31" s="454">
        <f t="shared" si="1"/>
        <v>6.96</v>
      </c>
      <c r="AC31" s="465">
        <v>0.79</v>
      </c>
      <c r="AD31" s="489">
        <f t="shared" si="2"/>
        <v>30.150000000000002</v>
      </c>
      <c r="AE31" s="332"/>
    </row>
    <row r="32" spans="1:31" ht="12.95" customHeight="1" thickBot="1" x14ac:dyDescent="0.3">
      <c r="A32" s="375" t="s">
        <v>420</v>
      </c>
      <c r="B32" s="353" t="s">
        <v>422</v>
      </c>
      <c r="C32" s="514">
        <v>0.9</v>
      </c>
      <c r="D32" s="458">
        <v>0.13</v>
      </c>
      <c r="E32" s="458">
        <v>0.13</v>
      </c>
      <c r="F32" s="515">
        <f t="shared" si="3"/>
        <v>1.1600000000000001</v>
      </c>
      <c r="G32" s="459">
        <v>4.68</v>
      </c>
      <c r="H32" s="574">
        <v>0.02</v>
      </c>
      <c r="I32" s="458"/>
      <c r="J32" s="458"/>
      <c r="K32" s="458"/>
      <c r="L32" s="458"/>
      <c r="M32" s="458"/>
      <c r="N32" s="458">
        <v>21.21</v>
      </c>
      <c r="O32" s="458"/>
      <c r="P32" s="458"/>
      <c r="Q32" s="458"/>
      <c r="R32" s="459"/>
      <c r="S32" s="461">
        <f t="shared" si="4"/>
        <v>25.91</v>
      </c>
      <c r="T32" s="457"/>
      <c r="U32" s="458"/>
      <c r="V32" s="459"/>
      <c r="W32" s="458"/>
      <c r="X32" s="459">
        <v>1.62</v>
      </c>
      <c r="Y32" s="460">
        <f t="shared" si="0"/>
        <v>1.62</v>
      </c>
      <c r="Z32" s="457">
        <v>11.53</v>
      </c>
      <c r="AA32" s="459"/>
      <c r="AB32" s="460">
        <f t="shared" si="1"/>
        <v>11.53</v>
      </c>
      <c r="AC32" s="509">
        <v>0.86</v>
      </c>
      <c r="AD32" s="489">
        <f t="shared" si="2"/>
        <v>41.08</v>
      </c>
      <c r="AE32" s="332"/>
    </row>
    <row r="33" spans="1:31" ht="12.95" customHeight="1" thickBot="1" x14ac:dyDescent="0.3">
      <c r="A33" s="317"/>
      <c r="B33" s="317"/>
      <c r="C33" s="462">
        <f>SUM(C6:C32)</f>
        <v>13.577038461538455</v>
      </c>
      <c r="D33" s="485">
        <f>SUM(D6:D32)</f>
        <v>2.2229326923076917</v>
      </c>
      <c r="E33" s="517">
        <f>SUM(E6:E32)</f>
        <v>7.0212334041582602</v>
      </c>
      <c r="F33" s="510">
        <f>SUM(F6:F32)</f>
        <v>22.821204558004411</v>
      </c>
      <c r="G33" s="516">
        <f>SUM(G6:G32)</f>
        <v>45.927947115385244</v>
      </c>
      <c r="H33" s="518">
        <f t="shared" ref="H33:AA33" si="5">SUM(H6:H32)</f>
        <v>1.0963221153846154</v>
      </c>
      <c r="I33" s="484">
        <f t="shared" si="5"/>
        <v>2.65</v>
      </c>
      <c r="J33" s="483">
        <f t="shared" si="5"/>
        <v>1.49</v>
      </c>
      <c r="K33" s="483">
        <f t="shared" si="5"/>
        <v>0.47</v>
      </c>
      <c r="L33" s="483">
        <f t="shared" si="5"/>
        <v>0</v>
      </c>
      <c r="M33" s="483">
        <f t="shared" si="5"/>
        <v>7.23</v>
      </c>
      <c r="N33" s="483">
        <f t="shared" si="5"/>
        <v>39.759447115384617</v>
      </c>
      <c r="O33" s="483">
        <f t="shared" si="5"/>
        <v>6.6400000000000006</v>
      </c>
      <c r="P33" s="483">
        <f t="shared" si="5"/>
        <v>16.832091346153849</v>
      </c>
      <c r="Q33" s="483">
        <f t="shared" si="5"/>
        <v>5.6999999999999993</v>
      </c>
      <c r="R33" s="519">
        <f t="shared" si="5"/>
        <v>5.45</v>
      </c>
      <c r="S33" s="456">
        <f t="shared" si="4"/>
        <v>133.24580769230832</v>
      </c>
      <c r="T33" s="518">
        <f t="shared" si="5"/>
        <v>31.93329326923077</v>
      </c>
      <c r="U33" s="484">
        <f t="shared" si="5"/>
        <v>4.2700000000000005</v>
      </c>
      <c r="V33" s="484">
        <f t="shared" si="5"/>
        <v>4.0219134615384622</v>
      </c>
      <c r="W33" s="483">
        <f t="shared" si="5"/>
        <v>8.0276923076923072</v>
      </c>
      <c r="X33" s="519">
        <f t="shared" si="5"/>
        <v>13.144451923076918</v>
      </c>
      <c r="Y33" s="456">
        <f t="shared" si="5"/>
        <v>61.397350961538457</v>
      </c>
      <c r="Z33" s="462">
        <f t="shared" si="5"/>
        <v>47.119278846153847</v>
      </c>
      <c r="AA33" s="462">
        <f t="shared" si="5"/>
        <v>130.36241826923114</v>
      </c>
      <c r="AB33" s="510">
        <f t="shared" si="1"/>
        <v>177.48169711538497</v>
      </c>
      <c r="AC33" s="511">
        <f>SUM(AC6:AC32)</f>
        <v>14.511302884615382</v>
      </c>
      <c r="AD33" s="490">
        <f>SUM(AD6:AD32)</f>
        <v>409.4573632118516</v>
      </c>
      <c r="AE33" s="332"/>
    </row>
    <row r="34" spans="1:31" ht="12.95" customHeight="1" x14ac:dyDescent="0.25">
      <c r="A34" s="317"/>
      <c r="B34" s="317"/>
      <c r="C34" s="332"/>
      <c r="D34" s="332"/>
      <c r="E34" s="332"/>
      <c r="F34" s="318"/>
      <c r="G34" s="332"/>
      <c r="H34" s="332"/>
      <c r="I34" s="332"/>
      <c r="J34" s="332"/>
      <c r="K34" s="332"/>
      <c r="L34" s="332"/>
      <c r="M34" s="332"/>
      <c r="N34" s="332"/>
      <c r="O34" s="332"/>
      <c r="P34" s="332"/>
      <c r="Q34" s="332"/>
      <c r="R34" s="332"/>
      <c r="S34" s="332"/>
      <c r="T34" s="332"/>
      <c r="U34" s="332"/>
      <c r="V34" s="332"/>
      <c r="W34" s="318"/>
      <c r="X34" s="332"/>
      <c r="Y34" s="332"/>
      <c r="Z34" s="318"/>
      <c r="AA34" s="332"/>
      <c r="AB34" s="332"/>
      <c r="AC34" s="332"/>
      <c r="AD34" s="332"/>
      <c r="AE34" s="318"/>
    </row>
    <row r="35" spans="1:31" ht="12.95" customHeight="1" x14ac:dyDescent="0.25">
      <c r="A35" s="317"/>
      <c r="B35" s="317"/>
      <c r="C35" s="318"/>
      <c r="D35" s="332"/>
      <c r="E35" s="332"/>
      <c r="F35" s="332"/>
      <c r="G35" s="318"/>
      <c r="H35" s="318"/>
      <c r="I35" s="332"/>
      <c r="J35" s="318"/>
      <c r="K35" s="318"/>
      <c r="L35" s="318"/>
      <c r="M35" s="332"/>
      <c r="N35" s="318"/>
      <c r="O35" s="332"/>
      <c r="P35" s="318"/>
      <c r="Q35" s="318"/>
      <c r="R35" s="318"/>
      <c r="S35" s="332"/>
      <c r="T35" s="318"/>
      <c r="U35" s="318"/>
      <c r="V35" s="318"/>
      <c r="W35" s="318"/>
      <c r="X35" s="332"/>
      <c r="Y35" s="318"/>
      <c r="Z35" s="318"/>
      <c r="AA35" s="332"/>
      <c r="AB35" s="332"/>
      <c r="AC35" s="332"/>
      <c r="AD35" s="318"/>
      <c r="AE35" s="318"/>
    </row>
    <row r="36" spans="1:31" ht="12.95" customHeight="1" x14ac:dyDescent="0.25">
      <c r="A36" s="317"/>
      <c r="B36" s="317"/>
      <c r="C36" s="318"/>
      <c r="D36" s="332"/>
      <c r="E36" s="318"/>
      <c r="F36" s="318"/>
      <c r="G36" s="332"/>
      <c r="H36" s="332"/>
      <c r="I36" s="318"/>
      <c r="J36" s="332"/>
      <c r="K36" s="332"/>
      <c r="L36" s="332"/>
      <c r="M36" s="318"/>
      <c r="N36" s="332"/>
      <c r="O36" s="318"/>
      <c r="P36" s="332"/>
      <c r="Q36" s="332"/>
      <c r="R36" s="332"/>
      <c r="S36" s="332"/>
      <c r="T36" s="332"/>
      <c r="U36" s="318"/>
      <c r="V36" s="332"/>
      <c r="W36" s="318"/>
      <c r="X36" s="332"/>
      <c r="Y36" s="318"/>
      <c r="Z36" s="318"/>
      <c r="AA36" s="318"/>
      <c r="AB36" s="332"/>
      <c r="AC36" s="332"/>
      <c r="AD36" s="318"/>
      <c r="AE36" s="318"/>
    </row>
    <row r="37" spans="1:31" ht="12.95" customHeight="1" x14ac:dyDescent="0.25">
      <c r="A37" s="317"/>
      <c r="B37" s="548" t="s">
        <v>641</v>
      </c>
      <c r="C37" s="318"/>
      <c r="D37" s="332"/>
      <c r="E37" s="318"/>
      <c r="F37" s="318"/>
      <c r="G37" s="332"/>
      <c r="H37" s="332"/>
      <c r="I37" s="318"/>
      <c r="J37" s="332"/>
      <c r="K37" s="332"/>
      <c r="L37" s="332"/>
      <c r="M37" s="318"/>
      <c r="N37" s="332"/>
      <c r="O37" s="318"/>
      <c r="P37" s="332"/>
      <c r="Q37" s="332"/>
      <c r="R37" s="332"/>
      <c r="S37" s="332"/>
      <c r="T37" s="318"/>
      <c r="U37" s="332"/>
      <c r="V37" s="318"/>
      <c r="W37" s="332"/>
      <c r="X37" s="318"/>
      <c r="Y37" s="332"/>
      <c r="Z37" s="332"/>
      <c r="AA37" s="318"/>
      <c r="AB37" s="332"/>
      <c r="AC37" s="318"/>
      <c r="AD37" s="332"/>
      <c r="AE37" s="332"/>
    </row>
    <row r="38" spans="1:31" ht="12.95" customHeight="1" x14ac:dyDescent="0.25">
      <c r="A38" s="493" t="s">
        <v>379</v>
      </c>
      <c r="B38" s="557">
        <v>5</v>
      </c>
      <c r="C38" s="556"/>
      <c r="D38" s="495"/>
      <c r="E38" s="495"/>
      <c r="F38" s="497">
        <f t="shared" ref="F38:F46" ca="1" si="6">SUM(C38:G38)</f>
        <v>0</v>
      </c>
      <c r="G38" s="496"/>
      <c r="H38" s="494"/>
      <c r="I38" s="495"/>
      <c r="J38" s="495"/>
      <c r="K38" s="495"/>
      <c r="L38" s="495"/>
      <c r="M38" s="495"/>
      <c r="N38" s="495"/>
      <c r="O38" s="495"/>
      <c r="P38" s="495"/>
      <c r="Q38" s="495"/>
      <c r="R38" s="496"/>
      <c r="S38" s="498">
        <f t="shared" ref="S38:S46" si="7">SUM(H38:R38)</f>
        <v>0</v>
      </c>
      <c r="T38" s="494"/>
      <c r="U38" s="495"/>
      <c r="V38" s="496"/>
      <c r="W38" s="495"/>
      <c r="X38" s="496">
        <v>4</v>
      </c>
      <c r="Y38" s="497">
        <f t="shared" ref="Y38:Y46" si="8">SUM(T38:X38)</f>
        <v>4</v>
      </c>
      <c r="Z38" s="494"/>
      <c r="AA38" s="496"/>
      <c r="AB38" s="497">
        <f t="shared" ref="AB38:AB46" si="9">Z38+AA38</f>
        <v>0</v>
      </c>
      <c r="AC38" s="499"/>
      <c r="AD38" s="500">
        <v>4</v>
      </c>
      <c r="AE38" s="332"/>
    </row>
    <row r="39" spans="1:31" ht="12.95" customHeight="1" x14ac:dyDescent="0.25">
      <c r="A39" s="493" t="s">
        <v>382</v>
      </c>
      <c r="B39" s="557">
        <v>103</v>
      </c>
      <c r="C39" s="556">
        <v>0.9</v>
      </c>
      <c r="D39" s="495">
        <v>0.06</v>
      </c>
      <c r="E39" s="495"/>
      <c r="F39" s="497">
        <f t="shared" ca="1" si="6"/>
        <v>1.03</v>
      </c>
      <c r="G39" s="496">
        <v>7.0000000000000007E-2</v>
      </c>
      <c r="H39" s="494"/>
      <c r="I39" s="495"/>
      <c r="J39" s="495">
        <v>0.02</v>
      </c>
      <c r="K39" s="495"/>
      <c r="L39" s="495"/>
      <c r="M39" s="495"/>
      <c r="N39" s="495"/>
      <c r="O39" s="495"/>
      <c r="P39" s="495"/>
      <c r="Q39" s="495"/>
      <c r="R39" s="496"/>
      <c r="S39" s="498">
        <f t="shared" si="7"/>
        <v>0.02</v>
      </c>
      <c r="T39" s="494">
        <v>0.03</v>
      </c>
      <c r="U39" s="495"/>
      <c r="V39" s="496">
        <v>3.34</v>
      </c>
      <c r="W39" s="495"/>
      <c r="X39" s="496"/>
      <c r="Y39" s="497">
        <f t="shared" si="8"/>
        <v>3.3699999999999997</v>
      </c>
      <c r="Z39" s="494"/>
      <c r="AA39" s="496">
        <v>0.09</v>
      </c>
      <c r="AB39" s="497">
        <f t="shared" si="9"/>
        <v>0.09</v>
      </c>
      <c r="AC39" s="499"/>
      <c r="AD39" s="500">
        <v>4.5199999999999996</v>
      </c>
      <c r="AE39" s="332"/>
    </row>
    <row r="40" spans="1:31" ht="12.95" customHeight="1" x14ac:dyDescent="0.25">
      <c r="A40" s="493" t="s">
        <v>386</v>
      </c>
      <c r="B40" s="557">
        <v>15</v>
      </c>
      <c r="C40" s="556">
        <v>0.74</v>
      </c>
      <c r="D40" s="495">
        <v>0.11</v>
      </c>
      <c r="E40" s="495">
        <v>0.88</v>
      </c>
      <c r="F40" s="497">
        <f t="shared" ca="1" si="6"/>
        <v>1.73</v>
      </c>
      <c r="G40" s="496"/>
      <c r="H40" s="494"/>
      <c r="I40" s="495"/>
      <c r="J40" s="495"/>
      <c r="K40" s="495"/>
      <c r="L40" s="495"/>
      <c r="M40" s="495"/>
      <c r="N40" s="495"/>
      <c r="O40" s="495"/>
      <c r="P40" s="495"/>
      <c r="Q40" s="495">
        <v>2.54</v>
      </c>
      <c r="R40" s="496">
        <v>0.02</v>
      </c>
      <c r="S40" s="498">
        <f t="shared" si="7"/>
        <v>2.56</v>
      </c>
      <c r="T40" s="494">
        <v>8.56</v>
      </c>
      <c r="U40" s="495"/>
      <c r="V40" s="496"/>
      <c r="W40" s="495"/>
      <c r="X40" s="496"/>
      <c r="Y40" s="497">
        <f t="shared" si="8"/>
        <v>8.56</v>
      </c>
      <c r="Z40" s="494"/>
      <c r="AA40" s="496"/>
      <c r="AB40" s="497">
        <f t="shared" si="9"/>
        <v>0</v>
      </c>
      <c r="AC40" s="499">
        <v>0.64</v>
      </c>
      <c r="AD40" s="500">
        <v>13.49</v>
      </c>
      <c r="AE40" s="332"/>
    </row>
    <row r="41" spans="1:31" ht="12.95" customHeight="1" x14ac:dyDescent="0.25">
      <c r="A41" s="493" t="s">
        <v>386</v>
      </c>
      <c r="B41" s="557">
        <v>16</v>
      </c>
      <c r="C41" s="556"/>
      <c r="D41" s="495">
        <v>0.16</v>
      </c>
      <c r="E41" s="495">
        <v>0.08</v>
      </c>
      <c r="F41" s="497">
        <f t="shared" ca="1" si="6"/>
        <v>1.24</v>
      </c>
      <c r="G41" s="496">
        <v>1</v>
      </c>
      <c r="H41" s="494"/>
      <c r="I41" s="495"/>
      <c r="J41" s="495"/>
      <c r="K41" s="495"/>
      <c r="L41" s="495"/>
      <c r="M41" s="495">
        <v>0.94</v>
      </c>
      <c r="N41" s="495"/>
      <c r="O41" s="495">
        <v>4.6100000000000003</v>
      </c>
      <c r="P41" s="495">
        <v>7.09</v>
      </c>
      <c r="Q41" s="495">
        <v>6.75</v>
      </c>
      <c r="R41" s="496">
        <v>3.42</v>
      </c>
      <c r="S41" s="498">
        <f t="shared" si="7"/>
        <v>22.810000000000002</v>
      </c>
      <c r="T41" s="494">
        <v>7.0000000000000007E-2</v>
      </c>
      <c r="U41" s="495"/>
      <c r="V41" s="496"/>
      <c r="W41" s="495"/>
      <c r="X41" s="496"/>
      <c r="Y41" s="497">
        <f t="shared" si="8"/>
        <v>7.0000000000000007E-2</v>
      </c>
      <c r="Z41" s="494"/>
      <c r="AA41" s="496">
        <v>0.28000000000000003</v>
      </c>
      <c r="AB41" s="497">
        <f t="shared" si="9"/>
        <v>0.28000000000000003</v>
      </c>
      <c r="AC41" s="499">
        <v>4.7699999999999996</v>
      </c>
      <c r="AD41" s="500">
        <v>29.17</v>
      </c>
      <c r="AE41" s="332"/>
    </row>
    <row r="42" spans="1:31" ht="12.95" customHeight="1" x14ac:dyDescent="0.25">
      <c r="A42" s="493" t="s">
        <v>391</v>
      </c>
      <c r="B42" s="557">
        <v>13</v>
      </c>
      <c r="C42" s="556">
        <v>0.46</v>
      </c>
      <c r="D42" s="495"/>
      <c r="E42" s="495"/>
      <c r="F42" s="497">
        <f t="shared" ca="1" si="6"/>
        <v>0.46</v>
      </c>
      <c r="G42" s="496"/>
      <c r="H42" s="494"/>
      <c r="I42" s="495"/>
      <c r="J42" s="495"/>
      <c r="K42" s="495"/>
      <c r="L42" s="495"/>
      <c r="M42" s="495"/>
      <c r="N42" s="495"/>
      <c r="O42" s="495"/>
      <c r="P42" s="495"/>
      <c r="Q42" s="495"/>
      <c r="R42" s="496"/>
      <c r="S42" s="498">
        <f t="shared" si="7"/>
        <v>0</v>
      </c>
      <c r="T42" s="494"/>
      <c r="U42" s="495"/>
      <c r="V42" s="496">
        <v>0.96</v>
      </c>
      <c r="W42" s="495"/>
      <c r="X42" s="496">
        <v>1.04</v>
      </c>
      <c r="Y42" s="497">
        <f t="shared" si="8"/>
        <v>2</v>
      </c>
      <c r="Z42" s="494">
        <v>0.75</v>
      </c>
      <c r="AA42" s="496">
        <v>2.46</v>
      </c>
      <c r="AB42" s="497">
        <f t="shared" si="9"/>
        <v>3.21</v>
      </c>
      <c r="AC42" s="499"/>
      <c r="AD42" s="500">
        <v>5.67</v>
      </c>
      <c r="AE42" s="332"/>
    </row>
    <row r="43" spans="1:31" ht="12.95" customHeight="1" x14ac:dyDescent="0.25">
      <c r="A43" s="493" t="s">
        <v>404</v>
      </c>
      <c r="B43" s="557">
        <v>119</v>
      </c>
      <c r="C43" s="556">
        <v>1.08</v>
      </c>
      <c r="D43" s="495">
        <v>0.21</v>
      </c>
      <c r="E43" s="495">
        <v>0.99</v>
      </c>
      <c r="F43" s="497">
        <f t="shared" ca="1" si="6"/>
        <v>2.2800000000000002</v>
      </c>
      <c r="G43" s="496"/>
      <c r="H43" s="494"/>
      <c r="I43" s="495"/>
      <c r="J43" s="495"/>
      <c r="K43" s="495"/>
      <c r="L43" s="495">
        <v>5.28</v>
      </c>
      <c r="M43" s="495"/>
      <c r="N43" s="495"/>
      <c r="O43" s="495"/>
      <c r="P43" s="495"/>
      <c r="Q43" s="495"/>
      <c r="R43" s="496"/>
      <c r="S43" s="498">
        <f t="shared" si="7"/>
        <v>5.28</v>
      </c>
      <c r="T43" s="494">
        <v>1.65</v>
      </c>
      <c r="U43" s="495"/>
      <c r="V43" s="496"/>
      <c r="W43" s="495"/>
      <c r="X43" s="496"/>
      <c r="Y43" s="497">
        <f t="shared" si="8"/>
        <v>1.65</v>
      </c>
      <c r="Z43" s="494"/>
      <c r="AA43" s="496">
        <v>10.94</v>
      </c>
      <c r="AB43" s="497">
        <f t="shared" si="9"/>
        <v>10.94</v>
      </c>
      <c r="AC43" s="499">
        <v>0.05</v>
      </c>
      <c r="AD43" s="500">
        <v>20.2</v>
      </c>
      <c r="AE43" s="332"/>
    </row>
    <row r="44" spans="1:31" ht="12.95" customHeight="1" x14ac:dyDescent="0.25">
      <c r="A44" s="493" t="s">
        <v>416</v>
      </c>
      <c r="B44" s="557" t="s">
        <v>413</v>
      </c>
      <c r="C44" s="556">
        <v>0.16200000000000001</v>
      </c>
      <c r="D44" s="495">
        <v>0.12759999999999999</v>
      </c>
      <c r="E44" s="495"/>
      <c r="F44" s="497">
        <f t="shared" ca="1" si="6"/>
        <v>0.44239999999999996</v>
      </c>
      <c r="G44" s="496">
        <v>0.15279999999999999</v>
      </c>
      <c r="H44" s="494"/>
      <c r="I44" s="495"/>
      <c r="J44" s="495">
        <v>1.6479999999999999</v>
      </c>
      <c r="K44" s="495">
        <v>0.9758</v>
      </c>
      <c r="L44" s="495"/>
      <c r="M44" s="495"/>
      <c r="N44" s="495"/>
      <c r="O44" s="495"/>
      <c r="P44" s="495"/>
      <c r="Q44" s="495">
        <v>0.50609999999999999</v>
      </c>
      <c r="R44" s="496"/>
      <c r="S44" s="498">
        <f t="shared" si="7"/>
        <v>3.1299000000000001</v>
      </c>
      <c r="T44" s="494">
        <v>1.256</v>
      </c>
      <c r="U44" s="495"/>
      <c r="V44" s="496"/>
      <c r="W44" s="495">
        <v>1.8919999999999999</v>
      </c>
      <c r="X44" s="496"/>
      <c r="Y44" s="497">
        <f t="shared" si="8"/>
        <v>3.1479999999999997</v>
      </c>
      <c r="Z44" s="494">
        <v>7.391</v>
      </c>
      <c r="AA44" s="496">
        <v>6.6369999999999996</v>
      </c>
      <c r="AB44" s="497">
        <f t="shared" si="9"/>
        <v>14.027999999999999</v>
      </c>
      <c r="AC44" s="499">
        <v>4.5999999999999999E-2</v>
      </c>
      <c r="AD44" s="500">
        <v>20.7943</v>
      </c>
      <c r="AE44" s="332"/>
    </row>
    <row r="45" spans="1:31" ht="12.95" customHeight="1" x14ac:dyDescent="0.25">
      <c r="A45" s="493" t="s">
        <v>412</v>
      </c>
      <c r="B45" s="557">
        <v>14</v>
      </c>
      <c r="C45" s="556">
        <v>0.01</v>
      </c>
      <c r="D45" s="495"/>
      <c r="E45" s="495"/>
      <c r="F45" s="497">
        <f t="shared" ca="1" si="6"/>
        <v>0.01</v>
      </c>
      <c r="G45" s="496"/>
      <c r="H45" s="494"/>
      <c r="I45" s="495"/>
      <c r="J45" s="495"/>
      <c r="K45" s="495"/>
      <c r="L45" s="495"/>
      <c r="M45" s="495"/>
      <c r="N45" s="495"/>
      <c r="O45" s="495"/>
      <c r="P45" s="495"/>
      <c r="Q45" s="495"/>
      <c r="R45" s="496"/>
      <c r="S45" s="498">
        <f t="shared" si="7"/>
        <v>0</v>
      </c>
      <c r="T45" s="494"/>
      <c r="U45" s="495"/>
      <c r="V45" s="496"/>
      <c r="W45" s="495"/>
      <c r="X45" s="496"/>
      <c r="Y45" s="497">
        <f t="shared" si="8"/>
        <v>0</v>
      </c>
      <c r="Z45" s="494">
        <v>0.04</v>
      </c>
      <c r="AA45" s="496"/>
      <c r="AB45" s="497">
        <f t="shared" si="9"/>
        <v>0.04</v>
      </c>
      <c r="AC45" s="499"/>
      <c r="AD45" s="500">
        <v>0.05</v>
      </c>
      <c r="AE45" s="332"/>
    </row>
    <row r="46" spans="1:31" ht="12.95" customHeight="1" thickBot="1" x14ac:dyDescent="0.3">
      <c r="A46" s="501" t="s">
        <v>420</v>
      </c>
      <c r="B46" s="557">
        <v>47.4</v>
      </c>
      <c r="C46" s="556"/>
      <c r="D46" s="495"/>
      <c r="E46" s="495"/>
      <c r="F46" s="502">
        <f t="shared" ca="1" si="6"/>
        <v>0</v>
      </c>
      <c r="G46" s="496"/>
      <c r="H46" s="503"/>
      <c r="I46" s="504"/>
      <c r="J46" s="504"/>
      <c r="K46" s="504"/>
      <c r="L46" s="504"/>
      <c r="M46" s="504"/>
      <c r="N46" s="504"/>
      <c r="O46" s="504"/>
      <c r="P46" s="504"/>
      <c r="Q46" s="504"/>
      <c r="R46" s="505"/>
      <c r="S46" s="498">
        <f t="shared" si="7"/>
        <v>0</v>
      </c>
      <c r="T46" s="503"/>
      <c r="U46" s="504"/>
      <c r="V46" s="505"/>
      <c r="W46" s="504"/>
      <c r="X46" s="505"/>
      <c r="Y46" s="506">
        <f t="shared" si="8"/>
        <v>0</v>
      </c>
      <c r="Z46" s="494">
        <v>0.05</v>
      </c>
      <c r="AA46" s="496"/>
      <c r="AB46" s="502">
        <f t="shared" si="9"/>
        <v>0.05</v>
      </c>
      <c r="AC46" s="507"/>
      <c r="AD46" s="508">
        <v>0.05</v>
      </c>
      <c r="AE46" s="332"/>
    </row>
    <row r="47" spans="1:31" ht="12.95" customHeight="1" x14ac:dyDescent="0.25">
      <c r="A47" s="317"/>
      <c r="B47" s="317"/>
      <c r="C47" s="318"/>
      <c r="D47" s="332"/>
      <c r="E47" s="318"/>
      <c r="F47" s="318"/>
      <c r="G47" s="332"/>
      <c r="H47" s="332"/>
      <c r="I47" s="318"/>
      <c r="J47" s="332"/>
      <c r="K47" s="332"/>
      <c r="L47" s="332"/>
      <c r="M47" s="318"/>
      <c r="N47" s="332"/>
      <c r="O47" s="318"/>
      <c r="P47" s="332"/>
      <c r="Q47" s="332"/>
      <c r="R47" s="332"/>
      <c r="S47" s="332"/>
      <c r="T47" s="318"/>
      <c r="U47" s="332"/>
      <c r="V47" s="318"/>
      <c r="W47" s="332"/>
      <c r="X47" s="318"/>
      <c r="Y47" s="332"/>
      <c r="Z47" s="332"/>
      <c r="AA47" s="318"/>
      <c r="AB47" s="332"/>
      <c r="AC47" s="318"/>
      <c r="AD47" s="332"/>
      <c r="AE47" s="332"/>
    </row>
  </sheetData>
  <mergeCells count="2">
    <mergeCell ref="C2:F2"/>
    <mergeCell ref="G2:S2"/>
  </mergeCells>
  <pageMargins left="0.7" right="0.7" top="0.75" bottom="0.75" header="0.3" footer="0.3"/>
  <ignoredErrors>
    <ignoredError sqref="B6:B32" numberStoredAsText="1"/>
    <ignoredError sqref="F34:F37 S33" formula="1"/>
    <ignoredError sqref="F38:F46" formula="1" formulaRange="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W42"/>
  <sheetViews>
    <sheetView topLeftCell="AW10" workbookViewId="0">
      <selection activeCell="BN32" sqref="BN32:BN33"/>
    </sheetView>
  </sheetViews>
  <sheetFormatPr defaultRowHeight="12.75" x14ac:dyDescent="0.2"/>
  <cols>
    <col min="1" max="1" width="38.42578125" style="164" customWidth="1"/>
    <col min="2" max="2" width="12.85546875" style="165" customWidth="1"/>
    <col min="3" max="74" width="10.28515625" style="164" customWidth="1"/>
    <col min="75" max="256" width="8.85546875" style="164"/>
    <col min="257" max="257" width="38.42578125" style="164" customWidth="1"/>
    <col min="258" max="258" width="12.85546875" style="164" customWidth="1"/>
    <col min="259" max="330" width="10.28515625" style="164" customWidth="1"/>
    <col min="331" max="512" width="8.85546875" style="164"/>
    <col min="513" max="513" width="38.42578125" style="164" customWidth="1"/>
    <col min="514" max="514" width="12.85546875" style="164" customWidth="1"/>
    <col min="515" max="586" width="10.28515625" style="164" customWidth="1"/>
    <col min="587" max="768" width="8.85546875" style="164"/>
    <col min="769" max="769" width="38.42578125" style="164" customWidth="1"/>
    <col min="770" max="770" width="12.85546875" style="164" customWidth="1"/>
    <col min="771" max="842" width="10.28515625" style="164" customWidth="1"/>
    <col min="843" max="1024" width="8.85546875" style="164"/>
    <col min="1025" max="1025" width="38.42578125" style="164" customWidth="1"/>
    <col min="1026" max="1026" width="12.85546875" style="164" customWidth="1"/>
    <col min="1027" max="1098" width="10.28515625" style="164" customWidth="1"/>
    <col min="1099" max="1280" width="8.85546875" style="164"/>
    <col min="1281" max="1281" width="38.42578125" style="164" customWidth="1"/>
    <col min="1282" max="1282" width="12.85546875" style="164" customWidth="1"/>
    <col min="1283" max="1354" width="10.28515625" style="164" customWidth="1"/>
    <col min="1355" max="1536" width="8.85546875" style="164"/>
    <col min="1537" max="1537" width="38.42578125" style="164" customWidth="1"/>
    <col min="1538" max="1538" width="12.85546875" style="164" customWidth="1"/>
    <col min="1539" max="1610" width="10.28515625" style="164" customWidth="1"/>
    <col min="1611" max="1792" width="8.85546875" style="164"/>
    <col min="1793" max="1793" width="38.42578125" style="164" customWidth="1"/>
    <col min="1794" max="1794" width="12.85546875" style="164" customWidth="1"/>
    <col min="1795" max="1866" width="10.28515625" style="164" customWidth="1"/>
    <col min="1867" max="2048" width="8.85546875" style="164"/>
    <col min="2049" max="2049" width="38.42578125" style="164" customWidth="1"/>
    <col min="2050" max="2050" width="12.85546875" style="164" customWidth="1"/>
    <col min="2051" max="2122" width="10.28515625" style="164" customWidth="1"/>
    <col min="2123" max="2304" width="8.85546875" style="164"/>
    <col min="2305" max="2305" width="38.42578125" style="164" customWidth="1"/>
    <col min="2306" max="2306" width="12.85546875" style="164" customWidth="1"/>
    <col min="2307" max="2378" width="10.28515625" style="164" customWidth="1"/>
    <col min="2379" max="2560" width="8.85546875" style="164"/>
    <col min="2561" max="2561" width="38.42578125" style="164" customWidth="1"/>
    <col min="2562" max="2562" width="12.85546875" style="164" customWidth="1"/>
    <col min="2563" max="2634" width="10.28515625" style="164" customWidth="1"/>
    <col min="2635" max="2816" width="8.85546875" style="164"/>
    <col min="2817" max="2817" width="38.42578125" style="164" customWidth="1"/>
    <col min="2818" max="2818" width="12.85546875" style="164" customWidth="1"/>
    <col min="2819" max="2890" width="10.28515625" style="164" customWidth="1"/>
    <col min="2891" max="3072" width="8.85546875" style="164"/>
    <col min="3073" max="3073" width="38.42578125" style="164" customWidth="1"/>
    <col min="3074" max="3074" width="12.85546875" style="164" customWidth="1"/>
    <col min="3075" max="3146" width="10.28515625" style="164" customWidth="1"/>
    <col min="3147" max="3328" width="8.85546875" style="164"/>
    <col min="3329" max="3329" width="38.42578125" style="164" customWidth="1"/>
    <col min="3330" max="3330" width="12.85546875" style="164" customWidth="1"/>
    <col min="3331" max="3402" width="10.28515625" style="164" customWidth="1"/>
    <col min="3403" max="3584" width="8.85546875" style="164"/>
    <col min="3585" max="3585" width="38.42578125" style="164" customWidth="1"/>
    <col min="3586" max="3586" width="12.85546875" style="164" customWidth="1"/>
    <col min="3587" max="3658" width="10.28515625" style="164" customWidth="1"/>
    <col min="3659" max="3840" width="8.85546875" style="164"/>
    <col min="3841" max="3841" width="38.42578125" style="164" customWidth="1"/>
    <col min="3842" max="3842" width="12.85546875" style="164" customWidth="1"/>
    <col min="3843" max="3914" width="10.28515625" style="164" customWidth="1"/>
    <col min="3915" max="4096" width="8.85546875" style="164"/>
    <col min="4097" max="4097" width="38.42578125" style="164" customWidth="1"/>
    <col min="4098" max="4098" width="12.85546875" style="164" customWidth="1"/>
    <col min="4099" max="4170" width="10.28515625" style="164" customWidth="1"/>
    <col min="4171" max="4352" width="8.85546875" style="164"/>
    <col min="4353" max="4353" width="38.42578125" style="164" customWidth="1"/>
    <col min="4354" max="4354" width="12.85546875" style="164" customWidth="1"/>
    <col min="4355" max="4426" width="10.28515625" style="164" customWidth="1"/>
    <col min="4427" max="4608" width="8.85546875" style="164"/>
    <col min="4609" max="4609" width="38.42578125" style="164" customWidth="1"/>
    <col min="4610" max="4610" width="12.85546875" style="164" customWidth="1"/>
    <col min="4611" max="4682" width="10.28515625" style="164" customWidth="1"/>
    <col min="4683" max="4864" width="8.85546875" style="164"/>
    <col min="4865" max="4865" width="38.42578125" style="164" customWidth="1"/>
    <col min="4866" max="4866" width="12.85546875" style="164" customWidth="1"/>
    <col min="4867" max="4938" width="10.28515625" style="164" customWidth="1"/>
    <col min="4939" max="5120" width="8.85546875" style="164"/>
    <col min="5121" max="5121" width="38.42578125" style="164" customWidth="1"/>
    <col min="5122" max="5122" width="12.85546875" style="164" customWidth="1"/>
    <col min="5123" max="5194" width="10.28515625" style="164" customWidth="1"/>
    <col min="5195" max="5376" width="8.85546875" style="164"/>
    <col min="5377" max="5377" width="38.42578125" style="164" customWidth="1"/>
    <col min="5378" max="5378" width="12.85546875" style="164" customWidth="1"/>
    <col min="5379" max="5450" width="10.28515625" style="164" customWidth="1"/>
    <col min="5451" max="5632" width="8.85546875" style="164"/>
    <col min="5633" max="5633" width="38.42578125" style="164" customWidth="1"/>
    <col min="5634" max="5634" width="12.85546875" style="164" customWidth="1"/>
    <col min="5635" max="5706" width="10.28515625" style="164" customWidth="1"/>
    <col min="5707" max="5888" width="8.85546875" style="164"/>
    <col min="5889" max="5889" width="38.42578125" style="164" customWidth="1"/>
    <col min="5890" max="5890" width="12.85546875" style="164" customWidth="1"/>
    <col min="5891" max="5962" width="10.28515625" style="164" customWidth="1"/>
    <col min="5963" max="6144" width="8.85546875" style="164"/>
    <col min="6145" max="6145" width="38.42578125" style="164" customWidth="1"/>
    <col min="6146" max="6146" width="12.85546875" style="164" customWidth="1"/>
    <col min="6147" max="6218" width="10.28515625" style="164" customWidth="1"/>
    <col min="6219" max="6400" width="8.85546875" style="164"/>
    <col min="6401" max="6401" width="38.42578125" style="164" customWidth="1"/>
    <col min="6402" max="6402" width="12.85546875" style="164" customWidth="1"/>
    <col min="6403" max="6474" width="10.28515625" style="164" customWidth="1"/>
    <col min="6475" max="6656" width="8.85546875" style="164"/>
    <col min="6657" max="6657" width="38.42578125" style="164" customWidth="1"/>
    <col min="6658" max="6658" width="12.85546875" style="164" customWidth="1"/>
    <col min="6659" max="6730" width="10.28515625" style="164" customWidth="1"/>
    <col min="6731" max="6912" width="8.85546875" style="164"/>
    <col min="6913" max="6913" width="38.42578125" style="164" customWidth="1"/>
    <col min="6914" max="6914" width="12.85546875" style="164" customWidth="1"/>
    <col min="6915" max="6986" width="10.28515625" style="164" customWidth="1"/>
    <col min="6987" max="7168" width="8.85546875" style="164"/>
    <col min="7169" max="7169" width="38.42578125" style="164" customWidth="1"/>
    <col min="7170" max="7170" width="12.85546875" style="164" customWidth="1"/>
    <col min="7171" max="7242" width="10.28515625" style="164" customWidth="1"/>
    <col min="7243" max="7424" width="8.85546875" style="164"/>
    <col min="7425" max="7425" width="38.42578125" style="164" customWidth="1"/>
    <col min="7426" max="7426" width="12.85546875" style="164" customWidth="1"/>
    <col min="7427" max="7498" width="10.28515625" style="164" customWidth="1"/>
    <col min="7499" max="7680" width="8.85546875" style="164"/>
    <col min="7681" max="7681" width="38.42578125" style="164" customWidth="1"/>
    <col min="7682" max="7682" width="12.85546875" style="164" customWidth="1"/>
    <col min="7683" max="7754" width="10.28515625" style="164" customWidth="1"/>
    <col min="7755" max="7936" width="8.85546875" style="164"/>
    <col min="7937" max="7937" width="38.42578125" style="164" customWidth="1"/>
    <col min="7938" max="7938" width="12.85546875" style="164" customWidth="1"/>
    <col min="7939" max="8010" width="10.28515625" style="164" customWidth="1"/>
    <col min="8011" max="8192" width="8.85546875" style="164"/>
    <col min="8193" max="8193" width="38.42578125" style="164" customWidth="1"/>
    <col min="8194" max="8194" width="12.85546875" style="164" customWidth="1"/>
    <col min="8195" max="8266" width="10.28515625" style="164" customWidth="1"/>
    <col min="8267" max="8448" width="8.85546875" style="164"/>
    <col min="8449" max="8449" width="38.42578125" style="164" customWidth="1"/>
    <col min="8450" max="8450" width="12.85546875" style="164" customWidth="1"/>
    <col min="8451" max="8522" width="10.28515625" style="164" customWidth="1"/>
    <col min="8523" max="8704" width="8.85546875" style="164"/>
    <col min="8705" max="8705" width="38.42578125" style="164" customWidth="1"/>
    <col min="8706" max="8706" width="12.85546875" style="164" customWidth="1"/>
    <col min="8707" max="8778" width="10.28515625" style="164" customWidth="1"/>
    <col min="8779" max="8960" width="8.85546875" style="164"/>
    <col min="8961" max="8961" width="38.42578125" style="164" customWidth="1"/>
    <col min="8962" max="8962" width="12.85546875" style="164" customWidth="1"/>
    <col min="8963" max="9034" width="10.28515625" style="164" customWidth="1"/>
    <col min="9035" max="9216" width="8.85546875" style="164"/>
    <col min="9217" max="9217" width="38.42578125" style="164" customWidth="1"/>
    <col min="9218" max="9218" width="12.85546875" style="164" customWidth="1"/>
    <col min="9219" max="9290" width="10.28515625" style="164" customWidth="1"/>
    <col min="9291" max="9472" width="8.85546875" style="164"/>
    <col min="9473" max="9473" width="38.42578125" style="164" customWidth="1"/>
    <col min="9474" max="9474" width="12.85546875" style="164" customWidth="1"/>
    <col min="9475" max="9546" width="10.28515625" style="164" customWidth="1"/>
    <col min="9547" max="9728" width="8.85546875" style="164"/>
    <col min="9729" max="9729" width="38.42578125" style="164" customWidth="1"/>
    <col min="9730" max="9730" width="12.85546875" style="164" customWidth="1"/>
    <col min="9731" max="9802" width="10.28515625" style="164" customWidth="1"/>
    <col min="9803" max="9984" width="8.85546875" style="164"/>
    <col min="9985" max="9985" width="38.42578125" style="164" customWidth="1"/>
    <col min="9986" max="9986" width="12.85546875" style="164" customWidth="1"/>
    <col min="9987" max="10058" width="10.28515625" style="164" customWidth="1"/>
    <col min="10059" max="10240" width="8.85546875" style="164"/>
    <col min="10241" max="10241" width="38.42578125" style="164" customWidth="1"/>
    <col min="10242" max="10242" width="12.85546875" style="164" customWidth="1"/>
    <col min="10243" max="10314" width="10.28515625" style="164" customWidth="1"/>
    <col min="10315" max="10496" width="8.85546875" style="164"/>
    <col min="10497" max="10497" width="38.42578125" style="164" customWidth="1"/>
    <col min="10498" max="10498" width="12.85546875" style="164" customWidth="1"/>
    <col min="10499" max="10570" width="10.28515625" style="164" customWidth="1"/>
    <col min="10571" max="10752" width="8.85546875" style="164"/>
    <col min="10753" max="10753" width="38.42578125" style="164" customWidth="1"/>
    <col min="10754" max="10754" width="12.85546875" style="164" customWidth="1"/>
    <col min="10755" max="10826" width="10.28515625" style="164" customWidth="1"/>
    <col min="10827" max="11008" width="8.85546875" style="164"/>
    <col min="11009" max="11009" width="38.42578125" style="164" customWidth="1"/>
    <col min="11010" max="11010" width="12.85546875" style="164" customWidth="1"/>
    <col min="11011" max="11082" width="10.28515625" style="164" customWidth="1"/>
    <col min="11083" max="11264" width="8.85546875" style="164"/>
    <col min="11265" max="11265" width="38.42578125" style="164" customWidth="1"/>
    <col min="11266" max="11266" width="12.85546875" style="164" customWidth="1"/>
    <col min="11267" max="11338" width="10.28515625" style="164" customWidth="1"/>
    <col min="11339" max="11520" width="8.85546875" style="164"/>
    <col min="11521" max="11521" width="38.42578125" style="164" customWidth="1"/>
    <col min="11522" max="11522" width="12.85546875" style="164" customWidth="1"/>
    <col min="11523" max="11594" width="10.28515625" style="164" customWidth="1"/>
    <col min="11595" max="11776" width="8.85546875" style="164"/>
    <col min="11777" max="11777" width="38.42578125" style="164" customWidth="1"/>
    <col min="11778" max="11778" width="12.85546875" style="164" customWidth="1"/>
    <col min="11779" max="11850" width="10.28515625" style="164" customWidth="1"/>
    <col min="11851" max="12032" width="8.85546875" style="164"/>
    <col min="12033" max="12033" width="38.42578125" style="164" customWidth="1"/>
    <col min="12034" max="12034" width="12.85546875" style="164" customWidth="1"/>
    <col min="12035" max="12106" width="10.28515625" style="164" customWidth="1"/>
    <col min="12107" max="12288" width="8.85546875" style="164"/>
    <col min="12289" max="12289" width="38.42578125" style="164" customWidth="1"/>
    <col min="12290" max="12290" width="12.85546875" style="164" customWidth="1"/>
    <col min="12291" max="12362" width="10.28515625" style="164" customWidth="1"/>
    <col min="12363" max="12544" width="8.85546875" style="164"/>
    <col min="12545" max="12545" width="38.42578125" style="164" customWidth="1"/>
    <col min="12546" max="12546" width="12.85546875" style="164" customWidth="1"/>
    <col min="12547" max="12618" width="10.28515625" style="164" customWidth="1"/>
    <col min="12619" max="12800" width="8.85546875" style="164"/>
    <col min="12801" max="12801" width="38.42578125" style="164" customWidth="1"/>
    <col min="12802" max="12802" width="12.85546875" style="164" customWidth="1"/>
    <col min="12803" max="12874" width="10.28515625" style="164" customWidth="1"/>
    <col min="12875" max="13056" width="8.85546875" style="164"/>
    <col min="13057" max="13057" width="38.42578125" style="164" customWidth="1"/>
    <col min="13058" max="13058" width="12.85546875" style="164" customWidth="1"/>
    <col min="13059" max="13130" width="10.28515625" style="164" customWidth="1"/>
    <col min="13131" max="13312" width="8.85546875" style="164"/>
    <col min="13313" max="13313" width="38.42578125" style="164" customWidth="1"/>
    <col min="13314" max="13314" width="12.85546875" style="164" customWidth="1"/>
    <col min="13315" max="13386" width="10.28515625" style="164" customWidth="1"/>
    <col min="13387" max="13568" width="8.85546875" style="164"/>
    <col min="13569" max="13569" width="38.42578125" style="164" customWidth="1"/>
    <col min="13570" max="13570" width="12.85546875" style="164" customWidth="1"/>
    <col min="13571" max="13642" width="10.28515625" style="164" customWidth="1"/>
    <col min="13643" max="13824" width="8.85546875" style="164"/>
    <col min="13825" max="13825" width="38.42578125" style="164" customWidth="1"/>
    <col min="13826" max="13826" width="12.85546875" style="164" customWidth="1"/>
    <col min="13827" max="13898" width="10.28515625" style="164" customWidth="1"/>
    <col min="13899" max="14080" width="8.85546875" style="164"/>
    <col min="14081" max="14081" width="38.42578125" style="164" customWidth="1"/>
    <col min="14082" max="14082" width="12.85546875" style="164" customWidth="1"/>
    <col min="14083" max="14154" width="10.28515625" style="164" customWidth="1"/>
    <col min="14155" max="14336" width="8.85546875" style="164"/>
    <col min="14337" max="14337" width="38.42578125" style="164" customWidth="1"/>
    <col min="14338" max="14338" width="12.85546875" style="164" customWidth="1"/>
    <col min="14339" max="14410" width="10.28515625" style="164" customWidth="1"/>
    <col min="14411" max="14592" width="8.85546875" style="164"/>
    <col min="14593" max="14593" width="38.42578125" style="164" customWidth="1"/>
    <col min="14594" max="14594" width="12.85546875" style="164" customWidth="1"/>
    <col min="14595" max="14666" width="10.28515625" style="164" customWidth="1"/>
    <col min="14667" max="14848" width="8.85546875" style="164"/>
    <col min="14849" max="14849" width="38.42578125" style="164" customWidth="1"/>
    <col min="14850" max="14850" width="12.85546875" style="164" customWidth="1"/>
    <col min="14851" max="14922" width="10.28515625" style="164" customWidth="1"/>
    <col min="14923" max="15104" width="8.85546875" style="164"/>
    <col min="15105" max="15105" width="38.42578125" style="164" customWidth="1"/>
    <col min="15106" max="15106" width="12.85546875" style="164" customWidth="1"/>
    <col min="15107" max="15178" width="10.28515625" style="164" customWidth="1"/>
    <col min="15179" max="15360" width="8.85546875" style="164"/>
    <col min="15361" max="15361" width="38.42578125" style="164" customWidth="1"/>
    <col min="15362" max="15362" width="12.85546875" style="164" customWidth="1"/>
    <col min="15363" max="15434" width="10.28515625" style="164" customWidth="1"/>
    <col min="15435" max="15616" width="8.85546875" style="164"/>
    <col min="15617" max="15617" width="38.42578125" style="164" customWidth="1"/>
    <col min="15618" max="15618" width="12.85546875" style="164" customWidth="1"/>
    <col min="15619" max="15690" width="10.28515625" style="164" customWidth="1"/>
    <col min="15691" max="15872" width="8.85546875" style="164"/>
    <col min="15873" max="15873" width="38.42578125" style="164" customWidth="1"/>
    <col min="15874" max="15874" width="12.85546875" style="164" customWidth="1"/>
    <col min="15875" max="15946" width="10.28515625" style="164" customWidth="1"/>
    <col min="15947" max="16128" width="8.85546875" style="164"/>
    <col min="16129" max="16129" width="38.42578125" style="164" customWidth="1"/>
    <col min="16130" max="16130" width="12.85546875" style="164" customWidth="1"/>
    <col min="16131" max="16202" width="10.28515625" style="164" customWidth="1"/>
    <col min="16203" max="16384" width="8.85546875" style="164"/>
  </cols>
  <sheetData>
    <row r="1" spans="1:75" ht="18" x14ac:dyDescent="0.25">
      <c r="A1" s="1752" t="s">
        <v>40</v>
      </c>
      <c r="B1" s="1753"/>
    </row>
    <row r="2" spans="1:75" ht="15.75" x14ac:dyDescent="0.25">
      <c r="A2" s="1754" t="s">
        <v>41</v>
      </c>
      <c r="B2" s="1755"/>
    </row>
    <row r="3" spans="1:75" ht="15.75" thickBot="1" x14ac:dyDescent="0.3">
      <c r="A3" s="1756" t="s">
        <v>42</v>
      </c>
      <c r="B3" s="1757"/>
    </row>
    <row r="6" spans="1:75" x14ac:dyDescent="0.2">
      <c r="AW6" s="166" t="s">
        <v>43</v>
      </c>
      <c r="AX6" s="167" t="s">
        <v>43</v>
      </c>
      <c r="AY6" s="167" t="s">
        <v>43</v>
      </c>
      <c r="AZ6" s="167" t="s">
        <v>43</v>
      </c>
      <c r="BA6" s="168" t="s">
        <v>44</v>
      </c>
      <c r="BB6" s="168" t="s">
        <v>44</v>
      </c>
      <c r="BC6" s="168" t="s">
        <v>44</v>
      </c>
      <c r="BD6" s="168" t="s">
        <v>44</v>
      </c>
      <c r="BE6" s="169" t="s">
        <v>45</v>
      </c>
      <c r="BF6" s="169" t="s">
        <v>45</v>
      </c>
      <c r="BG6" s="169" t="s">
        <v>45</v>
      </c>
      <c r="BH6" s="169" t="s">
        <v>45</v>
      </c>
      <c r="BI6" s="170" t="s">
        <v>46</v>
      </c>
      <c r="BJ6" s="170" t="s">
        <v>46</v>
      </c>
      <c r="BK6" s="170" t="s">
        <v>46</v>
      </c>
      <c r="BL6" s="170" t="s">
        <v>46</v>
      </c>
      <c r="BM6" s="171" t="s">
        <v>47</v>
      </c>
      <c r="BN6" s="171" t="s">
        <v>47</v>
      </c>
      <c r="BO6" s="171" t="s">
        <v>47</v>
      </c>
      <c r="BP6" s="171" t="s">
        <v>47</v>
      </c>
      <c r="BQ6" s="172" t="s">
        <v>48</v>
      </c>
      <c r="BR6" s="172" t="s">
        <v>48</v>
      </c>
      <c r="BS6" s="172" t="s">
        <v>48</v>
      </c>
      <c r="BT6" s="172" t="s">
        <v>48</v>
      </c>
    </row>
    <row r="7" spans="1:75" s="165" customFormat="1" x14ac:dyDescent="0.2">
      <c r="B7" s="165" t="s">
        <v>49</v>
      </c>
      <c r="C7" s="173" t="s">
        <v>50</v>
      </c>
      <c r="D7" s="173" t="s">
        <v>51</v>
      </c>
      <c r="E7" s="173" t="s">
        <v>52</v>
      </c>
      <c r="F7" s="173" t="s">
        <v>53</v>
      </c>
      <c r="G7" s="173" t="s">
        <v>54</v>
      </c>
      <c r="H7" s="173" t="s">
        <v>55</v>
      </c>
      <c r="I7" s="173" t="s">
        <v>56</v>
      </c>
      <c r="J7" s="173" t="s">
        <v>57</v>
      </c>
      <c r="K7" s="173" t="s">
        <v>58</v>
      </c>
      <c r="L7" s="173" t="s">
        <v>59</v>
      </c>
      <c r="M7" s="173" t="s">
        <v>60</v>
      </c>
      <c r="N7" s="173" t="s">
        <v>61</v>
      </c>
      <c r="O7" s="173" t="s">
        <v>62</v>
      </c>
      <c r="P7" s="173" t="s">
        <v>63</v>
      </c>
      <c r="Q7" s="173" t="s">
        <v>64</v>
      </c>
      <c r="R7" s="173" t="s">
        <v>65</v>
      </c>
      <c r="S7" s="173" t="s">
        <v>66</v>
      </c>
      <c r="T7" s="173" t="s">
        <v>67</v>
      </c>
      <c r="U7" s="173" t="s">
        <v>68</v>
      </c>
      <c r="V7" s="173" t="s">
        <v>69</v>
      </c>
      <c r="W7" s="173" t="s">
        <v>70</v>
      </c>
      <c r="X7" s="173" t="s">
        <v>71</v>
      </c>
      <c r="Y7" s="173" t="s">
        <v>72</v>
      </c>
      <c r="Z7" s="173" t="s">
        <v>73</v>
      </c>
      <c r="AA7" s="173" t="s">
        <v>74</v>
      </c>
      <c r="AB7" s="173" t="s">
        <v>75</v>
      </c>
      <c r="AC7" s="173" t="s">
        <v>76</v>
      </c>
      <c r="AD7" s="173" t="s">
        <v>77</v>
      </c>
      <c r="AE7" s="173" t="s">
        <v>78</v>
      </c>
      <c r="AF7" s="173" t="s">
        <v>79</v>
      </c>
      <c r="AG7" s="173" t="s">
        <v>80</v>
      </c>
      <c r="AH7" s="173" t="s">
        <v>81</v>
      </c>
      <c r="AI7" s="173" t="s">
        <v>82</v>
      </c>
      <c r="AJ7" s="173" t="s">
        <v>83</v>
      </c>
      <c r="AK7" s="173" t="s">
        <v>84</v>
      </c>
      <c r="AL7" s="173" t="s">
        <v>85</v>
      </c>
      <c r="AM7" s="173" t="s">
        <v>86</v>
      </c>
      <c r="AN7" s="173" t="s">
        <v>87</v>
      </c>
      <c r="AO7" s="173" t="s">
        <v>88</v>
      </c>
      <c r="AP7" s="173" t="s">
        <v>89</v>
      </c>
      <c r="AQ7" s="173" t="s">
        <v>90</v>
      </c>
      <c r="AR7" s="173" t="s">
        <v>91</v>
      </c>
      <c r="AS7" s="173" t="s">
        <v>92</v>
      </c>
      <c r="AT7" s="173" t="s">
        <v>93</v>
      </c>
      <c r="AU7" s="165" t="s">
        <v>94</v>
      </c>
      <c r="AV7" s="165" t="s">
        <v>95</v>
      </c>
      <c r="AW7" s="165" t="s">
        <v>96</v>
      </c>
      <c r="AX7" s="165" t="s">
        <v>97</v>
      </c>
      <c r="AY7" s="165" t="s">
        <v>98</v>
      </c>
      <c r="AZ7" s="165" t="s">
        <v>99</v>
      </c>
      <c r="BA7" s="165" t="s">
        <v>100</v>
      </c>
      <c r="BB7" s="165" t="s">
        <v>101</v>
      </c>
      <c r="BC7" s="165" t="s">
        <v>102</v>
      </c>
      <c r="BD7" s="165" t="s">
        <v>103</v>
      </c>
      <c r="BE7" s="165" t="s">
        <v>104</v>
      </c>
      <c r="BF7" s="165" t="s">
        <v>105</v>
      </c>
      <c r="BG7" s="165" t="s">
        <v>106</v>
      </c>
      <c r="BH7" s="165" t="s">
        <v>107</v>
      </c>
      <c r="BI7" s="165" t="s">
        <v>108</v>
      </c>
      <c r="BJ7" s="165" t="s">
        <v>109</v>
      </c>
      <c r="BK7" s="165" t="s">
        <v>110</v>
      </c>
      <c r="BL7" s="165" t="s">
        <v>111</v>
      </c>
      <c r="BM7" s="165" t="s">
        <v>112</v>
      </c>
      <c r="BN7" s="165" t="s">
        <v>113</v>
      </c>
      <c r="BO7" s="165" t="s">
        <v>114</v>
      </c>
      <c r="BP7" s="165" t="s">
        <v>115</v>
      </c>
      <c r="BQ7" s="165" t="s">
        <v>116</v>
      </c>
      <c r="BR7" s="165" t="s">
        <v>117</v>
      </c>
      <c r="BS7" s="165" t="s">
        <v>118</v>
      </c>
      <c r="BT7" s="165" t="s">
        <v>119</v>
      </c>
      <c r="BU7" s="165" t="s">
        <v>120</v>
      </c>
      <c r="BV7" s="165" t="s">
        <v>121</v>
      </c>
      <c r="BW7" s="165" t="s">
        <v>122</v>
      </c>
    </row>
    <row r="8" spans="1:75" x14ac:dyDescent="0.2">
      <c r="A8" s="165" t="s">
        <v>123</v>
      </c>
      <c r="B8" s="165" t="s">
        <v>124</v>
      </c>
      <c r="C8" s="174">
        <v>2.036</v>
      </c>
      <c r="D8" s="174">
        <v>2.0609999999999999</v>
      </c>
      <c r="E8" s="174">
        <v>2.0659999999999998</v>
      </c>
      <c r="F8" s="174">
        <v>2.0880000000000001</v>
      </c>
      <c r="G8" s="174">
        <v>2.105</v>
      </c>
      <c r="H8" s="174">
        <v>2.1160000000000001</v>
      </c>
      <c r="I8" s="174">
        <v>2.15</v>
      </c>
      <c r="J8" s="174">
        <v>2.17</v>
      </c>
      <c r="K8" s="174">
        <v>2.1880000000000002</v>
      </c>
      <c r="L8" s="174">
        <v>2.2149999999999999</v>
      </c>
      <c r="M8" s="174">
        <v>2.2349999999999999</v>
      </c>
      <c r="N8" s="174">
        <v>2.222</v>
      </c>
      <c r="O8" s="174">
        <v>2.2349999999999999</v>
      </c>
      <c r="P8" s="174">
        <v>2.262</v>
      </c>
      <c r="Q8" s="174">
        <v>2.2749999999999999</v>
      </c>
      <c r="R8" s="174">
        <v>2.3029999999999999</v>
      </c>
      <c r="S8" s="174">
        <v>2.3220000000000001</v>
      </c>
      <c r="T8" s="174">
        <v>2.363</v>
      </c>
      <c r="U8" s="174">
        <v>2.403</v>
      </c>
      <c r="V8" s="174">
        <v>2.3519999999999999</v>
      </c>
      <c r="W8" s="174">
        <v>2.3460000000000001</v>
      </c>
      <c r="X8" s="174">
        <v>2.351</v>
      </c>
      <c r="Y8" s="174">
        <v>2.371</v>
      </c>
      <c r="Z8" s="174">
        <v>2.3849999999999998</v>
      </c>
      <c r="AA8" s="174">
        <v>2.3849999999999998</v>
      </c>
      <c r="AB8" s="174">
        <v>2.3860000000000001</v>
      </c>
      <c r="AC8" s="174">
        <v>2.4009999999999998</v>
      </c>
      <c r="AD8" s="174">
        <v>2.4239999999999999</v>
      </c>
      <c r="AE8" s="174">
        <v>2.4369999999999998</v>
      </c>
      <c r="AF8" s="174">
        <v>2.4809999999999999</v>
      </c>
      <c r="AG8" s="174">
        <v>2.492</v>
      </c>
      <c r="AH8" s="174">
        <v>2.4990000000000001</v>
      </c>
      <c r="AI8" s="174">
        <v>2.52</v>
      </c>
      <c r="AJ8" s="174">
        <v>2.524</v>
      </c>
      <c r="AK8" s="174">
        <v>2.5329999999999999</v>
      </c>
      <c r="AL8" s="174">
        <v>2.5499999999999998</v>
      </c>
      <c r="AM8" s="174">
        <v>2.5630000000000002</v>
      </c>
      <c r="AN8" s="174">
        <v>2.5590000000000002</v>
      </c>
      <c r="AO8" s="174">
        <v>2.5750000000000002</v>
      </c>
      <c r="AP8" s="174">
        <v>2.589</v>
      </c>
      <c r="AQ8" s="174">
        <v>2.6059999999999999</v>
      </c>
      <c r="AR8" s="174">
        <v>2.6139999999999999</v>
      </c>
      <c r="AS8" s="174">
        <v>2.6160000000000001</v>
      </c>
      <c r="AT8" s="174">
        <v>2.6190000000000002</v>
      </c>
      <c r="AU8" s="174">
        <v>2.6219999999999999</v>
      </c>
      <c r="AV8" s="174">
        <v>2.63</v>
      </c>
      <c r="AW8" s="174">
        <v>2.6240000000000001</v>
      </c>
      <c r="AX8" s="174">
        <v>2.6259999999999999</v>
      </c>
      <c r="AY8" s="174">
        <v>2.6240000000000001</v>
      </c>
      <c r="AZ8" s="174">
        <v>2.6269999999999998</v>
      </c>
      <c r="BA8" s="174">
        <v>2.6429999999999998</v>
      </c>
      <c r="BB8" s="174">
        <v>2.6669999999999998</v>
      </c>
      <c r="BC8" s="174">
        <v>2.6749999999999998</v>
      </c>
      <c r="BD8" s="174">
        <v>2.6920000000000002</v>
      </c>
      <c r="BE8" s="174">
        <v>2.7130000000000001</v>
      </c>
      <c r="BF8" s="174">
        <v>2.7250000000000001</v>
      </c>
      <c r="BG8" s="174">
        <v>2.7440000000000002</v>
      </c>
      <c r="BH8" s="174">
        <v>2.7639999999999998</v>
      </c>
      <c r="BI8" s="174">
        <v>2.7829999999999999</v>
      </c>
      <c r="BJ8" s="174">
        <v>2.802</v>
      </c>
      <c r="BK8" s="174">
        <v>2.82</v>
      </c>
      <c r="BL8" s="174">
        <v>2.8380000000000001</v>
      </c>
      <c r="BM8" s="174">
        <v>2.8559999999999999</v>
      </c>
      <c r="BN8" s="174">
        <v>2.875</v>
      </c>
      <c r="BO8" s="174">
        <v>2.8940000000000001</v>
      </c>
      <c r="BP8" s="174">
        <v>2.9129999999999998</v>
      </c>
      <c r="BQ8" s="174">
        <v>2.9329999999999998</v>
      </c>
      <c r="BR8" s="174">
        <v>2.9529999999999998</v>
      </c>
      <c r="BS8" s="174">
        <v>2.972</v>
      </c>
      <c r="BT8" s="174">
        <v>2.9929999999999999</v>
      </c>
      <c r="BU8" s="174">
        <v>3.0150000000000001</v>
      </c>
      <c r="BV8" s="174">
        <v>3.0339999999999998</v>
      </c>
    </row>
    <row r="9" spans="1:75" x14ac:dyDescent="0.2">
      <c r="A9" s="165" t="s">
        <v>125</v>
      </c>
      <c r="B9" s="165" t="s">
        <v>126</v>
      </c>
      <c r="C9" s="174">
        <v>2.036</v>
      </c>
      <c r="D9" s="174">
        <v>2.0609999999999999</v>
      </c>
      <c r="E9" s="174">
        <v>2.0659999999999998</v>
      </c>
      <c r="F9" s="174">
        <v>2.0880000000000001</v>
      </c>
      <c r="G9" s="174">
        <v>2.105</v>
      </c>
      <c r="H9" s="174">
        <v>2.1160000000000001</v>
      </c>
      <c r="I9" s="174">
        <v>2.15</v>
      </c>
      <c r="J9" s="174">
        <v>2.17</v>
      </c>
      <c r="K9" s="174">
        <v>2.1880000000000002</v>
      </c>
      <c r="L9" s="174">
        <v>2.2149999999999999</v>
      </c>
      <c r="M9" s="174">
        <v>2.2349999999999999</v>
      </c>
      <c r="N9" s="174">
        <v>2.222</v>
      </c>
      <c r="O9" s="174">
        <v>2.2349999999999999</v>
      </c>
      <c r="P9" s="174">
        <v>2.262</v>
      </c>
      <c r="Q9" s="174">
        <v>2.2749999999999999</v>
      </c>
      <c r="R9" s="174">
        <v>2.3029999999999999</v>
      </c>
      <c r="S9" s="174">
        <v>2.3220000000000001</v>
      </c>
      <c r="T9" s="174">
        <v>2.363</v>
      </c>
      <c r="U9" s="174">
        <v>2.403</v>
      </c>
      <c r="V9" s="174">
        <v>2.3519999999999999</v>
      </c>
      <c r="W9" s="174">
        <v>2.3460000000000001</v>
      </c>
      <c r="X9" s="174">
        <v>2.351</v>
      </c>
      <c r="Y9" s="174">
        <v>2.371</v>
      </c>
      <c r="Z9" s="174">
        <v>2.3849999999999998</v>
      </c>
      <c r="AA9" s="174">
        <v>2.3849999999999998</v>
      </c>
      <c r="AB9" s="174">
        <v>2.3860000000000001</v>
      </c>
      <c r="AC9" s="174">
        <v>2.4009999999999998</v>
      </c>
      <c r="AD9" s="174">
        <v>2.4239999999999999</v>
      </c>
      <c r="AE9" s="174">
        <v>2.4369999999999998</v>
      </c>
      <c r="AF9" s="174">
        <v>2.4809999999999999</v>
      </c>
      <c r="AG9" s="174">
        <v>2.492</v>
      </c>
      <c r="AH9" s="174">
        <v>2.4990000000000001</v>
      </c>
      <c r="AI9" s="174">
        <v>2.52</v>
      </c>
      <c r="AJ9" s="174">
        <v>2.524</v>
      </c>
      <c r="AK9" s="174">
        <v>2.5329999999999999</v>
      </c>
      <c r="AL9" s="174">
        <v>2.5499999999999998</v>
      </c>
      <c r="AM9" s="174">
        <v>2.5630000000000002</v>
      </c>
      <c r="AN9" s="174">
        <v>2.5590000000000002</v>
      </c>
      <c r="AO9" s="174">
        <v>2.5750000000000002</v>
      </c>
      <c r="AP9" s="174">
        <v>2.589</v>
      </c>
      <c r="AQ9" s="174">
        <v>2.6059999999999999</v>
      </c>
      <c r="AR9" s="174">
        <v>2.6139999999999999</v>
      </c>
      <c r="AS9" s="174">
        <v>2.6160000000000001</v>
      </c>
      <c r="AT9" s="174">
        <v>2.6190000000000002</v>
      </c>
      <c r="AU9" s="174">
        <v>2.6219999999999999</v>
      </c>
      <c r="AV9" s="174">
        <v>2.63</v>
      </c>
      <c r="AW9" s="174">
        <v>2.6240000000000001</v>
      </c>
      <c r="AX9" s="174">
        <v>2.6259999999999999</v>
      </c>
      <c r="AY9" s="174">
        <v>2.6240000000000001</v>
      </c>
      <c r="AZ9" s="174">
        <v>2.6269999999999998</v>
      </c>
      <c r="BA9" s="174">
        <v>2.6429999999999998</v>
      </c>
      <c r="BB9" s="174">
        <v>2.6669999999999998</v>
      </c>
      <c r="BC9" s="174">
        <v>2.6749999999999998</v>
      </c>
      <c r="BD9" s="174">
        <v>2.6869999999999998</v>
      </c>
      <c r="BE9" s="174">
        <v>2.7069999999999999</v>
      </c>
      <c r="BF9" s="174">
        <v>2.7170000000000001</v>
      </c>
      <c r="BG9" s="174">
        <v>2.7349999999999999</v>
      </c>
      <c r="BH9" s="174">
        <v>2.7509999999999999</v>
      </c>
      <c r="BI9" s="174">
        <v>2.7669999999999999</v>
      </c>
      <c r="BJ9" s="174">
        <v>2.7839999999999998</v>
      </c>
      <c r="BK9" s="174">
        <v>2.7989999999999999</v>
      </c>
      <c r="BL9" s="174">
        <v>2.8140000000000001</v>
      </c>
      <c r="BM9" s="174">
        <v>2.831</v>
      </c>
      <c r="BN9" s="174">
        <v>2.847</v>
      </c>
      <c r="BO9" s="174">
        <v>2.863</v>
      </c>
      <c r="BP9" s="174">
        <v>2.88</v>
      </c>
      <c r="BQ9" s="174">
        <v>2.8969999999999998</v>
      </c>
      <c r="BR9" s="174">
        <v>2.9140000000000001</v>
      </c>
      <c r="BS9" s="174">
        <v>2.9319999999999999</v>
      </c>
      <c r="BT9" s="174">
        <v>2.9510000000000001</v>
      </c>
      <c r="BU9" s="174">
        <v>2.97</v>
      </c>
      <c r="BV9" s="174">
        <v>2.9870000000000001</v>
      </c>
    </row>
    <row r="10" spans="1:75" x14ac:dyDescent="0.2">
      <c r="A10" s="165" t="s">
        <v>127</v>
      </c>
      <c r="B10" s="165" t="s">
        <v>128</v>
      </c>
      <c r="C10" s="174">
        <v>2.036</v>
      </c>
      <c r="D10" s="174">
        <v>2.0609999999999999</v>
      </c>
      <c r="E10" s="174">
        <v>2.0659999999999998</v>
      </c>
      <c r="F10" s="174">
        <v>2.0880000000000001</v>
      </c>
      <c r="G10" s="174">
        <v>2.105</v>
      </c>
      <c r="H10" s="174">
        <v>2.1160000000000001</v>
      </c>
      <c r="I10" s="174">
        <v>2.15</v>
      </c>
      <c r="J10" s="174">
        <v>2.17</v>
      </c>
      <c r="K10" s="174">
        <v>2.1880000000000002</v>
      </c>
      <c r="L10" s="174">
        <v>2.2149999999999999</v>
      </c>
      <c r="M10" s="174">
        <v>2.2349999999999999</v>
      </c>
      <c r="N10" s="174">
        <v>2.222</v>
      </c>
      <c r="O10" s="174">
        <v>2.2349999999999999</v>
      </c>
      <c r="P10" s="174">
        <v>2.262</v>
      </c>
      <c r="Q10" s="174">
        <v>2.2749999999999999</v>
      </c>
      <c r="R10" s="174">
        <v>2.3029999999999999</v>
      </c>
      <c r="S10" s="174">
        <v>2.3220000000000001</v>
      </c>
      <c r="T10" s="174">
        <v>2.363</v>
      </c>
      <c r="U10" s="174">
        <v>2.403</v>
      </c>
      <c r="V10" s="174">
        <v>2.3519999999999999</v>
      </c>
      <c r="W10" s="174">
        <v>2.3460000000000001</v>
      </c>
      <c r="X10" s="174">
        <v>2.351</v>
      </c>
      <c r="Y10" s="174">
        <v>2.371</v>
      </c>
      <c r="Z10" s="174">
        <v>2.3849999999999998</v>
      </c>
      <c r="AA10" s="174">
        <v>2.3849999999999998</v>
      </c>
      <c r="AB10" s="174">
        <v>2.3860000000000001</v>
      </c>
      <c r="AC10" s="174">
        <v>2.4009999999999998</v>
      </c>
      <c r="AD10" s="174">
        <v>2.4239999999999999</v>
      </c>
      <c r="AE10" s="174">
        <v>2.4369999999999998</v>
      </c>
      <c r="AF10" s="174">
        <v>2.4809999999999999</v>
      </c>
      <c r="AG10" s="174">
        <v>2.492</v>
      </c>
      <c r="AH10" s="174">
        <v>2.4990000000000001</v>
      </c>
      <c r="AI10" s="174">
        <v>2.52</v>
      </c>
      <c r="AJ10" s="174">
        <v>2.524</v>
      </c>
      <c r="AK10" s="174">
        <v>2.5329999999999999</v>
      </c>
      <c r="AL10" s="174">
        <v>2.5499999999999998</v>
      </c>
      <c r="AM10" s="174">
        <v>2.5630000000000002</v>
      </c>
      <c r="AN10" s="174">
        <v>2.5590000000000002</v>
      </c>
      <c r="AO10" s="174">
        <v>2.5750000000000002</v>
      </c>
      <c r="AP10" s="174">
        <v>2.589</v>
      </c>
      <c r="AQ10" s="174">
        <v>2.6059999999999999</v>
      </c>
      <c r="AR10" s="174">
        <v>2.6139999999999999</v>
      </c>
      <c r="AS10" s="174">
        <v>2.6160000000000001</v>
      </c>
      <c r="AT10" s="174">
        <v>2.6190000000000002</v>
      </c>
      <c r="AU10" s="174">
        <v>2.6219999999999999</v>
      </c>
      <c r="AV10" s="174">
        <v>2.63</v>
      </c>
      <c r="AW10" s="174">
        <v>2.6240000000000001</v>
      </c>
      <c r="AX10" s="174">
        <v>2.6259999999999999</v>
      </c>
      <c r="AY10" s="174">
        <v>2.6240000000000001</v>
      </c>
      <c r="AZ10" s="174">
        <v>2.6269999999999998</v>
      </c>
      <c r="BA10" s="174">
        <v>2.6429999999999998</v>
      </c>
      <c r="BB10" s="174">
        <v>2.6669999999999998</v>
      </c>
      <c r="BC10" s="174">
        <v>2.6749999999999998</v>
      </c>
      <c r="BD10" s="174">
        <v>2.694</v>
      </c>
      <c r="BE10" s="174">
        <v>2.7170000000000001</v>
      </c>
      <c r="BF10" s="174">
        <v>2.7320000000000002</v>
      </c>
      <c r="BG10" s="174">
        <v>2.7530000000000001</v>
      </c>
      <c r="BH10" s="174">
        <v>2.7770000000000001</v>
      </c>
      <c r="BI10" s="174">
        <v>2.7989999999999999</v>
      </c>
      <c r="BJ10" s="174">
        <v>2.823</v>
      </c>
      <c r="BK10" s="174">
        <v>2.8450000000000002</v>
      </c>
      <c r="BL10" s="174">
        <v>2.8690000000000002</v>
      </c>
      <c r="BM10" s="174">
        <v>2.8929999999999998</v>
      </c>
      <c r="BN10" s="174">
        <v>2.9180000000000001</v>
      </c>
      <c r="BO10" s="174">
        <v>2.9430000000000001</v>
      </c>
      <c r="BP10" s="174">
        <v>2.9689999999999999</v>
      </c>
      <c r="BQ10" s="174">
        <v>2.996</v>
      </c>
      <c r="BR10" s="174">
        <v>3.024</v>
      </c>
      <c r="BS10" s="174">
        <v>3.0510000000000002</v>
      </c>
      <c r="BT10" s="174">
        <v>3.08</v>
      </c>
      <c r="BU10" s="174">
        <v>3.11</v>
      </c>
      <c r="BV10" s="174">
        <v>3.1379999999999999</v>
      </c>
    </row>
    <row r="12" spans="1:75" x14ac:dyDescent="0.2">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row>
    <row r="13" spans="1:75" x14ac:dyDescent="0.2">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row>
    <row r="14" spans="1:75" x14ac:dyDescent="0.2">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4"/>
      <c r="AS14" s="174"/>
      <c r="AT14" s="174"/>
    </row>
    <row r="15" spans="1:75" x14ac:dyDescent="0.2">
      <c r="C15" s="174"/>
      <c r="D15" s="174"/>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row>
    <row r="16" spans="1:75" x14ac:dyDescent="0.2">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row>
    <row r="17" spans="3:63" x14ac:dyDescent="0.2">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176"/>
      <c r="AP17" s="176"/>
      <c r="AZ17" s="177" t="s">
        <v>129</v>
      </c>
      <c r="BA17" s="178"/>
      <c r="BB17" s="178"/>
      <c r="BC17" s="179" t="s">
        <v>130</v>
      </c>
      <c r="BD17" s="180"/>
      <c r="BE17" s="180"/>
      <c r="BF17" s="180"/>
      <c r="BG17" s="180"/>
      <c r="BH17" s="180"/>
      <c r="BI17" s="178"/>
      <c r="BJ17" s="178"/>
      <c r="BK17" s="178"/>
    </row>
    <row r="18" spans="3:63" x14ac:dyDescent="0.2">
      <c r="AZ18" s="181"/>
      <c r="BA18" s="182"/>
      <c r="BB18" s="182"/>
      <c r="BC18" s="182"/>
      <c r="BD18" s="182"/>
      <c r="BE18" s="182"/>
      <c r="BF18" s="182"/>
      <c r="BG18" s="182"/>
      <c r="BH18" s="182"/>
      <c r="BI18" s="182"/>
      <c r="BJ18" s="182"/>
      <c r="BK18" s="183"/>
    </row>
    <row r="19" spans="3:63" x14ac:dyDescent="0.2">
      <c r="AZ19" s="184"/>
      <c r="BA19" s="185" t="s">
        <v>131</v>
      </c>
      <c r="BB19" s="178" t="s">
        <v>139</v>
      </c>
      <c r="BC19" s="178"/>
      <c r="BD19" s="178"/>
      <c r="BE19" s="178"/>
      <c r="BF19" s="178"/>
      <c r="BG19" s="178"/>
      <c r="BH19" s="178"/>
      <c r="BI19" s="178"/>
      <c r="BJ19" s="178"/>
      <c r="BK19" s="186"/>
    </row>
    <row r="20" spans="3:63" x14ac:dyDescent="0.2">
      <c r="AZ20" s="184"/>
      <c r="BA20" s="178"/>
      <c r="BB20" s="165" t="s">
        <v>107</v>
      </c>
      <c r="BC20" s="178"/>
      <c r="BD20" s="178"/>
      <c r="BE20" s="178"/>
      <c r="BF20" s="178"/>
      <c r="BG20" s="178"/>
      <c r="BH20" s="178"/>
      <c r="BI20" s="178"/>
      <c r="BJ20" s="178"/>
      <c r="BK20" s="187" t="s">
        <v>132</v>
      </c>
    </row>
    <row r="21" spans="3:63" x14ac:dyDescent="0.2">
      <c r="AZ21" s="184"/>
      <c r="BA21" s="178"/>
      <c r="BB21" s="174">
        <f>BH9</f>
        <v>2.7509999999999999</v>
      </c>
      <c r="BC21" s="178"/>
      <c r="BD21" s="178"/>
      <c r="BE21" s="178"/>
      <c r="BF21" s="178"/>
      <c r="BG21" s="178"/>
      <c r="BH21" s="178"/>
      <c r="BI21" s="178"/>
      <c r="BJ21" s="178"/>
      <c r="BK21" s="188">
        <f>BB21</f>
        <v>2.7509999999999999</v>
      </c>
    </row>
    <row r="22" spans="3:63" x14ac:dyDescent="0.2">
      <c r="AZ22" s="184"/>
      <c r="BA22" s="178"/>
      <c r="BB22" s="178"/>
      <c r="BC22" s="178"/>
      <c r="BD22" s="178"/>
      <c r="BE22" s="178"/>
      <c r="BF22" s="178"/>
      <c r="BG22" s="178"/>
      <c r="BH22" s="178"/>
      <c r="BI22" s="178"/>
      <c r="BJ22" s="178"/>
      <c r="BK22" s="189"/>
    </row>
    <row r="23" spans="3:63" x14ac:dyDescent="0.2">
      <c r="AZ23" s="184"/>
      <c r="BA23" s="185" t="s">
        <v>133</v>
      </c>
      <c r="BB23" s="178" t="s">
        <v>140</v>
      </c>
      <c r="BC23" s="178"/>
      <c r="BD23" s="178"/>
      <c r="BE23" s="178"/>
      <c r="BF23" s="178"/>
      <c r="BG23" s="178"/>
      <c r="BH23" s="178"/>
      <c r="BI23" s="178"/>
      <c r="BJ23" s="178"/>
      <c r="BK23" s="189"/>
    </row>
    <row r="24" spans="3:63" x14ac:dyDescent="0.2">
      <c r="AZ24" s="184"/>
      <c r="BA24" s="178"/>
      <c r="BB24" s="165" t="s">
        <v>108</v>
      </c>
      <c r="BC24" s="165" t="s">
        <v>109</v>
      </c>
      <c r="BD24" s="165" t="s">
        <v>110</v>
      </c>
      <c r="BE24" s="165" t="s">
        <v>111</v>
      </c>
      <c r="BF24" s="165" t="s">
        <v>112</v>
      </c>
      <c r="BG24" s="165" t="s">
        <v>113</v>
      </c>
      <c r="BH24" s="165" t="s">
        <v>114</v>
      </c>
      <c r="BI24" s="165" t="s">
        <v>115</v>
      </c>
      <c r="BJ24" s="178"/>
      <c r="BK24" s="189"/>
    </row>
    <row r="25" spans="3:63" x14ac:dyDescent="0.2">
      <c r="AZ25" s="184"/>
      <c r="BA25" s="178"/>
      <c r="BB25" s="174">
        <f>BI9</f>
        <v>2.7669999999999999</v>
      </c>
      <c r="BC25" s="174">
        <f t="shared" ref="BC25:BI25" si="0">BJ9</f>
        <v>2.7839999999999998</v>
      </c>
      <c r="BD25" s="174">
        <f t="shared" si="0"/>
        <v>2.7989999999999999</v>
      </c>
      <c r="BE25" s="174">
        <f t="shared" si="0"/>
        <v>2.8140000000000001</v>
      </c>
      <c r="BF25" s="174">
        <f t="shared" si="0"/>
        <v>2.831</v>
      </c>
      <c r="BG25" s="174">
        <f t="shared" si="0"/>
        <v>2.847</v>
      </c>
      <c r="BH25" s="174">
        <f t="shared" si="0"/>
        <v>2.863</v>
      </c>
      <c r="BI25" s="174">
        <f t="shared" si="0"/>
        <v>2.88</v>
      </c>
      <c r="BJ25" s="178"/>
      <c r="BK25" s="188">
        <f>AVERAGE(BB25:BI25)</f>
        <v>2.8231249999999997</v>
      </c>
    </row>
    <row r="26" spans="3:63" x14ac:dyDescent="0.2">
      <c r="AZ26" s="184"/>
      <c r="BA26" s="178"/>
      <c r="BB26" s="178"/>
      <c r="BC26" s="178"/>
      <c r="BD26" s="178"/>
      <c r="BE26" s="178"/>
      <c r="BF26" s="178"/>
      <c r="BG26" s="178"/>
      <c r="BH26" s="178"/>
      <c r="BI26" s="178"/>
      <c r="BJ26" s="178"/>
      <c r="BK26" s="189"/>
    </row>
    <row r="27" spans="3:63" x14ac:dyDescent="0.2">
      <c r="AZ27" s="184"/>
      <c r="BA27" s="178"/>
      <c r="BB27" s="178"/>
      <c r="BC27" s="178"/>
      <c r="BD27" s="178"/>
      <c r="BE27" s="178"/>
      <c r="BF27" s="178"/>
      <c r="BG27" s="178"/>
      <c r="BH27" s="178"/>
      <c r="BI27" s="178"/>
      <c r="BJ27" s="190" t="s">
        <v>134</v>
      </c>
      <c r="BK27" s="191">
        <f>(BK25-BK21)/BK21</f>
        <v>2.6217739003998465E-2</v>
      </c>
    </row>
    <row r="28" spans="3:63" x14ac:dyDescent="0.2">
      <c r="AZ28" s="192"/>
      <c r="BA28" s="193"/>
      <c r="BB28" s="193"/>
      <c r="BC28" s="193"/>
      <c r="BD28" s="193"/>
      <c r="BE28" s="193"/>
      <c r="BF28" s="193"/>
      <c r="BG28" s="193"/>
      <c r="BH28" s="193"/>
      <c r="BI28" s="193"/>
      <c r="BJ28" s="193"/>
      <c r="BK28" s="194"/>
    </row>
    <row r="29" spans="3:63" x14ac:dyDescent="0.2">
      <c r="AZ29" s="178"/>
      <c r="BA29" s="178"/>
      <c r="BB29" s="178"/>
      <c r="BC29" s="178"/>
      <c r="BD29" s="178"/>
      <c r="BE29" s="178"/>
      <c r="BF29" s="178"/>
      <c r="BG29" s="178"/>
      <c r="BH29" s="178"/>
      <c r="BI29" s="178"/>
      <c r="BJ29" s="178"/>
      <c r="BK29" s="178"/>
    </row>
    <row r="30" spans="3:63" x14ac:dyDescent="0.2">
      <c r="AZ30" s="178"/>
      <c r="BA30" s="178"/>
      <c r="BB30" s="178"/>
      <c r="BC30" s="178"/>
      <c r="BD30" s="178"/>
      <c r="BE30" s="178"/>
      <c r="BF30" s="178"/>
      <c r="BG30" s="178"/>
      <c r="BH30" s="178"/>
      <c r="BI30" s="178"/>
      <c r="BJ30" s="178"/>
      <c r="BK30" s="178"/>
    </row>
    <row r="31" spans="3:63" x14ac:dyDescent="0.2">
      <c r="AZ31" s="177" t="s">
        <v>135</v>
      </c>
      <c r="BA31" s="178"/>
      <c r="BB31" s="178"/>
      <c r="BC31" s="179" t="s">
        <v>136</v>
      </c>
      <c r="BD31" s="180"/>
      <c r="BE31" s="180"/>
      <c r="BF31" s="180"/>
      <c r="BG31" s="180"/>
      <c r="BH31" s="180"/>
      <c r="BI31" s="178"/>
      <c r="BJ31" s="178"/>
      <c r="BK31" s="178"/>
    </row>
    <row r="32" spans="3:63" x14ac:dyDescent="0.2">
      <c r="AZ32" s="181"/>
      <c r="BA32" s="182"/>
      <c r="BB32" s="182"/>
      <c r="BC32" s="182"/>
      <c r="BD32" s="182"/>
      <c r="BE32" s="182"/>
      <c r="BF32" s="182"/>
      <c r="BG32" s="182"/>
      <c r="BH32" s="182"/>
      <c r="BI32" s="182"/>
      <c r="BJ32" s="182"/>
      <c r="BK32" s="183"/>
    </row>
    <row r="33" spans="52:63" x14ac:dyDescent="0.2">
      <c r="AZ33" s="184"/>
      <c r="BA33" s="185" t="s">
        <v>131</v>
      </c>
      <c r="BB33" s="178" t="s">
        <v>137</v>
      </c>
      <c r="BC33" s="178"/>
      <c r="BD33" s="178"/>
      <c r="BE33" s="178"/>
      <c r="BF33" s="178"/>
      <c r="BG33" s="178"/>
      <c r="BH33" s="178"/>
      <c r="BI33" s="178"/>
      <c r="BJ33" s="178"/>
      <c r="BK33" s="186"/>
    </row>
    <row r="34" spans="52:63" x14ac:dyDescent="0.2">
      <c r="AZ34" s="184"/>
      <c r="BA34" s="178"/>
      <c r="BB34" s="195" t="s">
        <v>92</v>
      </c>
      <c r="BC34" s="195" t="s">
        <v>93</v>
      </c>
      <c r="BD34" s="196" t="s">
        <v>94</v>
      </c>
      <c r="BE34" s="196" t="s">
        <v>95</v>
      </c>
      <c r="BF34" s="178"/>
      <c r="BG34" s="178"/>
      <c r="BH34" s="178"/>
      <c r="BI34" s="178"/>
      <c r="BJ34" s="178"/>
      <c r="BK34" s="187" t="s">
        <v>132</v>
      </c>
    </row>
    <row r="35" spans="52:63" x14ac:dyDescent="0.2">
      <c r="AZ35" s="184"/>
      <c r="BA35" s="178"/>
      <c r="BB35" s="197">
        <f>AT11</f>
        <v>0</v>
      </c>
      <c r="BC35" s="197">
        <f>AU11</f>
        <v>0</v>
      </c>
      <c r="BD35" s="197">
        <f>AV11</f>
        <v>0</v>
      </c>
      <c r="BE35" s="197">
        <f>AW11</f>
        <v>0</v>
      </c>
      <c r="BF35" s="178"/>
      <c r="BG35" s="178"/>
      <c r="BH35" s="178"/>
      <c r="BI35" s="178"/>
      <c r="BJ35" s="178"/>
      <c r="BK35" s="188">
        <f>AVERAGE(BB35:BE35)</f>
        <v>0</v>
      </c>
    </row>
    <row r="36" spans="52:63" x14ac:dyDescent="0.2">
      <c r="AZ36" s="184"/>
      <c r="BA36" s="178"/>
      <c r="BB36" s="178"/>
      <c r="BC36" s="178"/>
      <c r="BD36" s="178"/>
      <c r="BE36" s="178"/>
      <c r="BF36" s="178"/>
      <c r="BG36" s="178"/>
      <c r="BH36" s="178"/>
      <c r="BI36" s="178"/>
      <c r="BJ36" s="178"/>
      <c r="BK36" s="189"/>
    </row>
    <row r="37" spans="52:63" x14ac:dyDescent="0.2">
      <c r="AZ37" s="184"/>
      <c r="BA37" s="185" t="s">
        <v>133</v>
      </c>
      <c r="BB37" s="178" t="s">
        <v>138</v>
      </c>
      <c r="BC37" s="178"/>
      <c r="BD37" s="178"/>
      <c r="BE37" s="178"/>
      <c r="BF37" s="178"/>
      <c r="BG37" s="178"/>
      <c r="BH37" s="178"/>
      <c r="BI37" s="178"/>
      <c r="BJ37" s="178"/>
      <c r="BK37" s="189"/>
    </row>
    <row r="38" spans="52:63" x14ac:dyDescent="0.2">
      <c r="AZ38" s="184"/>
      <c r="BA38" s="178"/>
      <c r="BB38" s="196" t="s">
        <v>104</v>
      </c>
      <c r="BC38" s="196" t="s">
        <v>105</v>
      </c>
      <c r="BD38" s="196" t="s">
        <v>106</v>
      </c>
      <c r="BE38" s="196" t="s">
        <v>107</v>
      </c>
      <c r="BF38" s="196" t="s">
        <v>108</v>
      </c>
      <c r="BG38" s="196" t="s">
        <v>109</v>
      </c>
      <c r="BH38" s="196" t="s">
        <v>110</v>
      </c>
      <c r="BI38" s="196" t="s">
        <v>111</v>
      </c>
      <c r="BJ38" s="178"/>
      <c r="BK38" s="189"/>
    </row>
    <row r="39" spans="52:63" x14ac:dyDescent="0.2">
      <c r="AZ39" s="184"/>
      <c r="BA39" s="178"/>
      <c r="BB39" s="197">
        <f>BF11</f>
        <v>0</v>
      </c>
      <c r="BC39" s="197">
        <f t="shared" ref="BC39:BI39" si="1">BG11</f>
        <v>0</v>
      </c>
      <c r="BD39" s="197">
        <f t="shared" si="1"/>
        <v>0</v>
      </c>
      <c r="BE39" s="197">
        <f t="shared" si="1"/>
        <v>0</v>
      </c>
      <c r="BF39" s="197">
        <f t="shared" si="1"/>
        <v>0</v>
      </c>
      <c r="BG39" s="197">
        <f t="shared" si="1"/>
        <v>0</v>
      </c>
      <c r="BH39" s="197">
        <f t="shared" si="1"/>
        <v>0</v>
      </c>
      <c r="BI39" s="197">
        <f t="shared" si="1"/>
        <v>0</v>
      </c>
      <c r="BJ39" s="178"/>
      <c r="BK39" s="188">
        <f>AVERAGE(BB39:BI39)</f>
        <v>0</v>
      </c>
    </row>
    <row r="40" spans="52:63" x14ac:dyDescent="0.2">
      <c r="AZ40" s="184"/>
      <c r="BA40" s="178"/>
      <c r="BB40" s="178"/>
      <c r="BC40" s="178"/>
      <c r="BD40" s="178"/>
      <c r="BE40" s="178"/>
      <c r="BF40" s="178"/>
      <c r="BG40" s="178"/>
      <c r="BH40" s="178"/>
      <c r="BI40" s="178"/>
      <c r="BJ40" s="178"/>
      <c r="BK40" s="189"/>
    </row>
    <row r="41" spans="52:63" x14ac:dyDescent="0.2">
      <c r="AZ41" s="184"/>
      <c r="BA41" s="178"/>
      <c r="BB41" s="178"/>
      <c r="BC41" s="178"/>
      <c r="BD41" s="178"/>
      <c r="BE41" s="178"/>
      <c r="BF41" s="178"/>
      <c r="BG41" s="178"/>
      <c r="BH41" s="178"/>
      <c r="BI41" s="178"/>
      <c r="BJ41" s="190" t="s">
        <v>134</v>
      </c>
      <c r="BK41" s="191" t="e">
        <f>(BK39-BK35)/BK35</f>
        <v>#DIV/0!</v>
      </c>
    </row>
    <row r="42" spans="52:63" x14ac:dyDescent="0.2">
      <c r="AZ42" s="192"/>
      <c r="BA42" s="193"/>
      <c r="BB42" s="193"/>
      <c r="BC42" s="193"/>
      <c r="BD42" s="193"/>
      <c r="BE42" s="193"/>
      <c r="BF42" s="193"/>
      <c r="BG42" s="193"/>
      <c r="BH42" s="193"/>
      <c r="BI42" s="193"/>
      <c r="BJ42" s="193"/>
      <c r="BK42" s="194"/>
    </row>
  </sheetData>
  <mergeCells count="3">
    <mergeCell ref="A1:B1"/>
    <mergeCell ref="A2:B2"/>
    <mergeCell ref="A3:B3"/>
  </mergeCells>
  <pageMargins left="0.25" right="0.25" top="1" bottom="1" header="0.5" footer="0.5"/>
  <pageSetup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49"/>
  <sheetViews>
    <sheetView topLeftCell="A6" zoomScale="85" zoomScaleNormal="85" workbookViewId="0">
      <selection activeCell="I6" sqref="I1:I1048576"/>
    </sheetView>
  </sheetViews>
  <sheetFormatPr defaultRowHeight="15" x14ac:dyDescent="0.25"/>
  <cols>
    <col min="1" max="1" width="22.85546875" bestFit="1" customWidth="1"/>
    <col min="2" max="2" width="4.85546875" bestFit="1" customWidth="1"/>
    <col min="3" max="3" width="7.42578125" bestFit="1" customWidth="1"/>
    <col min="5" max="5" width="6" bestFit="1" customWidth="1"/>
    <col min="6" max="6" width="8.7109375" customWidth="1"/>
    <col min="7" max="7" width="5.5703125" bestFit="1" customWidth="1"/>
    <col min="8" max="8" width="15.7109375" customWidth="1"/>
    <col min="9" max="9" width="4.85546875" customWidth="1"/>
    <col min="10" max="17" width="0" hidden="1" customWidth="1"/>
    <col min="18" max="18" width="2.5703125" hidden="1" customWidth="1"/>
  </cols>
  <sheetData>
    <row r="1" spans="1:17" ht="15.75" thickBot="1" x14ac:dyDescent="0.3"/>
    <row r="2" spans="1:17" ht="16.5" thickBot="1" x14ac:dyDescent="0.3">
      <c r="A2" s="1760" t="s">
        <v>0</v>
      </c>
      <c r="B2" s="1761"/>
      <c r="C2" s="1761"/>
      <c r="D2" s="1761"/>
      <c r="E2" s="1761"/>
      <c r="F2" s="1761"/>
      <c r="G2" s="1761"/>
      <c r="H2" s="1762"/>
      <c r="I2" s="1"/>
      <c r="J2" s="1763"/>
      <c r="K2" s="1763"/>
      <c r="L2" s="1763"/>
      <c r="M2" s="1763"/>
      <c r="N2" s="1763"/>
      <c r="O2" s="1763"/>
      <c r="P2" s="1763"/>
      <c r="Q2" s="1763"/>
    </row>
    <row r="3" spans="1:17" x14ac:dyDescent="0.25">
      <c r="A3" s="1"/>
      <c r="B3" s="2"/>
      <c r="C3" s="2"/>
      <c r="D3" s="2"/>
      <c r="E3" s="2"/>
      <c r="F3" s="2"/>
      <c r="G3" s="2"/>
      <c r="H3" s="3"/>
      <c r="I3" s="2"/>
      <c r="J3" s="2"/>
      <c r="K3" s="2"/>
      <c r="L3" s="2"/>
      <c r="M3" s="2"/>
      <c r="N3" s="2"/>
      <c r="O3" s="2"/>
      <c r="P3" s="2"/>
      <c r="Q3" s="2"/>
    </row>
    <row r="4" spans="1:17" x14ac:dyDescent="0.25">
      <c r="A4" s="1764" t="s">
        <v>1</v>
      </c>
      <c r="B4" s="1765"/>
      <c r="C4" s="1765"/>
      <c r="D4" s="1765"/>
      <c r="E4" s="1765"/>
      <c r="F4" s="1765"/>
      <c r="G4" s="1765"/>
      <c r="H4" s="1766"/>
      <c r="I4" s="4"/>
      <c r="J4" s="1765"/>
      <c r="K4" s="1765"/>
      <c r="L4" s="1765"/>
      <c r="M4" s="1765"/>
      <c r="N4" s="1765"/>
      <c r="O4" s="1765"/>
      <c r="P4" s="1765"/>
      <c r="Q4" s="1765"/>
    </row>
    <row r="5" spans="1:17" ht="39" x14ac:dyDescent="0.25">
      <c r="A5" s="5"/>
      <c r="B5" s="6"/>
      <c r="C5" s="6"/>
      <c r="D5" s="7" t="s">
        <v>2</v>
      </c>
      <c r="E5" s="8" t="s">
        <v>3</v>
      </c>
      <c r="F5" s="9" t="s">
        <v>4</v>
      </c>
      <c r="G5" s="10" t="s">
        <v>5</v>
      </c>
      <c r="H5" s="11" t="s">
        <v>6</v>
      </c>
      <c r="I5" s="12"/>
      <c r="J5" s="6"/>
      <c r="K5" s="6"/>
      <c r="L5" s="6"/>
      <c r="M5" s="7"/>
      <c r="N5" s="8"/>
      <c r="O5" s="9"/>
      <c r="P5" s="10"/>
      <c r="Q5" s="8"/>
    </row>
    <row r="6" spans="1:17" x14ac:dyDescent="0.25">
      <c r="A6" s="13" t="s">
        <v>7</v>
      </c>
      <c r="B6" s="14"/>
      <c r="C6" s="14"/>
      <c r="D6" s="15"/>
      <c r="E6" s="16">
        <v>48.091908842179208</v>
      </c>
      <c r="F6" s="17">
        <v>54801.305737123301</v>
      </c>
      <c r="G6" s="18">
        <v>0.20793518578803963</v>
      </c>
      <c r="H6" s="19">
        <v>11395.119689875895</v>
      </c>
      <c r="I6" s="13"/>
      <c r="J6" s="14"/>
      <c r="K6" s="14"/>
      <c r="L6" s="14"/>
      <c r="M6" s="20"/>
      <c r="N6" s="16"/>
      <c r="O6" s="17"/>
      <c r="P6" s="18"/>
      <c r="Q6" s="14"/>
    </row>
    <row r="7" spans="1:17" x14ac:dyDescent="0.25">
      <c r="A7" s="13" t="s">
        <v>8</v>
      </c>
      <c r="B7" s="14"/>
      <c r="C7" s="14"/>
      <c r="D7" s="15"/>
      <c r="E7" s="16"/>
      <c r="F7" s="17"/>
      <c r="G7" s="18"/>
      <c r="H7" s="19"/>
      <c r="I7" s="13"/>
      <c r="J7" s="14"/>
      <c r="K7" s="14"/>
      <c r="L7" s="14"/>
      <c r="M7" s="20"/>
      <c r="N7" s="16"/>
      <c r="O7" s="17"/>
      <c r="P7" s="18"/>
      <c r="Q7" s="14"/>
    </row>
    <row r="8" spans="1:17" x14ac:dyDescent="0.25">
      <c r="A8" s="21" t="s">
        <v>9</v>
      </c>
      <c r="B8" s="22"/>
      <c r="C8" s="22"/>
      <c r="D8" s="15"/>
      <c r="E8" s="16">
        <v>7.1273324106644251</v>
      </c>
      <c r="F8" s="17">
        <v>35000</v>
      </c>
      <c r="G8" s="18">
        <v>1.4030494754302865</v>
      </c>
      <c r="H8" s="19">
        <v>49106.731640060025</v>
      </c>
      <c r="I8" s="13"/>
      <c r="J8" s="22"/>
      <c r="K8" s="22"/>
      <c r="L8" s="22"/>
      <c r="M8" s="20"/>
      <c r="N8" s="16"/>
      <c r="O8" s="17"/>
      <c r="P8" s="18"/>
      <c r="Q8" s="14"/>
    </row>
    <row r="9" spans="1:17" x14ac:dyDescent="0.25">
      <c r="A9" s="21" t="s">
        <v>10</v>
      </c>
      <c r="B9" s="22"/>
      <c r="C9" s="22"/>
      <c r="D9" s="23"/>
      <c r="E9" s="24">
        <v>73.838082262739789</v>
      </c>
      <c r="F9" s="17">
        <v>29820.716213693202</v>
      </c>
      <c r="G9" s="18">
        <v>0.13543146969089426</v>
      </c>
      <c r="H9" s="19">
        <v>4038.66342405555</v>
      </c>
      <c r="I9" s="13"/>
      <c r="J9" s="22"/>
      <c r="K9" s="22"/>
      <c r="L9" s="22"/>
      <c r="M9" s="20"/>
      <c r="N9" s="24"/>
      <c r="O9" s="17"/>
      <c r="P9" s="18"/>
      <c r="Q9" s="14"/>
    </row>
    <row r="10" spans="1:17" x14ac:dyDescent="0.25">
      <c r="A10" s="25" t="s">
        <v>11</v>
      </c>
      <c r="B10" s="26"/>
      <c r="C10" s="26"/>
      <c r="D10" s="27"/>
      <c r="E10" s="28"/>
      <c r="F10" s="28"/>
      <c r="G10" s="29">
        <v>1.7464161309092203</v>
      </c>
      <c r="H10" s="30">
        <v>64540.514753991469</v>
      </c>
      <c r="I10" s="31"/>
      <c r="J10" s="9"/>
      <c r="K10" s="9"/>
      <c r="L10" s="9"/>
      <c r="M10" s="32"/>
      <c r="N10" s="33"/>
      <c r="O10" s="33"/>
      <c r="P10" s="34"/>
      <c r="Q10" s="33"/>
    </row>
    <row r="11" spans="1:17" ht="15.75" x14ac:dyDescent="0.25">
      <c r="A11" s="35"/>
      <c r="B11" s="36"/>
      <c r="C11" s="36"/>
      <c r="D11" s="9"/>
      <c r="E11" s="33"/>
      <c r="F11" s="33"/>
      <c r="G11" s="34"/>
      <c r="H11" s="37"/>
      <c r="I11" s="31"/>
      <c r="J11" s="36"/>
      <c r="K11" s="36"/>
      <c r="L11" s="36"/>
      <c r="M11" s="9"/>
      <c r="N11" s="33"/>
      <c r="O11" s="33"/>
      <c r="P11" s="34"/>
      <c r="Q11" s="33"/>
    </row>
    <row r="12" spans="1:17" x14ac:dyDescent="0.25">
      <c r="A12" s="5" t="s">
        <v>12</v>
      </c>
      <c r="B12" s="6"/>
      <c r="C12" s="6"/>
      <c r="D12" s="6"/>
      <c r="E12" s="8"/>
      <c r="F12" s="8"/>
      <c r="G12" s="10"/>
      <c r="H12" s="11"/>
      <c r="I12" s="12"/>
      <c r="J12" s="6"/>
      <c r="K12" s="6"/>
      <c r="L12" s="6"/>
      <c r="M12" s="6"/>
      <c r="N12" s="8"/>
      <c r="O12" s="8"/>
      <c r="P12" s="10"/>
      <c r="Q12" s="8"/>
    </row>
    <row r="13" spans="1:17" x14ac:dyDescent="0.25">
      <c r="A13" s="38" t="s">
        <v>13</v>
      </c>
      <c r="B13" s="39">
        <v>0.23959019297518935</v>
      </c>
      <c r="C13" s="40" t="s">
        <v>14</v>
      </c>
      <c r="F13" s="41"/>
      <c r="G13" s="42"/>
      <c r="H13" s="43">
        <v>15463.274384626871</v>
      </c>
      <c r="I13" s="44"/>
      <c r="J13" s="45"/>
      <c r="K13" s="39"/>
      <c r="L13" s="40"/>
      <c r="O13" s="41"/>
      <c r="P13" s="42"/>
      <c r="Q13" s="46"/>
    </row>
    <row r="14" spans="1:17" x14ac:dyDescent="0.25">
      <c r="A14" s="47" t="s">
        <v>15</v>
      </c>
      <c r="B14" s="48">
        <v>0.74535764684352845</v>
      </c>
      <c r="C14" s="49"/>
      <c r="D14" s="50">
        <v>0.66549712086306623</v>
      </c>
      <c r="E14" s="51"/>
      <c r="F14" s="51"/>
      <c r="G14" s="52"/>
      <c r="H14" s="53">
        <v>80003.789138618333</v>
      </c>
      <c r="I14" s="12"/>
      <c r="K14" s="54"/>
      <c r="M14" s="55"/>
      <c r="N14" s="14"/>
      <c r="O14" s="14"/>
      <c r="P14" s="56"/>
      <c r="Q14" s="8"/>
    </row>
    <row r="15" spans="1:17" x14ac:dyDescent="0.25">
      <c r="A15" s="57"/>
      <c r="D15" s="58"/>
      <c r="E15" s="14"/>
      <c r="F15" s="14"/>
      <c r="G15" s="56"/>
      <c r="H15" s="11"/>
      <c r="I15" s="12"/>
      <c r="M15" s="59"/>
      <c r="N15" s="14"/>
      <c r="O15" s="14"/>
      <c r="P15" s="56"/>
      <c r="Q15" s="8"/>
    </row>
    <row r="16" spans="1:17" x14ac:dyDescent="0.25">
      <c r="A16" s="57" t="s">
        <v>16</v>
      </c>
      <c r="B16" s="54">
        <v>0.25464235315647155</v>
      </c>
      <c r="D16" s="55">
        <v>0.22735897805983488</v>
      </c>
      <c r="E16" s="14"/>
      <c r="F16" s="14"/>
      <c r="G16" s="56"/>
      <c r="H16" s="60">
        <v>27332.319208054847</v>
      </c>
      <c r="I16" s="61"/>
      <c r="K16" s="54"/>
      <c r="M16" s="55"/>
      <c r="N16" s="14"/>
      <c r="O16" s="14"/>
      <c r="P16" s="56"/>
      <c r="Q16" s="62"/>
    </row>
    <row r="17" spans="1:17" x14ac:dyDescent="0.25">
      <c r="A17" s="47" t="s">
        <v>17</v>
      </c>
      <c r="B17" s="49"/>
      <c r="C17" s="49"/>
      <c r="D17" s="50"/>
      <c r="E17" s="51"/>
      <c r="F17" s="51"/>
      <c r="G17" s="52"/>
      <c r="H17" s="53">
        <v>107336.10834667318</v>
      </c>
      <c r="I17" s="12"/>
      <c r="M17" s="55"/>
      <c r="N17" s="14"/>
      <c r="O17" s="14"/>
      <c r="P17" s="56"/>
      <c r="Q17" s="8"/>
    </row>
    <row r="18" spans="1:17" x14ac:dyDescent="0.25">
      <c r="A18" s="57" t="s">
        <v>18</v>
      </c>
      <c r="B18" s="63">
        <v>0.12000130951264401</v>
      </c>
      <c r="C18" s="40" t="s">
        <v>19</v>
      </c>
      <c r="D18" s="55">
        <v>0.10714390107709895</v>
      </c>
      <c r="E18" s="14"/>
      <c r="F18" s="14"/>
      <c r="G18" s="56"/>
      <c r="H18" s="60">
        <v>12880.473559591821</v>
      </c>
      <c r="I18" s="61"/>
      <c r="K18" s="64"/>
      <c r="L18" s="40"/>
      <c r="M18" s="55"/>
      <c r="N18" s="14"/>
      <c r="O18" s="14"/>
      <c r="P18" s="56"/>
      <c r="Q18" s="62"/>
    </row>
    <row r="19" spans="1:17" x14ac:dyDescent="0.25">
      <c r="A19" s="65"/>
      <c r="B19" s="66"/>
      <c r="C19" s="66"/>
      <c r="D19" s="67"/>
      <c r="E19" s="68"/>
      <c r="F19" s="68"/>
      <c r="G19" s="69"/>
      <c r="H19" s="70"/>
      <c r="I19" s="44"/>
      <c r="J19" s="6"/>
      <c r="K19" s="6"/>
      <c r="L19" s="6"/>
      <c r="M19" s="71"/>
      <c r="N19" s="8"/>
      <c r="O19" s="8"/>
      <c r="P19" s="72"/>
      <c r="Q19" s="46"/>
    </row>
    <row r="20" spans="1:17" ht="15.75" thickBot="1" x14ac:dyDescent="0.3">
      <c r="A20" s="73" t="s">
        <v>20</v>
      </c>
      <c r="B20" s="74"/>
      <c r="C20" s="74"/>
      <c r="D20" s="75">
        <v>1</v>
      </c>
      <c r="E20" s="76"/>
      <c r="F20" s="76"/>
      <c r="G20" s="77"/>
      <c r="H20" s="78">
        <v>120216.581906265</v>
      </c>
      <c r="I20" s="31"/>
      <c r="J20" s="6"/>
      <c r="K20" s="6"/>
      <c r="L20" s="6"/>
      <c r="M20" s="79"/>
      <c r="N20" s="8"/>
      <c r="O20" s="8"/>
      <c r="P20" s="72"/>
      <c r="Q20" s="33"/>
    </row>
    <row r="21" spans="1:17" ht="15.75" thickTop="1" x14ac:dyDescent="0.25">
      <c r="A21" s="57" t="s">
        <v>21</v>
      </c>
      <c r="H21" s="80">
        <v>10</v>
      </c>
      <c r="I21" s="57"/>
    </row>
    <row r="22" spans="1:17" x14ac:dyDescent="0.25">
      <c r="A22" s="57" t="s">
        <v>22</v>
      </c>
      <c r="D22" s="6"/>
      <c r="E22" s="8"/>
      <c r="F22" s="8"/>
      <c r="G22" s="81"/>
      <c r="H22" s="82">
        <v>32.936049837332874</v>
      </c>
      <c r="I22" s="44"/>
      <c r="M22" s="6"/>
      <c r="N22" s="8"/>
      <c r="O22" s="8"/>
      <c r="P22" s="83"/>
      <c r="Q22" s="46"/>
    </row>
    <row r="23" spans="1:17" ht="15.75" thickBot="1" x14ac:dyDescent="0.3">
      <c r="A23" s="84" t="s">
        <v>23</v>
      </c>
      <c r="B23" s="85"/>
      <c r="C23" s="85"/>
      <c r="D23" s="86">
        <v>4.4640068153077195E-2</v>
      </c>
      <c r="E23" s="87"/>
      <c r="F23" s="87"/>
      <c r="G23" s="88"/>
      <c r="H23" s="89">
        <v>34.40631734676456</v>
      </c>
      <c r="I23" s="90"/>
      <c r="J23" s="6"/>
      <c r="K23" s="6"/>
      <c r="L23" s="6"/>
      <c r="M23" s="91"/>
      <c r="N23" s="8"/>
      <c r="O23" s="8"/>
      <c r="P23" s="72"/>
      <c r="Q23" s="92"/>
    </row>
    <row r="24" spans="1:17" ht="15.75" thickBot="1" x14ac:dyDescent="0.3">
      <c r="A24" s="6"/>
      <c r="B24" s="6"/>
      <c r="C24" s="6"/>
      <c r="D24" s="1758" t="s">
        <v>24</v>
      </c>
      <c r="E24" s="1759"/>
      <c r="F24" s="1759"/>
      <c r="G24" s="1759"/>
      <c r="H24" s="93">
        <f>H23+(H23*0.0286)+0.05</f>
        <v>35.440338022882024</v>
      </c>
      <c r="I24" s="92"/>
      <c r="J24" s="6"/>
      <c r="K24" s="6"/>
      <c r="L24" s="6"/>
      <c r="M24" s="91"/>
      <c r="N24" s="8"/>
      <c r="O24" s="8"/>
      <c r="P24" s="72"/>
      <c r="Q24" s="92"/>
    </row>
    <row r="25" spans="1:17" ht="15.75" thickBot="1" x14ac:dyDescent="0.3"/>
    <row r="26" spans="1:17" ht="15.75" thickBot="1" x14ac:dyDescent="0.3">
      <c r="A26" s="1767" t="s">
        <v>25</v>
      </c>
      <c r="B26" s="1768"/>
      <c r="C26" s="1768"/>
      <c r="D26" s="1768"/>
      <c r="E26" s="1768"/>
      <c r="F26" s="1768"/>
      <c r="G26" s="1768"/>
      <c r="H26" s="1769"/>
      <c r="I26" s="94"/>
      <c r="J26" s="1770" t="s">
        <v>26</v>
      </c>
      <c r="K26" s="1771"/>
      <c r="L26" s="1771"/>
      <c r="M26" s="1771"/>
      <c r="N26" s="1771"/>
      <c r="O26" s="1771"/>
      <c r="P26" s="1771"/>
      <c r="Q26" s="1772"/>
    </row>
    <row r="27" spans="1:17" ht="42.75" x14ac:dyDescent="0.25">
      <c r="A27" s="95"/>
      <c r="B27" s="96"/>
      <c r="C27" s="96"/>
      <c r="D27" s="97" t="s">
        <v>27</v>
      </c>
      <c r="E27" s="96" t="s">
        <v>3</v>
      </c>
      <c r="F27" s="98" t="s">
        <v>4</v>
      </c>
      <c r="G27" s="96" t="s">
        <v>5</v>
      </c>
      <c r="H27" s="99" t="s">
        <v>6</v>
      </c>
      <c r="I27" s="100"/>
      <c r="J27" s="5"/>
      <c r="K27" s="6"/>
      <c r="L27" s="6"/>
      <c r="M27" s="7" t="s">
        <v>2</v>
      </c>
      <c r="N27" s="8" t="s">
        <v>3</v>
      </c>
      <c r="O27" s="9" t="s">
        <v>4</v>
      </c>
      <c r="P27" s="10" t="s">
        <v>5</v>
      </c>
      <c r="Q27" s="11" t="s">
        <v>6</v>
      </c>
    </row>
    <row r="28" spans="1:17" x14ac:dyDescent="0.25">
      <c r="A28" s="101" t="s">
        <v>7</v>
      </c>
      <c r="B28" s="102"/>
      <c r="C28" s="102"/>
      <c r="D28" s="102"/>
      <c r="E28" s="103">
        <v>22</v>
      </c>
      <c r="F28" s="104">
        <v>54801</v>
      </c>
      <c r="G28" s="103">
        <v>0.46</v>
      </c>
      <c r="H28" s="105">
        <v>25371</v>
      </c>
      <c r="I28" s="106"/>
      <c r="J28" s="13" t="s">
        <v>7</v>
      </c>
      <c r="K28" s="14"/>
      <c r="L28" s="14"/>
      <c r="M28" s="15"/>
      <c r="N28" s="16">
        <v>22</v>
      </c>
      <c r="O28" s="17">
        <v>54801.305737123301</v>
      </c>
      <c r="P28" s="18">
        <v>0.45454545454545453</v>
      </c>
      <c r="Q28" s="19">
        <v>24909.684425965137</v>
      </c>
    </row>
    <row r="29" spans="1:17" x14ac:dyDescent="0.25">
      <c r="A29" s="101" t="s">
        <v>8</v>
      </c>
      <c r="B29" s="102"/>
      <c r="C29" s="102"/>
      <c r="D29" s="102"/>
      <c r="E29" s="103">
        <v>9</v>
      </c>
      <c r="F29" s="104">
        <v>43329</v>
      </c>
      <c r="G29" s="103">
        <v>1.1299999999999999</v>
      </c>
      <c r="H29" s="105">
        <v>49070</v>
      </c>
      <c r="I29" s="106"/>
      <c r="J29" s="13" t="s">
        <v>8</v>
      </c>
      <c r="K29" s="14"/>
      <c r="L29" s="14"/>
      <c r="M29" s="15"/>
      <c r="N29" s="107">
        <v>8.8047224119418797</v>
      </c>
      <c r="O29" s="17">
        <v>50000</v>
      </c>
      <c r="P29" s="18">
        <v>1.1357541478464965</v>
      </c>
      <c r="Q29" s="19">
        <v>56787.707392324824</v>
      </c>
    </row>
    <row r="30" spans="1:17" x14ac:dyDescent="0.25">
      <c r="A30" s="101" t="s">
        <v>9</v>
      </c>
      <c r="B30" s="102"/>
      <c r="C30" s="102"/>
      <c r="D30" s="102"/>
      <c r="E30" s="103">
        <v>9</v>
      </c>
      <c r="F30" s="104">
        <v>33409</v>
      </c>
      <c r="G30" s="103">
        <v>1.1299999999999999</v>
      </c>
      <c r="H30" s="105">
        <v>37836</v>
      </c>
      <c r="I30" s="106"/>
      <c r="J30" s="21" t="s">
        <v>9</v>
      </c>
      <c r="K30" s="22"/>
      <c r="L30" s="22"/>
      <c r="M30" s="15"/>
      <c r="N30" s="107">
        <v>8.35</v>
      </c>
      <c r="O30" s="17">
        <v>35000</v>
      </c>
      <c r="P30" s="18">
        <v>1.1976047904191618</v>
      </c>
      <c r="Q30" s="19">
        <v>41916.167664670662</v>
      </c>
    </row>
    <row r="31" spans="1:17" x14ac:dyDescent="0.25">
      <c r="A31" s="101" t="s">
        <v>10</v>
      </c>
      <c r="B31" s="102"/>
      <c r="C31" s="102"/>
      <c r="D31" s="102"/>
      <c r="E31" s="103">
        <v>40</v>
      </c>
      <c r="F31" s="104">
        <v>29821</v>
      </c>
      <c r="G31" s="103">
        <v>0.25</v>
      </c>
      <c r="H31" s="105">
        <v>7455</v>
      </c>
      <c r="I31" s="106"/>
      <c r="J31" s="21" t="s">
        <v>10</v>
      </c>
      <c r="K31" s="22"/>
      <c r="L31" s="22"/>
      <c r="M31" s="23"/>
      <c r="N31" s="24">
        <v>40</v>
      </c>
      <c r="O31" s="17">
        <v>29820.716213693202</v>
      </c>
      <c r="P31" s="18">
        <v>0.25</v>
      </c>
      <c r="Q31" s="19">
        <v>7455.1790534233005</v>
      </c>
    </row>
    <row r="32" spans="1:17" x14ac:dyDescent="0.25">
      <c r="A32" s="108" t="s">
        <v>11</v>
      </c>
      <c r="B32" s="109"/>
      <c r="C32" s="109"/>
      <c r="D32" s="110"/>
      <c r="E32" s="109"/>
      <c r="F32" s="109"/>
      <c r="G32" s="111">
        <v>2.98</v>
      </c>
      <c r="H32" s="112">
        <v>119733</v>
      </c>
      <c r="I32" s="113"/>
      <c r="J32" s="25" t="s">
        <v>11</v>
      </c>
      <c r="K32" s="26"/>
      <c r="L32" s="26"/>
      <c r="M32" s="27"/>
      <c r="N32" s="28"/>
      <c r="O32" s="28"/>
      <c r="P32" s="29">
        <v>3.0379043928111127</v>
      </c>
      <c r="Q32" s="30">
        <v>131068.73853638393</v>
      </c>
    </row>
    <row r="33" spans="1:17" ht="15.75" x14ac:dyDescent="0.25">
      <c r="A33" s="114"/>
      <c r="B33" s="115"/>
      <c r="C33" s="115"/>
      <c r="D33" s="115"/>
      <c r="E33" s="115"/>
      <c r="F33" s="115"/>
      <c r="G33" s="115"/>
      <c r="H33" s="116"/>
      <c r="I33" s="117"/>
      <c r="J33" s="35"/>
      <c r="K33" s="36"/>
      <c r="L33" s="36"/>
      <c r="M33" s="9"/>
      <c r="N33" s="33"/>
      <c r="O33" s="33"/>
      <c r="P33" s="34"/>
      <c r="Q33" s="37"/>
    </row>
    <row r="34" spans="1:17" x14ac:dyDescent="0.25">
      <c r="A34" s="118" t="s">
        <v>12</v>
      </c>
      <c r="B34" s="119"/>
      <c r="C34" s="119"/>
      <c r="D34" s="119"/>
      <c r="E34" s="119"/>
      <c r="F34" s="119"/>
      <c r="G34" s="119"/>
      <c r="H34" s="120"/>
      <c r="I34" s="100"/>
      <c r="J34" s="5" t="s">
        <v>12</v>
      </c>
      <c r="K34" s="6"/>
      <c r="L34" s="6"/>
      <c r="M34" s="6"/>
      <c r="N34" s="8"/>
      <c r="O34" s="8"/>
      <c r="P34" s="10"/>
      <c r="Q34" s="11"/>
    </row>
    <row r="35" spans="1:17" ht="30" x14ac:dyDescent="0.25">
      <c r="A35" s="101" t="s">
        <v>13</v>
      </c>
      <c r="B35" s="121">
        <v>0.24</v>
      </c>
      <c r="C35" s="122" t="s">
        <v>14</v>
      </c>
      <c r="D35" s="123"/>
      <c r="E35" s="102"/>
      <c r="F35" s="124"/>
      <c r="G35" s="125"/>
      <c r="H35" s="105">
        <v>28687</v>
      </c>
      <c r="I35" s="106"/>
      <c r="J35" s="38" t="s">
        <v>13</v>
      </c>
      <c r="K35" s="39">
        <v>0.23959019297518935</v>
      </c>
      <c r="L35" s="41" t="s">
        <v>14</v>
      </c>
      <c r="O35" s="41"/>
      <c r="P35" s="42"/>
      <c r="Q35" s="43">
        <v>31402.784358946861</v>
      </c>
    </row>
    <row r="36" spans="1:17" x14ac:dyDescent="0.25">
      <c r="A36" s="126" t="s">
        <v>15</v>
      </c>
      <c r="B36" s="110"/>
      <c r="C36" s="110"/>
      <c r="D36" s="127">
        <v>0.82399999999999995</v>
      </c>
      <c r="E36" s="110"/>
      <c r="F36" s="110"/>
      <c r="G36" s="110"/>
      <c r="H36" s="128">
        <v>148420</v>
      </c>
      <c r="I36" s="129"/>
      <c r="J36" s="47" t="s">
        <v>15</v>
      </c>
      <c r="K36" s="48">
        <v>0.8240960467372892</v>
      </c>
      <c r="L36" s="49"/>
      <c r="M36" s="50">
        <v>0.73579918142764067</v>
      </c>
      <c r="N36" s="51"/>
      <c r="O36" s="51"/>
      <c r="P36" s="52"/>
      <c r="Q36" s="53">
        <v>162471.5228953308</v>
      </c>
    </row>
    <row r="37" spans="1:17" x14ac:dyDescent="0.25">
      <c r="A37" s="101"/>
      <c r="B37" s="102"/>
      <c r="C37" s="102"/>
      <c r="D37" s="102"/>
      <c r="E37" s="102"/>
      <c r="F37" s="102"/>
      <c r="G37" s="102"/>
      <c r="H37" s="120"/>
      <c r="I37" s="100"/>
      <c r="J37" s="57"/>
      <c r="M37" s="58"/>
      <c r="N37" s="14"/>
      <c r="O37" s="14"/>
      <c r="P37" s="56"/>
      <c r="Q37" s="11"/>
    </row>
    <row r="38" spans="1:17" x14ac:dyDescent="0.25">
      <c r="A38" s="101" t="s">
        <v>16</v>
      </c>
      <c r="B38" s="102"/>
      <c r="C38" s="102"/>
      <c r="D38" s="130">
        <v>0.17599999999999999</v>
      </c>
      <c r="E38" s="102"/>
      <c r="F38" s="102"/>
      <c r="G38" s="102"/>
      <c r="H38" s="131">
        <v>31680</v>
      </c>
      <c r="I38" s="132"/>
      <c r="J38" s="57" t="s">
        <v>16</v>
      </c>
      <c r="K38" s="54">
        <v>0.1759039532627108</v>
      </c>
      <c r="M38" s="55">
        <v>0.1570569174952603</v>
      </c>
      <c r="N38" s="14"/>
      <c r="O38" s="14"/>
      <c r="P38" s="56"/>
      <c r="Q38" s="60">
        <v>34679.675121669949</v>
      </c>
    </row>
    <row r="39" spans="1:17" x14ac:dyDescent="0.25">
      <c r="A39" s="126" t="s">
        <v>17</v>
      </c>
      <c r="B39" s="110"/>
      <c r="C39" s="110"/>
      <c r="D39" s="110"/>
      <c r="E39" s="110"/>
      <c r="F39" s="110"/>
      <c r="G39" s="110"/>
      <c r="H39" s="128">
        <v>180100</v>
      </c>
      <c r="I39" s="129"/>
      <c r="J39" s="47" t="s">
        <v>17</v>
      </c>
      <c r="K39" s="49"/>
      <c r="L39" s="49"/>
      <c r="M39" s="50"/>
      <c r="N39" s="51"/>
      <c r="O39" s="51"/>
      <c r="P39" s="52"/>
      <c r="Q39" s="53">
        <v>197151.19801700074</v>
      </c>
    </row>
    <row r="40" spans="1:17" x14ac:dyDescent="0.25">
      <c r="A40" s="101" t="s">
        <v>18</v>
      </c>
      <c r="B40" s="102"/>
      <c r="C40" s="124"/>
      <c r="D40" s="133">
        <v>0.12</v>
      </c>
      <c r="E40" s="102"/>
      <c r="F40" s="102"/>
      <c r="G40" s="102"/>
      <c r="H40" s="131">
        <v>22182</v>
      </c>
      <c r="I40" s="132"/>
      <c r="J40" s="57" t="s">
        <v>18</v>
      </c>
      <c r="K40" s="63">
        <v>0.12000130951264401</v>
      </c>
      <c r="L40" s="40" t="s">
        <v>19</v>
      </c>
      <c r="M40" s="55">
        <v>0.10714390107709895</v>
      </c>
      <c r="N40" s="14"/>
      <c r="O40" s="14"/>
      <c r="P40" s="56"/>
      <c r="Q40" s="60">
        <v>23658.401934026675</v>
      </c>
    </row>
    <row r="41" spans="1:17" x14ac:dyDescent="0.25">
      <c r="A41" s="118"/>
      <c r="B41" s="119"/>
      <c r="C41" s="119"/>
      <c r="D41" s="115"/>
      <c r="E41" s="119"/>
      <c r="F41" s="119"/>
      <c r="G41" s="119"/>
      <c r="H41" s="134"/>
      <c r="I41" s="135"/>
      <c r="J41" s="65"/>
      <c r="K41" s="66"/>
      <c r="L41" s="66"/>
      <c r="M41" s="67"/>
      <c r="N41" s="68"/>
      <c r="O41" s="68"/>
      <c r="P41" s="69"/>
      <c r="Q41" s="70"/>
    </row>
    <row r="42" spans="1:17" ht="15.75" thickBot="1" x14ac:dyDescent="0.3">
      <c r="A42" s="136" t="s">
        <v>20</v>
      </c>
      <c r="B42" s="137"/>
      <c r="C42" s="137"/>
      <c r="D42" s="137"/>
      <c r="E42" s="137"/>
      <c r="F42" s="137"/>
      <c r="G42" s="137"/>
      <c r="H42" s="138">
        <v>202282</v>
      </c>
      <c r="I42" s="113"/>
      <c r="J42" s="73" t="s">
        <v>20</v>
      </c>
      <c r="K42" s="74"/>
      <c r="L42" s="74"/>
      <c r="M42" s="75">
        <v>0.99999999999999989</v>
      </c>
      <c r="N42" s="76"/>
      <c r="O42" s="76"/>
      <c r="P42" s="77"/>
      <c r="Q42" s="78">
        <v>220809.59995102743</v>
      </c>
    </row>
    <row r="43" spans="1:17" ht="15.75" thickTop="1" x14ac:dyDescent="0.25">
      <c r="A43" s="101" t="s">
        <v>21</v>
      </c>
      <c r="B43" s="102"/>
      <c r="C43" s="102"/>
      <c r="D43" s="102"/>
      <c r="E43" s="102"/>
      <c r="F43" s="102"/>
      <c r="G43" s="102"/>
      <c r="H43" s="139">
        <v>10</v>
      </c>
      <c r="I43" s="140"/>
      <c r="J43" s="57" t="s">
        <v>21</v>
      </c>
      <c r="Q43" s="80">
        <v>10</v>
      </c>
    </row>
    <row r="44" spans="1:17" x14ac:dyDescent="0.25">
      <c r="A44" s="101" t="s">
        <v>22</v>
      </c>
      <c r="B44" s="102"/>
      <c r="C44" s="102"/>
      <c r="D44" s="119"/>
      <c r="E44" s="119"/>
      <c r="F44" s="119"/>
      <c r="G44" s="119"/>
      <c r="H44" s="141">
        <v>55.42</v>
      </c>
      <c r="I44" s="142"/>
      <c r="J44" s="57" t="s">
        <v>22</v>
      </c>
      <c r="M44" s="6"/>
      <c r="N44" s="8"/>
      <c r="O44" s="8"/>
      <c r="P44" s="81"/>
      <c r="Q44" s="82">
        <v>60.495780808500662</v>
      </c>
    </row>
    <row r="45" spans="1:17" ht="15.75" thickBot="1" x14ac:dyDescent="0.3">
      <c r="A45" s="143" t="s">
        <v>23</v>
      </c>
      <c r="B45" s="144"/>
      <c r="C45" s="144"/>
      <c r="D45" s="145">
        <v>3.27E-2</v>
      </c>
      <c r="E45" s="144"/>
      <c r="F45" s="144"/>
      <c r="G45" s="144"/>
      <c r="H45" s="146">
        <v>57.23</v>
      </c>
      <c r="I45" s="147"/>
      <c r="J45" s="84" t="s">
        <v>23</v>
      </c>
      <c r="K45" s="85"/>
      <c r="L45" s="85"/>
      <c r="M45" s="86">
        <v>4.4640068153077195E-2</v>
      </c>
      <c r="N45" s="87"/>
      <c r="O45" s="87"/>
      <c r="P45" s="88"/>
      <c r="Q45" s="148">
        <v>63.196316586765754</v>
      </c>
    </row>
    <row r="46" spans="1:17" ht="15.75" thickBot="1" x14ac:dyDescent="0.3">
      <c r="D46" s="1758" t="s">
        <v>24</v>
      </c>
      <c r="E46" s="1759"/>
      <c r="F46" s="1759"/>
      <c r="G46" s="1759"/>
      <c r="H46" s="93">
        <f>H45+(H45*0.0286)</f>
        <v>58.866777999999996</v>
      </c>
    </row>
    <row r="47" spans="1:17" x14ac:dyDescent="0.25">
      <c r="I47" s="149"/>
    </row>
    <row r="49" spans="8:9" x14ac:dyDescent="0.25">
      <c r="H49" s="150"/>
      <c r="I49" s="150"/>
    </row>
  </sheetData>
  <mergeCells count="8">
    <mergeCell ref="D46:G46"/>
    <mergeCell ref="A2:H2"/>
    <mergeCell ref="J2:Q2"/>
    <mergeCell ref="A4:H4"/>
    <mergeCell ref="J4:Q4"/>
    <mergeCell ref="D24:G24"/>
    <mergeCell ref="A26:H26"/>
    <mergeCell ref="J26:Q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I24"/>
  <sheetViews>
    <sheetView topLeftCell="BK1" workbookViewId="0">
      <selection activeCell="CB25" sqref="CB25"/>
    </sheetView>
  </sheetViews>
  <sheetFormatPr defaultRowHeight="12.75" x14ac:dyDescent="0.2"/>
  <cols>
    <col min="1" max="1" width="38.42578125" style="1082" customWidth="1"/>
    <col min="2" max="2" width="12.85546875" style="1087" customWidth="1"/>
    <col min="3" max="67" width="7.7109375" style="1082" customWidth="1"/>
    <col min="68" max="68" width="8.140625" style="1082" bestFit="1" customWidth="1"/>
    <col min="69" max="82" width="7.7109375" style="1082" customWidth="1"/>
    <col min="83" max="256" width="9.140625" style="1082"/>
    <col min="257" max="257" width="38.42578125" style="1082" customWidth="1"/>
    <col min="258" max="258" width="12.85546875" style="1082" customWidth="1"/>
    <col min="259" max="323" width="7.7109375" style="1082" customWidth="1"/>
    <col min="324" max="324" width="8.140625" style="1082" bestFit="1" customWidth="1"/>
    <col min="325" max="338" width="7.7109375" style="1082" customWidth="1"/>
    <col min="339" max="512" width="9.140625" style="1082"/>
    <col min="513" max="513" width="38.42578125" style="1082" customWidth="1"/>
    <col min="514" max="514" width="12.85546875" style="1082" customWidth="1"/>
    <col min="515" max="579" width="7.7109375" style="1082" customWidth="1"/>
    <col min="580" max="580" width="8.140625" style="1082" bestFit="1" customWidth="1"/>
    <col min="581" max="594" width="7.7109375" style="1082" customWidth="1"/>
    <col min="595" max="768" width="9.140625" style="1082"/>
    <col min="769" max="769" width="38.42578125" style="1082" customWidth="1"/>
    <col min="770" max="770" width="12.85546875" style="1082" customWidth="1"/>
    <col min="771" max="835" width="7.7109375" style="1082" customWidth="1"/>
    <col min="836" max="836" width="8.140625" style="1082" bestFit="1" customWidth="1"/>
    <col min="837" max="850" width="7.7109375" style="1082" customWidth="1"/>
    <col min="851" max="1024" width="9.140625" style="1082"/>
    <col min="1025" max="1025" width="38.42578125" style="1082" customWidth="1"/>
    <col min="1026" max="1026" width="12.85546875" style="1082" customWidth="1"/>
    <col min="1027" max="1091" width="7.7109375" style="1082" customWidth="1"/>
    <col min="1092" max="1092" width="8.140625" style="1082" bestFit="1" customWidth="1"/>
    <col min="1093" max="1106" width="7.7109375" style="1082" customWidth="1"/>
    <col min="1107" max="1280" width="9.140625" style="1082"/>
    <col min="1281" max="1281" width="38.42578125" style="1082" customWidth="1"/>
    <col min="1282" max="1282" width="12.85546875" style="1082" customWidth="1"/>
    <col min="1283" max="1347" width="7.7109375" style="1082" customWidth="1"/>
    <col min="1348" max="1348" width="8.140625" style="1082" bestFit="1" customWidth="1"/>
    <col min="1349" max="1362" width="7.7109375" style="1082" customWidth="1"/>
    <col min="1363" max="1536" width="9.140625" style="1082"/>
    <col min="1537" max="1537" width="38.42578125" style="1082" customWidth="1"/>
    <col min="1538" max="1538" width="12.85546875" style="1082" customWidth="1"/>
    <col min="1539" max="1603" width="7.7109375" style="1082" customWidth="1"/>
    <col min="1604" max="1604" width="8.140625" style="1082" bestFit="1" customWidth="1"/>
    <col min="1605" max="1618" width="7.7109375" style="1082" customWidth="1"/>
    <col min="1619" max="1792" width="9.140625" style="1082"/>
    <col min="1793" max="1793" width="38.42578125" style="1082" customWidth="1"/>
    <col min="1794" max="1794" width="12.85546875" style="1082" customWidth="1"/>
    <col min="1795" max="1859" width="7.7109375" style="1082" customWidth="1"/>
    <col min="1860" max="1860" width="8.140625" style="1082" bestFit="1" customWidth="1"/>
    <col min="1861" max="1874" width="7.7109375" style="1082" customWidth="1"/>
    <col min="1875" max="2048" width="9.140625" style="1082"/>
    <col min="2049" max="2049" width="38.42578125" style="1082" customWidth="1"/>
    <col min="2050" max="2050" width="12.85546875" style="1082" customWidth="1"/>
    <col min="2051" max="2115" width="7.7109375" style="1082" customWidth="1"/>
    <col min="2116" max="2116" width="8.140625" style="1082" bestFit="1" customWidth="1"/>
    <col min="2117" max="2130" width="7.7109375" style="1082" customWidth="1"/>
    <col min="2131" max="2304" width="9.140625" style="1082"/>
    <col min="2305" max="2305" width="38.42578125" style="1082" customWidth="1"/>
    <col min="2306" max="2306" width="12.85546875" style="1082" customWidth="1"/>
    <col min="2307" max="2371" width="7.7109375" style="1082" customWidth="1"/>
    <col min="2372" max="2372" width="8.140625" style="1082" bestFit="1" customWidth="1"/>
    <col min="2373" max="2386" width="7.7109375" style="1082" customWidth="1"/>
    <col min="2387" max="2560" width="9.140625" style="1082"/>
    <col min="2561" max="2561" width="38.42578125" style="1082" customWidth="1"/>
    <col min="2562" max="2562" width="12.85546875" style="1082" customWidth="1"/>
    <col min="2563" max="2627" width="7.7109375" style="1082" customWidth="1"/>
    <col min="2628" max="2628" width="8.140625" style="1082" bestFit="1" customWidth="1"/>
    <col min="2629" max="2642" width="7.7109375" style="1082" customWidth="1"/>
    <col min="2643" max="2816" width="9.140625" style="1082"/>
    <col min="2817" max="2817" width="38.42578125" style="1082" customWidth="1"/>
    <col min="2818" max="2818" width="12.85546875" style="1082" customWidth="1"/>
    <col min="2819" max="2883" width="7.7109375" style="1082" customWidth="1"/>
    <col min="2884" max="2884" width="8.140625" style="1082" bestFit="1" customWidth="1"/>
    <col min="2885" max="2898" width="7.7109375" style="1082" customWidth="1"/>
    <col min="2899" max="3072" width="9.140625" style="1082"/>
    <col min="3073" max="3073" width="38.42578125" style="1082" customWidth="1"/>
    <col min="3074" max="3074" width="12.85546875" style="1082" customWidth="1"/>
    <col min="3075" max="3139" width="7.7109375" style="1082" customWidth="1"/>
    <col min="3140" max="3140" width="8.140625" style="1082" bestFit="1" customWidth="1"/>
    <col min="3141" max="3154" width="7.7109375" style="1082" customWidth="1"/>
    <col min="3155" max="3328" width="9.140625" style="1082"/>
    <col min="3329" max="3329" width="38.42578125" style="1082" customWidth="1"/>
    <col min="3330" max="3330" width="12.85546875" style="1082" customWidth="1"/>
    <col min="3331" max="3395" width="7.7109375" style="1082" customWidth="1"/>
    <col min="3396" max="3396" width="8.140625" style="1082" bestFit="1" customWidth="1"/>
    <col min="3397" max="3410" width="7.7109375" style="1082" customWidth="1"/>
    <col min="3411" max="3584" width="9.140625" style="1082"/>
    <col min="3585" max="3585" width="38.42578125" style="1082" customWidth="1"/>
    <col min="3586" max="3586" width="12.85546875" style="1082" customWidth="1"/>
    <col min="3587" max="3651" width="7.7109375" style="1082" customWidth="1"/>
    <col min="3652" max="3652" width="8.140625" style="1082" bestFit="1" customWidth="1"/>
    <col min="3653" max="3666" width="7.7109375" style="1082" customWidth="1"/>
    <col min="3667" max="3840" width="9.140625" style="1082"/>
    <col min="3841" max="3841" width="38.42578125" style="1082" customWidth="1"/>
    <col min="3842" max="3842" width="12.85546875" style="1082" customWidth="1"/>
    <col min="3843" max="3907" width="7.7109375" style="1082" customWidth="1"/>
    <col min="3908" max="3908" width="8.140625" style="1082" bestFit="1" customWidth="1"/>
    <col min="3909" max="3922" width="7.7109375" style="1082" customWidth="1"/>
    <col min="3923" max="4096" width="9.140625" style="1082"/>
    <col min="4097" max="4097" width="38.42578125" style="1082" customWidth="1"/>
    <col min="4098" max="4098" width="12.85546875" style="1082" customWidth="1"/>
    <col min="4099" max="4163" width="7.7109375" style="1082" customWidth="1"/>
    <col min="4164" max="4164" width="8.140625" style="1082" bestFit="1" customWidth="1"/>
    <col min="4165" max="4178" width="7.7109375" style="1082" customWidth="1"/>
    <col min="4179" max="4352" width="9.140625" style="1082"/>
    <col min="4353" max="4353" width="38.42578125" style="1082" customWidth="1"/>
    <col min="4354" max="4354" width="12.85546875" style="1082" customWidth="1"/>
    <col min="4355" max="4419" width="7.7109375" style="1082" customWidth="1"/>
    <col min="4420" max="4420" width="8.140625" style="1082" bestFit="1" customWidth="1"/>
    <col min="4421" max="4434" width="7.7109375" style="1082" customWidth="1"/>
    <col min="4435" max="4608" width="9.140625" style="1082"/>
    <col min="4609" max="4609" width="38.42578125" style="1082" customWidth="1"/>
    <col min="4610" max="4610" width="12.85546875" style="1082" customWidth="1"/>
    <col min="4611" max="4675" width="7.7109375" style="1082" customWidth="1"/>
    <col min="4676" max="4676" width="8.140625" style="1082" bestFit="1" customWidth="1"/>
    <col min="4677" max="4690" width="7.7109375" style="1082" customWidth="1"/>
    <col min="4691" max="4864" width="9.140625" style="1082"/>
    <col min="4865" max="4865" width="38.42578125" style="1082" customWidth="1"/>
    <col min="4866" max="4866" width="12.85546875" style="1082" customWidth="1"/>
    <col min="4867" max="4931" width="7.7109375" style="1082" customWidth="1"/>
    <col min="4932" max="4932" width="8.140625" style="1082" bestFit="1" customWidth="1"/>
    <col min="4933" max="4946" width="7.7109375" style="1082" customWidth="1"/>
    <col min="4947" max="5120" width="9.140625" style="1082"/>
    <col min="5121" max="5121" width="38.42578125" style="1082" customWidth="1"/>
    <col min="5122" max="5122" width="12.85546875" style="1082" customWidth="1"/>
    <col min="5123" max="5187" width="7.7109375" style="1082" customWidth="1"/>
    <col min="5188" max="5188" width="8.140625" style="1082" bestFit="1" customWidth="1"/>
    <col min="5189" max="5202" width="7.7109375" style="1082" customWidth="1"/>
    <col min="5203" max="5376" width="9.140625" style="1082"/>
    <col min="5377" max="5377" width="38.42578125" style="1082" customWidth="1"/>
    <col min="5378" max="5378" width="12.85546875" style="1082" customWidth="1"/>
    <col min="5379" max="5443" width="7.7109375" style="1082" customWidth="1"/>
    <col min="5444" max="5444" width="8.140625" style="1082" bestFit="1" customWidth="1"/>
    <col min="5445" max="5458" width="7.7109375" style="1082" customWidth="1"/>
    <col min="5459" max="5632" width="9.140625" style="1082"/>
    <col min="5633" max="5633" width="38.42578125" style="1082" customWidth="1"/>
    <col min="5634" max="5634" width="12.85546875" style="1082" customWidth="1"/>
    <col min="5635" max="5699" width="7.7109375" style="1082" customWidth="1"/>
    <col min="5700" max="5700" width="8.140625" style="1082" bestFit="1" customWidth="1"/>
    <col min="5701" max="5714" width="7.7109375" style="1082" customWidth="1"/>
    <col min="5715" max="5888" width="9.140625" style="1082"/>
    <col min="5889" max="5889" width="38.42578125" style="1082" customWidth="1"/>
    <col min="5890" max="5890" width="12.85546875" style="1082" customWidth="1"/>
    <col min="5891" max="5955" width="7.7109375" style="1082" customWidth="1"/>
    <col min="5956" max="5956" width="8.140625" style="1082" bestFit="1" customWidth="1"/>
    <col min="5957" max="5970" width="7.7109375" style="1082" customWidth="1"/>
    <col min="5971" max="6144" width="9.140625" style="1082"/>
    <col min="6145" max="6145" width="38.42578125" style="1082" customWidth="1"/>
    <col min="6146" max="6146" width="12.85546875" style="1082" customWidth="1"/>
    <col min="6147" max="6211" width="7.7109375" style="1082" customWidth="1"/>
    <col min="6212" max="6212" width="8.140625" style="1082" bestFit="1" customWidth="1"/>
    <col min="6213" max="6226" width="7.7109375" style="1082" customWidth="1"/>
    <col min="6227" max="6400" width="9.140625" style="1082"/>
    <col min="6401" max="6401" width="38.42578125" style="1082" customWidth="1"/>
    <col min="6402" max="6402" width="12.85546875" style="1082" customWidth="1"/>
    <col min="6403" max="6467" width="7.7109375" style="1082" customWidth="1"/>
    <col min="6468" max="6468" width="8.140625" style="1082" bestFit="1" customWidth="1"/>
    <col min="6469" max="6482" width="7.7109375" style="1082" customWidth="1"/>
    <col min="6483" max="6656" width="9.140625" style="1082"/>
    <col min="6657" max="6657" width="38.42578125" style="1082" customWidth="1"/>
    <col min="6658" max="6658" width="12.85546875" style="1082" customWidth="1"/>
    <col min="6659" max="6723" width="7.7109375" style="1082" customWidth="1"/>
    <col min="6724" max="6724" width="8.140625" style="1082" bestFit="1" customWidth="1"/>
    <col min="6725" max="6738" width="7.7109375" style="1082" customWidth="1"/>
    <col min="6739" max="6912" width="9.140625" style="1082"/>
    <col min="6913" max="6913" width="38.42578125" style="1082" customWidth="1"/>
    <col min="6914" max="6914" width="12.85546875" style="1082" customWidth="1"/>
    <col min="6915" max="6979" width="7.7109375" style="1082" customWidth="1"/>
    <col min="6980" max="6980" width="8.140625" style="1082" bestFit="1" customWidth="1"/>
    <col min="6981" max="6994" width="7.7109375" style="1082" customWidth="1"/>
    <col min="6995" max="7168" width="9.140625" style="1082"/>
    <col min="7169" max="7169" width="38.42578125" style="1082" customWidth="1"/>
    <col min="7170" max="7170" width="12.85546875" style="1082" customWidth="1"/>
    <col min="7171" max="7235" width="7.7109375" style="1082" customWidth="1"/>
    <col min="7236" max="7236" width="8.140625" style="1082" bestFit="1" customWidth="1"/>
    <col min="7237" max="7250" width="7.7109375" style="1082" customWidth="1"/>
    <col min="7251" max="7424" width="9.140625" style="1082"/>
    <col min="7425" max="7425" width="38.42578125" style="1082" customWidth="1"/>
    <col min="7426" max="7426" width="12.85546875" style="1082" customWidth="1"/>
    <col min="7427" max="7491" width="7.7109375" style="1082" customWidth="1"/>
    <col min="7492" max="7492" width="8.140625" style="1082" bestFit="1" customWidth="1"/>
    <col min="7493" max="7506" width="7.7109375" style="1082" customWidth="1"/>
    <col min="7507" max="7680" width="9.140625" style="1082"/>
    <col min="7681" max="7681" width="38.42578125" style="1082" customWidth="1"/>
    <col min="7682" max="7682" width="12.85546875" style="1082" customWidth="1"/>
    <col min="7683" max="7747" width="7.7109375" style="1082" customWidth="1"/>
    <col min="7748" max="7748" width="8.140625" style="1082" bestFit="1" customWidth="1"/>
    <col min="7749" max="7762" width="7.7109375" style="1082" customWidth="1"/>
    <col min="7763" max="7936" width="9.140625" style="1082"/>
    <col min="7937" max="7937" width="38.42578125" style="1082" customWidth="1"/>
    <col min="7938" max="7938" width="12.85546875" style="1082" customWidth="1"/>
    <col min="7939" max="8003" width="7.7109375" style="1082" customWidth="1"/>
    <col min="8004" max="8004" width="8.140625" style="1082" bestFit="1" customWidth="1"/>
    <col min="8005" max="8018" width="7.7109375" style="1082" customWidth="1"/>
    <col min="8019" max="8192" width="9.140625" style="1082"/>
    <col min="8193" max="8193" width="38.42578125" style="1082" customWidth="1"/>
    <col min="8194" max="8194" width="12.85546875" style="1082" customWidth="1"/>
    <col min="8195" max="8259" width="7.7109375" style="1082" customWidth="1"/>
    <col min="8260" max="8260" width="8.140625" style="1082" bestFit="1" customWidth="1"/>
    <col min="8261" max="8274" width="7.7109375" style="1082" customWidth="1"/>
    <col min="8275" max="8448" width="9.140625" style="1082"/>
    <col min="8449" max="8449" width="38.42578125" style="1082" customWidth="1"/>
    <col min="8450" max="8450" width="12.85546875" style="1082" customWidth="1"/>
    <col min="8451" max="8515" width="7.7109375" style="1082" customWidth="1"/>
    <col min="8516" max="8516" width="8.140625" style="1082" bestFit="1" customWidth="1"/>
    <col min="8517" max="8530" width="7.7109375" style="1082" customWidth="1"/>
    <col min="8531" max="8704" width="9.140625" style="1082"/>
    <col min="8705" max="8705" width="38.42578125" style="1082" customWidth="1"/>
    <col min="8706" max="8706" width="12.85546875" style="1082" customWidth="1"/>
    <col min="8707" max="8771" width="7.7109375" style="1082" customWidth="1"/>
    <col min="8772" max="8772" width="8.140625" style="1082" bestFit="1" customWidth="1"/>
    <col min="8773" max="8786" width="7.7109375" style="1082" customWidth="1"/>
    <col min="8787" max="8960" width="9.140625" style="1082"/>
    <col min="8961" max="8961" width="38.42578125" style="1082" customWidth="1"/>
    <col min="8962" max="8962" width="12.85546875" style="1082" customWidth="1"/>
    <col min="8963" max="9027" width="7.7109375" style="1082" customWidth="1"/>
    <col min="9028" max="9028" width="8.140625" style="1082" bestFit="1" customWidth="1"/>
    <col min="9029" max="9042" width="7.7109375" style="1082" customWidth="1"/>
    <col min="9043" max="9216" width="9.140625" style="1082"/>
    <col min="9217" max="9217" width="38.42578125" style="1082" customWidth="1"/>
    <col min="9218" max="9218" width="12.85546875" style="1082" customWidth="1"/>
    <col min="9219" max="9283" width="7.7109375" style="1082" customWidth="1"/>
    <col min="9284" max="9284" width="8.140625" style="1082" bestFit="1" customWidth="1"/>
    <col min="9285" max="9298" width="7.7109375" style="1082" customWidth="1"/>
    <col min="9299" max="9472" width="9.140625" style="1082"/>
    <col min="9473" max="9473" width="38.42578125" style="1082" customWidth="1"/>
    <col min="9474" max="9474" width="12.85546875" style="1082" customWidth="1"/>
    <col min="9475" max="9539" width="7.7109375" style="1082" customWidth="1"/>
    <col min="9540" max="9540" width="8.140625" style="1082" bestFit="1" customWidth="1"/>
    <col min="9541" max="9554" width="7.7109375" style="1082" customWidth="1"/>
    <col min="9555" max="9728" width="9.140625" style="1082"/>
    <col min="9729" max="9729" width="38.42578125" style="1082" customWidth="1"/>
    <col min="9730" max="9730" width="12.85546875" style="1082" customWidth="1"/>
    <col min="9731" max="9795" width="7.7109375" style="1082" customWidth="1"/>
    <col min="9796" max="9796" width="8.140625" style="1082" bestFit="1" customWidth="1"/>
    <col min="9797" max="9810" width="7.7109375" style="1082" customWidth="1"/>
    <col min="9811" max="9984" width="9.140625" style="1082"/>
    <col min="9985" max="9985" width="38.42578125" style="1082" customWidth="1"/>
    <col min="9986" max="9986" width="12.85546875" style="1082" customWidth="1"/>
    <col min="9987" max="10051" width="7.7109375" style="1082" customWidth="1"/>
    <col min="10052" max="10052" width="8.140625" style="1082" bestFit="1" customWidth="1"/>
    <col min="10053" max="10066" width="7.7109375" style="1082" customWidth="1"/>
    <col min="10067" max="10240" width="9.140625" style="1082"/>
    <col min="10241" max="10241" width="38.42578125" style="1082" customWidth="1"/>
    <col min="10242" max="10242" width="12.85546875" style="1082" customWidth="1"/>
    <col min="10243" max="10307" width="7.7109375" style="1082" customWidth="1"/>
    <col min="10308" max="10308" width="8.140625" style="1082" bestFit="1" customWidth="1"/>
    <col min="10309" max="10322" width="7.7109375" style="1082" customWidth="1"/>
    <col min="10323" max="10496" width="9.140625" style="1082"/>
    <col min="10497" max="10497" width="38.42578125" style="1082" customWidth="1"/>
    <col min="10498" max="10498" width="12.85546875" style="1082" customWidth="1"/>
    <col min="10499" max="10563" width="7.7109375" style="1082" customWidth="1"/>
    <col min="10564" max="10564" width="8.140625" style="1082" bestFit="1" customWidth="1"/>
    <col min="10565" max="10578" width="7.7109375" style="1082" customWidth="1"/>
    <col min="10579" max="10752" width="9.140625" style="1082"/>
    <col min="10753" max="10753" width="38.42578125" style="1082" customWidth="1"/>
    <col min="10754" max="10754" width="12.85546875" style="1082" customWidth="1"/>
    <col min="10755" max="10819" width="7.7109375" style="1082" customWidth="1"/>
    <col min="10820" max="10820" width="8.140625" style="1082" bestFit="1" customWidth="1"/>
    <col min="10821" max="10834" width="7.7109375" style="1082" customWidth="1"/>
    <col min="10835" max="11008" width="9.140625" style="1082"/>
    <col min="11009" max="11009" width="38.42578125" style="1082" customWidth="1"/>
    <col min="11010" max="11010" width="12.85546875" style="1082" customWidth="1"/>
    <col min="11011" max="11075" width="7.7109375" style="1082" customWidth="1"/>
    <col min="11076" max="11076" width="8.140625" style="1082" bestFit="1" customWidth="1"/>
    <col min="11077" max="11090" width="7.7109375" style="1082" customWidth="1"/>
    <col min="11091" max="11264" width="9.140625" style="1082"/>
    <col min="11265" max="11265" width="38.42578125" style="1082" customWidth="1"/>
    <col min="11266" max="11266" width="12.85546875" style="1082" customWidth="1"/>
    <col min="11267" max="11331" width="7.7109375" style="1082" customWidth="1"/>
    <col min="11332" max="11332" width="8.140625" style="1082" bestFit="1" customWidth="1"/>
    <col min="11333" max="11346" width="7.7109375" style="1082" customWidth="1"/>
    <col min="11347" max="11520" width="9.140625" style="1082"/>
    <col min="11521" max="11521" width="38.42578125" style="1082" customWidth="1"/>
    <col min="11522" max="11522" width="12.85546875" style="1082" customWidth="1"/>
    <col min="11523" max="11587" width="7.7109375" style="1082" customWidth="1"/>
    <col min="11588" max="11588" width="8.140625" style="1082" bestFit="1" customWidth="1"/>
    <col min="11589" max="11602" width="7.7109375" style="1082" customWidth="1"/>
    <col min="11603" max="11776" width="9.140625" style="1082"/>
    <col min="11777" max="11777" width="38.42578125" style="1082" customWidth="1"/>
    <col min="11778" max="11778" width="12.85546875" style="1082" customWidth="1"/>
    <col min="11779" max="11843" width="7.7109375" style="1082" customWidth="1"/>
    <col min="11844" max="11844" width="8.140625" style="1082" bestFit="1" customWidth="1"/>
    <col min="11845" max="11858" width="7.7109375" style="1082" customWidth="1"/>
    <col min="11859" max="12032" width="9.140625" style="1082"/>
    <col min="12033" max="12033" width="38.42578125" style="1082" customWidth="1"/>
    <col min="12034" max="12034" width="12.85546875" style="1082" customWidth="1"/>
    <col min="12035" max="12099" width="7.7109375" style="1082" customWidth="1"/>
    <col min="12100" max="12100" width="8.140625" style="1082" bestFit="1" customWidth="1"/>
    <col min="12101" max="12114" width="7.7109375" style="1082" customWidth="1"/>
    <col min="12115" max="12288" width="9.140625" style="1082"/>
    <col min="12289" max="12289" width="38.42578125" style="1082" customWidth="1"/>
    <col min="12290" max="12290" width="12.85546875" style="1082" customWidth="1"/>
    <col min="12291" max="12355" width="7.7109375" style="1082" customWidth="1"/>
    <col min="12356" max="12356" width="8.140625" style="1082" bestFit="1" customWidth="1"/>
    <col min="12357" max="12370" width="7.7109375" style="1082" customWidth="1"/>
    <col min="12371" max="12544" width="9.140625" style="1082"/>
    <col min="12545" max="12545" width="38.42578125" style="1082" customWidth="1"/>
    <col min="12546" max="12546" width="12.85546875" style="1082" customWidth="1"/>
    <col min="12547" max="12611" width="7.7109375" style="1082" customWidth="1"/>
    <col min="12612" max="12612" width="8.140625" style="1082" bestFit="1" customWidth="1"/>
    <col min="12613" max="12626" width="7.7109375" style="1082" customWidth="1"/>
    <col min="12627" max="12800" width="9.140625" style="1082"/>
    <col min="12801" max="12801" width="38.42578125" style="1082" customWidth="1"/>
    <col min="12802" max="12802" width="12.85546875" style="1082" customWidth="1"/>
    <col min="12803" max="12867" width="7.7109375" style="1082" customWidth="1"/>
    <col min="12868" max="12868" width="8.140625" style="1082" bestFit="1" customWidth="1"/>
    <col min="12869" max="12882" width="7.7109375" style="1082" customWidth="1"/>
    <col min="12883" max="13056" width="9.140625" style="1082"/>
    <col min="13057" max="13057" width="38.42578125" style="1082" customWidth="1"/>
    <col min="13058" max="13058" width="12.85546875" style="1082" customWidth="1"/>
    <col min="13059" max="13123" width="7.7109375" style="1082" customWidth="1"/>
    <col min="13124" max="13124" width="8.140625" style="1082" bestFit="1" customWidth="1"/>
    <col min="13125" max="13138" width="7.7109375" style="1082" customWidth="1"/>
    <col min="13139" max="13312" width="9.140625" style="1082"/>
    <col min="13313" max="13313" width="38.42578125" style="1082" customWidth="1"/>
    <col min="13314" max="13314" width="12.85546875" style="1082" customWidth="1"/>
    <col min="13315" max="13379" width="7.7109375" style="1082" customWidth="1"/>
    <col min="13380" max="13380" width="8.140625" style="1082" bestFit="1" customWidth="1"/>
    <col min="13381" max="13394" width="7.7109375" style="1082" customWidth="1"/>
    <col min="13395" max="13568" width="9.140625" style="1082"/>
    <col min="13569" max="13569" width="38.42578125" style="1082" customWidth="1"/>
    <col min="13570" max="13570" width="12.85546875" style="1082" customWidth="1"/>
    <col min="13571" max="13635" width="7.7109375" style="1082" customWidth="1"/>
    <col min="13636" max="13636" width="8.140625" style="1082" bestFit="1" customWidth="1"/>
    <col min="13637" max="13650" width="7.7109375" style="1082" customWidth="1"/>
    <col min="13651" max="13824" width="9.140625" style="1082"/>
    <col min="13825" max="13825" width="38.42578125" style="1082" customWidth="1"/>
    <col min="13826" max="13826" width="12.85546875" style="1082" customWidth="1"/>
    <col min="13827" max="13891" width="7.7109375" style="1082" customWidth="1"/>
    <col min="13892" max="13892" width="8.140625" style="1082" bestFit="1" customWidth="1"/>
    <col min="13893" max="13906" width="7.7109375" style="1082" customWidth="1"/>
    <col min="13907" max="14080" width="9.140625" style="1082"/>
    <col min="14081" max="14081" width="38.42578125" style="1082" customWidth="1"/>
    <col min="14082" max="14082" width="12.85546875" style="1082" customWidth="1"/>
    <col min="14083" max="14147" width="7.7109375" style="1082" customWidth="1"/>
    <col min="14148" max="14148" width="8.140625" style="1082" bestFit="1" customWidth="1"/>
    <col min="14149" max="14162" width="7.7109375" style="1082" customWidth="1"/>
    <col min="14163" max="14336" width="9.140625" style="1082"/>
    <col min="14337" max="14337" width="38.42578125" style="1082" customWidth="1"/>
    <col min="14338" max="14338" width="12.85546875" style="1082" customWidth="1"/>
    <col min="14339" max="14403" width="7.7109375" style="1082" customWidth="1"/>
    <col min="14404" max="14404" width="8.140625" style="1082" bestFit="1" customWidth="1"/>
    <col min="14405" max="14418" width="7.7109375" style="1082" customWidth="1"/>
    <col min="14419" max="14592" width="9.140625" style="1082"/>
    <col min="14593" max="14593" width="38.42578125" style="1082" customWidth="1"/>
    <col min="14594" max="14594" width="12.85546875" style="1082" customWidth="1"/>
    <col min="14595" max="14659" width="7.7109375" style="1082" customWidth="1"/>
    <col min="14660" max="14660" width="8.140625" style="1082" bestFit="1" customWidth="1"/>
    <col min="14661" max="14674" width="7.7109375" style="1082" customWidth="1"/>
    <col min="14675" max="14848" width="9.140625" style="1082"/>
    <col min="14849" max="14849" width="38.42578125" style="1082" customWidth="1"/>
    <col min="14850" max="14850" width="12.85546875" style="1082" customWidth="1"/>
    <col min="14851" max="14915" width="7.7109375" style="1082" customWidth="1"/>
    <col min="14916" max="14916" width="8.140625" style="1082" bestFit="1" customWidth="1"/>
    <col min="14917" max="14930" width="7.7109375" style="1082" customWidth="1"/>
    <col min="14931" max="15104" width="9.140625" style="1082"/>
    <col min="15105" max="15105" width="38.42578125" style="1082" customWidth="1"/>
    <col min="15106" max="15106" width="12.85546875" style="1082" customWidth="1"/>
    <col min="15107" max="15171" width="7.7109375" style="1082" customWidth="1"/>
    <col min="15172" max="15172" width="8.140625" style="1082" bestFit="1" customWidth="1"/>
    <col min="15173" max="15186" width="7.7109375" style="1082" customWidth="1"/>
    <col min="15187" max="15360" width="9.140625" style="1082"/>
    <col min="15361" max="15361" width="38.42578125" style="1082" customWidth="1"/>
    <col min="15362" max="15362" width="12.85546875" style="1082" customWidth="1"/>
    <col min="15363" max="15427" width="7.7109375" style="1082" customWidth="1"/>
    <col min="15428" max="15428" width="8.140625" style="1082" bestFit="1" customWidth="1"/>
    <col min="15429" max="15442" width="7.7109375" style="1082" customWidth="1"/>
    <col min="15443" max="15616" width="9.140625" style="1082"/>
    <col min="15617" max="15617" width="38.42578125" style="1082" customWidth="1"/>
    <col min="15618" max="15618" width="12.85546875" style="1082" customWidth="1"/>
    <col min="15619" max="15683" width="7.7109375" style="1082" customWidth="1"/>
    <col min="15684" max="15684" width="8.140625" style="1082" bestFit="1" customWidth="1"/>
    <col min="15685" max="15698" width="7.7109375" style="1082" customWidth="1"/>
    <col min="15699" max="15872" width="9.140625" style="1082"/>
    <col min="15873" max="15873" width="38.42578125" style="1082" customWidth="1"/>
    <col min="15874" max="15874" width="12.85546875" style="1082" customWidth="1"/>
    <col min="15875" max="15939" width="7.7109375" style="1082" customWidth="1"/>
    <col min="15940" max="15940" width="8.140625" style="1082" bestFit="1" customWidth="1"/>
    <col min="15941" max="15954" width="7.7109375" style="1082" customWidth="1"/>
    <col min="15955" max="16128" width="9.140625" style="1082"/>
    <col min="16129" max="16129" width="38.42578125" style="1082" customWidth="1"/>
    <col min="16130" max="16130" width="12.85546875" style="1082" customWidth="1"/>
    <col min="16131" max="16195" width="7.7109375" style="1082" customWidth="1"/>
    <col min="16196" max="16196" width="8.140625" style="1082" bestFit="1" customWidth="1"/>
    <col min="16197" max="16210" width="7.7109375" style="1082" customWidth="1"/>
    <col min="16211" max="16384" width="9.140625" style="1082"/>
  </cols>
  <sheetData>
    <row r="1" spans="1:87" ht="18" x14ac:dyDescent="0.25">
      <c r="A1" s="1080" t="s">
        <v>40</v>
      </c>
      <c r="B1" s="1081"/>
    </row>
    <row r="2" spans="1:87" ht="15.75" x14ac:dyDescent="0.25">
      <c r="A2" s="1083" t="s">
        <v>806</v>
      </c>
      <c r="B2" s="1084"/>
    </row>
    <row r="3" spans="1:87" ht="15.75" thickBot="1" x14ac:dyDescent="0.3">
      <c r="A3" s="1085" t="s">
        <v>42</v>
      </c>
      <c r="B3" s="1086"/>
    </row>
    <row r="6" spans="1:87" x14ac:dyDescent="0.2">
      <c r="BM6" s="1088" t="s">
        <v>47</v>
      </c>
      <c r="BN6" s="1088" t="s">
        <v>47</v>
      </c>
      <c r="BO6" s="1088" t="s">
        <v>47</v>
      </c>
      <c r="BP6" s="1088" t="s">
        <v>47</v>
      </c>
      <c r="BQ6" s="1089" t="s">
        <v>48</v>
      </c>
      <c r="BR6" s="1089" t="s">
        <v>48</v>
      </c>
      <c r="BS6" s="1089" t="s">
        <v>48</v>
      </c>
      <c r="BT6" s="1089" t="s">
        <v>48</v>
      </c>
      <c r="BU6" s="1090" t="s">
        <v>807</v>
      </c>
      <c r="BV6" s="1090" t="s">
        <v>807</v>
      </c>
      <c r="BW6" s="1090" t="s">
        <v>807</v>
      </c>
      <c r="BX6" s="1090" t="s">
        <v>807</v>
      </c>
      <c r="BY6" s="1091" t="s">
        <v>808</v>
      </c>
      <c r="BZ6" s="1091" t="s">
        <v>808</v>
      </c>
      <c r="CA6" s="1091" t="s">
        <v>808</v>
      </c>
      <c r="CB6" s="1091" t="s">
        <v>808</v>
      </c>
    </row>
    <row r="7" spans="1:87" s="1087" customFormat="1" x14ac:dyDescent="0.2">
      <c r="B7" s="1087" t="s">
        <v>49</v>
      </c>
      <c r="C7" s="1092" t="s">
        <v>50</v>
      </c>
      <c r="D7" s="1092" t="s">
        <v>51</v>
      </c>
      <c r="E7" s="1092" t="s">
        <v>52</v>
      </c>
      <c r="F7" s="1092" t="s">
        <v>53</v>
      </c>
      <c r="G7" s="1092" t="s">
        <v>54</v>
      </c>
      <c r="H7" s="1092" t="s">
        <v>55</v>
      </c>
      <c r="I7" s="1092" t="s">
        <v>56</v>
      </c>
      <c r="J7" s="1092" t="s">
        <v>57</v>
      </c>
      <c r="K7" s="1092" t="s">
        <v>58</v>
      </c>
      <c r="L7" s="1092" t="s">
        <v>59</v>
      </c>
      <c r="M7" s="1092" t="s">
        <v>60</v>
      </c>
      <c r="N7" s="1092" t="s">
        <v>61</v>
      </c>
      <c r="O7" s="1092" t="s">
        <v>62</v>
      </c>
      <c r="P7" s="1092" t="s">
        <v>63</v>
      </c>
      <c r="Q7" s="1092" t="s">
        <v>64</v>
      </c>
      <c r="R7" s="1092" t="s">
        <v>65</v>
      </c>
      <c r="S7" s="1092" t="s">
        <v>66</v>
      </c>
      <c r="T7" s="1092" t="s">
        <v>67</v>
      </c>
      <c r="U7" s="1092" t="s">
        <v>68</v>
      </c>
      <c r="V7" s="1092" t="s">
        <v>69</v>
      </c>
      <c r="W7" s="1092" t="s">
        <v>70</v>
      </c>
      <c r="X7" s="1092" t="s">
        <v>71</v>
      </c>
      <c r="Y7" s="1092" t="s">
        <v>72</v>
      </c>
      <c r="Z7" s="1092" t="s">
        <v>73</v>
      </c>
      <c r="AA7" s="1092" t="s">
        <v>74</v>
      </c>
      <c r="AB7" s="1092" t="s">
        <v>75</v>
      </c>
      <c r="AC7" s="1092" t="s">
        <v>76</v>
      </c>
      <c r="AD7" s="1092" t="s">
        <v>77</v>
      </c>
      <c r="AE7" s="1092" t="s">
        <v>78</v>
      </c>
      <c r="AF7" s="1092" t="s">
        <v>79</v>
      </c>
      <c r="AG7" s="1092" t="s">
        <v>80</v>
      </c>
      <c r="AH7" s="1092" t="s">
        <v>81</v>
      </c>
      <c r="AI7" s="1092" t="s">
        <v>82</v>
      </c>
      <c r="AJ7" s="1092" t="s">
        <v>83</v>
      </c>
      <c r="AK7" s="1092" t="s">
        <v>84</v>
      </c>
      <c r="AL7" s="1092" t="s">
        <v>85</v>
      </c>
      <c r="AM7" s="1092" t="s">
        <v>86</v>
      </c>
      <c r="AN7" s="1092" t="s">
        <v>87</v>
      </c>
      <c r="AO7" s="1092" t="s">
        <v>88</v>
      </c>
      <c r="AP7" s="1092" t="s">
        <v>89</v>
      </c>
      <c r="AQ7" s="1092" t="s">
        <v>90</v>
      </c>
      <c r="AR7" s="1092" t="s">
        <v>91</v>
      </c>
      <c r="AS7" s="1092" t="s">
        <v>92</v>
      </c>
      <c r="AT7" s="1092" t="s">
        <v>93</v>
      </c>
      <c r="AU7" s="1087" t="s">
        <v>94</v>
      </c>
      <c r="AV7" s="1087" t="s">
        <v>95</v>
      </c>
      <c r="AW7" s="1087" t="s">
        <v>96</v>
      </c>
      <c r="AX7" s="1087" t="s">
        <v>97</v>
      </c>
      <c r="AY7" s="1087" t="s">
        <v>98</v>
      </c>
      <c r="AZ7" s="1087" t="s">
        <v>99</v>
      </c>
      <c r="BA7" s="1087" t="s">
        <v>100</v>
      </c>
      <c r="BB7" s="1087" t="s">
        <v>101</v>
      </c>
      <c r="BC7" s="1087" t="s">
        <v>102</v>
      </c>
      <c r="BD7" s="1087" t="s">
        <v>103</v>
      </c>
      <c r="BE7" s="1087" t="s">
        <v>104</v>
      </c>
      <c r="BF7" s="1087" t="s">
        <v>105</v>
      </c>
      <c r="BG7" s="1087" t="s">
        <v>106</v>
      </c>
      <c r="BH7" s="1087" t="s">
        <v>107</v>
      </c>
      <c r="BI7" s="1087" t="s">
        <v>108</v>
      </c>
      <c r="BJ7" s="1087" t="s">
        <v>109</v>
      </c>
      <c r="BK7" s="1087" t="s">
        <v>110</v>
      </c>
      <c r="BL7" s="1087" t="s">
        <v>111</v>
      </c>
      <c r="BM7" s="1087" t="s">
        <v>112</v>
      </c>
      <c r="BN7" s="1087" t="s">
        <v>113</v>
      </c>
      <c r="BO7" s="1087" t="s">
        <v>114</v>
      </c>
      <c r="BP7" s="1087" t="s">
        <v>115</v>
      </c>
      <c r="BQ7" s="1087" t="s">
        <v>116</v>
      </c>
      <c r="BR7" s="1087" t="s">
        <v>117</v>
      </c>
      <c r="BS7" s="1087" t="s">
        <v>118</v>
      </c>
      <c r="BT7" s="1087" t="s">
        <v>119</v>
      </c>
      <c r="BU7" s="1087" t="s">
        <v>120</v>
      </c>
      <c r="BV7" s="1087" t="s">
        <v>121</v>
      </c>
      <c r="BW7" s="1087" t="s">
        <v>809</v>
      </c>
      <c r="BX7" s="1087" t="s">
        <v>810</v>
      </c>
      <c r="BY7" s="1087" t="s">
        <v>811</v>
      </c>
      <c r="BZ7" s="1087" t="s">
        <v>812</v>
      </c>
      <c r="CA7" s="1087" t="s">
        <v>813</v>
      </c>
      <c r="CB7" s="1087" t="s">
        <v>814</v>
      </c>
      <c r="CC7" s="1087" t="s">
        <v>815</v>
      </c>
      <c r="CD7" s="1087" t="s">
        <v>816</v>
      </c>
      <c r="CE7" s="1087" t="s">
        <v>817</v>
      </c>
      <c r="CF7" s="1087" t="s">
        <v>818</v>
      </c>
      <c r="CG7" s="1087" t="s">
        <v>819</v>
      </c>
      <c r="CH7" s="1087" t="s">
        <v>820</v>
      </c>
      <c r="CI7" s="1087" t="s">
        <v>122</v>
      </c>
    </row>
    <row r="8" spans="1:87" x14ac:dyDescent="0.2">
      <c r="A8" s="1087" t="s">
        <v>123</v>
      </c>
      <c r="B8" s="1087" t="s">
        <v>124</v>
      </c>
      <c r="C8" s="1093">
        <v>2.0346113979326601</v>
      </c>
      <c r="D8" s="1093">
        <v>2.0596527307169299</v>
      </c>
      <c r="E8" s="1093">
        <v>2.0647060376300099</v>
      </c>
      <c r="F8" s="1093">
        <v>2.0867602850429501</v>
      </c>
      <c r="G8" s="1093">
        <v>2.10441482217594</v>
      </c>
      <c r="H8" s="1093">
        <v>2.11471520481305</v>
      </c>
      <c r="I8" s="1093">
        <v>2.1510993421160198</v>
      </c>
      <c r="J8" s="1093">
        <v>2.1700303498167899</v>
      </c>
      <c r="K8" s="1093">
        <v>2.1872092285050102</v>
      </c>
      <c r="L8" s="1093">
        <v>2.2125396597183</v>
      </c>
      <c r="M8" s="1093">
        <v>2.2351373991849601</v>
      </c>
      <c r="N8" s="1093">
        <v>2.22048181639967</v>
      </c>
      <c r="O8" s="1093">
        <v>2.2320116322918802</v>
      </c>
      <c r="P8" s="1093">
        <v>2.25830972721704</v>
      </c>
      <c r="Q8" s="1093">
        <v>2.27564533893606</v>
      </c>
      <c r="R8" s="1093">
        <v>2.3021267451182101</v>
      </c>
      <c r="S8" s="1093">
        <v>2.3193678221698799</v>
      </c>
      <c r="T8" s="1093">
        <v>2.3630887401329401</v>
      </c>
      <c r="U8" s="1093">
        <v>2.4040183268764199</v>
      </c>
      <c r="V8" s="1093">
        <v>2.3508869392328702</v>
      </c>
      <c r="W8" s="1093">
        <v>2.3397875662991998</v>
      </c>
      <c r="X8" s="1093">
        <v>2.3463321773464698</v>
      </c>
      <c r="Y8" s="1093">
        <v>2.3660208299322401</v>
      </c>
      <c r="Z8" s="1093">
        <v>2.38072555635337</v>
      </c>
      <c r="AA8" s="1093">
        <v>2.3786814788333301</v>
      </c>
      <c r="AB8" s="1093">
        <v>2.3833628185945601</v>
      </c>
      <c r="AC8" s="1093">
        <v>2.39782738150081</v>
      </c>
      <c r="AD8" s="1093">
        <v>2.4216832770124701</v>
      </c>
      <c r="AE8" s="1093">
        <v>2.4317461490191898</v>
      </c>
      <c r="AF8" s="1093">
        <v>2.4769476627146898</v>
      </c>
      <c r="AG8" s="1093">
        <v>2.4884783993884501</v>
      </c>
      <c r="AH8" s="1093">
        <v>2.4969456869742301</v>
      </c>
      <c r="AI8" s="1093">
        <v>2.5131764836174102</v>
      </c>
      <c r="AJ8" s="1093">
        <v>2.5194129138440999</v>
      </c>
      <c r="AK8" s="1093">
        <v>2.5296022010905101</v>
      </c>
      <c r="AL8" s="1093">
        <v>2.55014674095177</v>
      </c>
      <c r="AM8" s="1093">
        <v>2.55727771276656</v>
      </c>
      <c r="AN8" s="1093">
        <v>2.5546180799215898</v>
      </c>
      <c r="AO8" s="1093">
        <v>2.5737223597019399</v>
      </c>
      <c r="AP8" s="1093">
        <v>2.5882577711185202</v>
      </c>
      <c r="AQ8" s="1093">
        <v>2.59690193466492</v>
      </c>
      <c r="AR8" s="1093">
        <v>2.60782686879682</v>
      </c>
      <c r="AS8" s="1093">
        <v>2.6142506250731801</v>
      </c>
      <c r="AT8" s="1093">
        <v>2.61661513719574</v>
      </c>
      <c r="AU8" s="1093">
        <v>2.61186751422043</v>
      </c>
      <c r="AV8" s="1093">
        <v>2.6225716857565202</v>
      </c>
      <c r="AW8" s="1093">
        <v>2.61918012339319</v>
      </c>
      <c r="AX8" s="1093">
        <v>2.62606071140064</v>
      </c>
      <c r="AY8" s="1093">
        <v>2.6197019660963399</v>
      </c>
      <c r="AZ8" s="1093">
        <v>2.6412980148257699</v>
      </c>
      <c r="BA8" s="1093">
        <v>2.6622434334046901</v>
      </c>
      <c r="BB8" s="1093">
        <v>2.67697032006182</v>
      </c>
      <c r="BC8" s="1093">
        <v>2.69098591634374</v>
      </c>
      <c r="BD8" s="1093">
        <v>2.6945884256758399</v>
      </c>
      <c r="BE8" s="1093">
        <v>2.7069727936502899</v>
      </c>
      <c r="BF8" s="1093">
        <v>2.72016803750495</v>
      </c>
      <c r="BG8" s="1093">
        <v>2.7569818623248801</v>
      </c>
      <c r="BH8" s="1093">
        <v>2.7703481242308801</v>
      </c>
      <c r="BI8" s="1093">
        <v>2.7761821562378302</v>
      </c>
      <c r="BJ8" s="1093">
        <v>2.7882443573554299</v>
      </c>
      <c r="BK8" s="1093">
        <v>2.8008154324344998</v>
      </c>
      <c r="BL8" s="1093">
        <v>2.8122629827835901</v>
      </c>
      <c r="BM8" s="1093">
        <v>2.82670971159797</v>
      </c>
      <c r="BN8" s="1093">
        <v>2.8407624221418502</v>
      </c>
      <c r="BO8" s="1093">
        <v>2.8524451414889902</v>
      </c>
      <c r="BP8" s="1093">
        <v>2.8068865147183502</v>
      </c>
      <c r="BQ8" s="1093">
        <v>2.8339048270665099</v>
      </c>
      <c r="BR8" s="1093">
        <v>2.8566125197244001</v>
      </c>
      <c r="BS8" s="1093">
        <v>2.8745779629897301</v>
      </c>
      <c r="BT8" s="1093">
        <v>2.8911172906433</v>
      </c>
      <c r="BU8" s="1093">
        <v>2.9074342618909101</v>
      </c>
      <c r="BV8" s="1093">
        <v>2.92404361040869</v>
      </c>
      <c r="BW8" s="1093">
        <v>2.9454748618216899</v>
      </c>
      <c r="BX8" s="1093">
        <v>2.96736156173443</v>
      </c>
      <c r="BY8" s="1093">
        <v>2.9925924601287002</v>
      </c>
      <c r="BZ8" s="1093">
        <v>3.01635537634772</v>
      </c>
      <c r="CA8" s="1093">
        <v>3.0377905218009502</v>
      </c>
      <c r="CB8" s="1093">
        <v>3.05548519662897</v>
      </c>
      <c r="CC8" s="1093">
        <v>3.07379933713599</v>
      </c>
      <c r="CD8" s="1093">
        <v>3.09268940817564</v>
      </c>
      <c r="CE8" s="1093">
        <v>3.1120001257908299</v>
      </c>
      <c r="CF8" s="1093">
        <v>3.1321186158587802</v>
      </c>
      <c r="CG8" s="1093">
        <v>3.1520557224454402</v>
      </c>
      <c r="CH8" s="1093">
        <v>3.1715827744427898</v>
      </c>
    </row>
    <row r="9" spans="1:87" x14ac:dyDescent="0.2">
      <c r="A9" s="1087" t="s">
        <v>125</v>
      </c>
      <c r="B9" s="1087" t="s">
        <v>126</v>
      </c>
      <c r="C9" s="1093">
        <v>2.0346113979326601</v>
      </c>
      <c r="D9" s="1093">
        <v>2.0596527307169299</v>
      </c>
      <c r="E9" s="1093">
        <v>2.0647060376300099</v>
      </c>
      <c r="F9" s="1093">
        <v>2.0867602850429501</v>
      </c>
      <c r="G9" s="1093">
        <v>2.10441482217594</v>
      </c>
      <c r="H9" s="1093">
        <v>2.11471520481305</v>
      </c>
      <c r="I9" s="1093">
        <v>2.1510993421160198</v>
      </c>
      <c r="J9" s="1093">
        <v>2.1700303498167899</v>
      </c>
      <c r="K9" s="1093">
        <v>2.1872092285050102</v>
      </c>
      <c r="L9" s="1093">
        <v>2.2125396597183</v>
      </c>
      <c r="M9" s="1093">
        <v>2.2351373991849601</v>
      </c>
      <c r="N9" s="1093">
        <v>2.22048181639967</v>
      </c>
      <c r="O9" s="1093">
        <v>2.2320116322918802</v>
      </c>
      <c r="P9" s="1093">
        <v>2.25830972721704</v>
      </c>
      <c r="Q9" s="1093">
        <v>2.27564533893606</v>
      </c>
      <c r="R9" s="1093">
        <v>2.3021267451182101</v>
      </c>
      <c r="S9" s="1093">
        <v>2.3193678221698799</v>
      </c>
      <c r="T9" s="1093">
        <v>2.3630887401329401</v>
      </c>
      <c r="U9" s="1093">
        <v>2.4040183268764199</v>
      </c>
      <c r="V9" s="1093">
        <v>2.3508869392328702</v>
      </c>
      <c r="W9" s="1093">
        <v>2.3397875662991998</v>
      </c>
      <c r="X9" s="1093">
        <v>2.3463321773464698</v>
      </c>
      <c r="Y9" s="1093">
        <v>2.3660208299322401</v>
      </c>
      <c r="Z9" s="1093">
        <v>2.38072555635337</v>
      </c>
      <c r="AA9" s="1093">
        <v>2.3786814788333301</v>
      </c>
      <c r="AB9" s="1093">
        <v>2.3833628185945601</v>
      </c>
      <c r="AC9" s="1093">
        <v>2.39782738150081</v>
      </c>
      <c r="AD9" s="1093">
        <v>2.4216832770124701</v>
      </c>
      <c r="AE9" s="1093">
        <v>2.4317461490191898</v>
      </c>
      <c r="AF9" s="1093">
        <v>2.4769476627146898</v>
      </c>
      <c r="AG9" s="1093">
        <v>2.4884783993884501</v>
      </c>
      <c r="AH9" s="1093">
        <v>2.4969456869742301</v>
      </c>
      <c r="AI9" s="1093">
        <v>2.5131764836174102</v>
      </c>
      <c r="AJ9" s="1093">
        <v>2.5194129138440999</v>
      </c>
      <c r="AK9" s="1093">
        <v>2.5296022010905101</v>
      </c>
      <c r="AL9" s="1093">
        <v>2.55014674095177</v>
      </c>
      <c r="AM9" s="1093">
        <v>2.55727771276656</v>
      </c>
      <c r="AN9" s="1093">
        <v>2.5546180799215898</v>
      </c>
      <c r="AO9" s="1093">
        <v>2.5737223597019399</v>
      </c>
      <c r="AP9" s="1093">
        <v>2.5882577711185202</v>
      </c>
      <c r="AQ9" s="1093">
        <v>2.59690193466492</v>
      </c>
      <c r="AR9" s="1093">
        <v>2.60782686879682</v>
      </c>
      <c r="AS9" s="1093">
        <v>2.6142506250731801</v>
      </c>
      <c r="AT9" s="1093">
        <v>2.61661513719574</v>
      </c>
      <c r="AU9" s="1093">
        <v>2.61186751422043</v>
      </c>
      <c r="AV9" s="1093">
        <v>2.6225716857565202</v>
      </c>
      <c r="AW9" s="1093">
        <v>2.61918012339319</v>
      </c>
      <c r="AX9" s="1093">
        <v>2.62606071140064</v>
      </c>
      <c r="AY9" s="1093">
        <v>2.6197019660963399</v>
      </c>
      <c r="AZ9" s="1093">
        <v>2.6412980148257699</v>
      </c>
      <c r="BA9" s="1093">
        <v>2.6622434334046901</v>
      </c>
      <c r="BB9" s="1093">
        <v>2.67697032006182</v>
      </c>
      <c r="BC9" s="1093">
        <v>2.69098591634374</v>
      </c>
      <c r="BD9" s="1093">
        <v>2.6945884256758399</v>
      </c>
      <c r="BE9" s="1093">
        <v>2.7069727936502899</v>
      </c>
      <c r="BF9" s="1093">
        <v>2.72016803750495</v>
      </c>
      <c r="BG9" s="1093">
        <v>2.7569818623248801</v>
      </c>
      <c r="BH9" s="1093">
        <v>2.7703481242308801</v>
      </c>
      <c r="BI9" s="1093">
        <v>2.7761821562378302</v>
      </c>
      <c r="BJ9" s="1093">
        <v>2.7882443573554299</v>
      </c>
      <c r="BK9" s="1093">
        <v>2.8008154324344998</v>
      </c>
      <c r="BL9" s="1093">
        <v>2.8122629827835901</v>
      </c>
      <c r="BM9" s="1093">
        <v>2.82670971159797</v>
      </c>
      <c r="BN9" s="1093">
        <v>2.8407624221418502</v>
      </c>
      <c r="BO9" s="1093">
        <v>2.8524451414889902</v>
      </c>
      <c r="BP9" s="1093">
        <v>2.80644220004117</v>
      </c>
      <c r="BQ9" s="1093">
        <v>2.8323709005287001</v>
      </c>
      <c r="BR9" s="1093">
        <v>2.85398956919206</v>
      </c>
      <c r="BS9" s="1093">
        <v>2.8700303924208002</v>
      </c>
      <c r="BT9" s="1093">
        <v>2.8838098646244399</v>
      </c>
      <c r="BU9" s="1093">
        <v>2.8968176179723701</v>
      </c>
      <c r="BV9" s="1093">
        <v>2.9092049316234001</v>
      </c>
      <c r="BW9" s="1093">
        <v>2.9265506996353499</v>
      </c>
      <c r="BX9" s="1093">
        <v>2.9443745988331602</v>
      </c>
      <c r="BY9" s="1093">
        <v>2.9651786217835299</v>
      </c>
      <c r="BZ9" s="1093">
        <v>2.9838594933281799</v>
      </c>
      <c r="CA9" s="1093">
        <v>3.0004851735891398</v>
      </c>
      <c r="CB9" s="1093">
        <v>3.0141350706701502</v>
      </c>
      <c r="CC9" s="1093">
        <v>3.0284008430292801</v>
      </c>
      <c r="CD9" s="1093">
        <v>3.0439394581224799</v>
      </c>
      <c r="CE9" s="1093">
        <v>3.0595038838406201</v>
      </c>
      <c r="CF9" s="1093">
        <v>3.0759187718440302</v>
      </c>
      <c r="CG9" s="1093">
        <v>3.0922660360272798</v>
      </c>
      <c r="CH9" s="1093">
        <v>3.1079967617811901</v>
      </c>
    </row>
    <row r="10" spans="1:87" x14ac:dyDescent="0.2">
      <c r="A10" s="1087" t="s">
        <v>127</v>
      </c>
      <c r="B10" s="1087" t="s">
        <v>128</v>
      </c>
      <c r="C10" s="1093">
        <v>2.0346113979326601</v>
      </c>
      <c r="D10" s="1093">
        <v>2.0596527307169299</v>
      </c>
      <c r="E10" s="1093">
        <v>2.0647060376300099</v>
      </c>
      <c r="F10" s="1093">
        <v>2.0867602850429501</v>
      </c>
      <c r="G10" s="1093">
        <v>2.10441482217594</v>
      </c>
      <c r="H10" s="1093">
        <v>2.11471520481305</v>
      </c>
      <c r="I10" s="1093">
        <v>2.1510993421160198</v>
      </c>
      <c r="J10" s="1093">
        <v>2.1700303498167899</v>
      </c>
      <c r="K10" s="1093">
        <v>2.1872092285050102</v>
      </c>
      <c r="L10" s="1093">
        <v>2.2125396597183</v>
      </c>
      <c r="M10" s="1093">
        <v>2.2351373991849601</v>
      </c>
      <c r="N10" s="1093">
        <v>2.22048181639967</v>
      </c>
      <c r="O10" s="1093">
        <v>2.2320116322918802</v>
      </c>
      <c r="P10" s="1093">
        <v>2.25830972721704</v>
      </c>
      <c r="Q10" s="1093">
        <v>2.27564533893606</v>
      </c>
      <c r="R10" s="1093">
        <v>2.3021267451182101</v>
      </c>
      <c r="S10" s="1093">
        <v>2.3193678221698799</v>
      </c>
      <c r="T10" s="1093">
        <v>2.3630887401329401</v>
      </c>
      <c r="U10" s="1093">
        <v>2.4040183268764199</v>
      </c>
      <c r="V10" s="1093">
        <v>2.3508869392328702</v>
      </c>
      <c r="W10" s="1093">
        <v>2.3397875662991998</v>
      </c>
      <c r="X10" s="1093">
        <v>2.3463321773464698</v>
      </c>
      <c r="Y10" s="1093">
        <v>2.3660208299322401</v>
      </c>
      <c r="Z10" s="1093">
        <v>2.38072555635337</v>
      </c>
      <c r="AA10" s="1093">
        <v>2.3786814788333301</v>
      </c>
      <c r="AB10" s="1093">
        <v>2.3833628185945601</v>
      </c>
      <c r="AC10" s="1093">
        <v>2.39782738150081</v>
      </c>
      <c r="AD10" s="1093">
        <v>2.4216832770124701</v>
      </c>
      <c r="AE10" s="1093">
        <v>2.4317461490191898</v>
      </c>
      <c r="AF10" s="1093">
        <v>2.4769476627146898</v>
      </c>
      <c r="AG10" s="1093">
        <v>2.4884783993884501</v>
      </c>
      <c r="AH10" s="1093">
        <v>2.4969456869742301</v>
      </c>
      <c r="AI10" s="1093">
        <v>2.5131764836174102</v>
      </c>
      <c r="AJ10" s="1093">
        <v>2.5194129138440999</v>
      </c>
      <c r="AK10" s="1093">
        <v>2.5296022010905101</v>
      </c>
      <c r="AL10" s="1093">
        <v>2.55014674095177</v>
      </c>
      <c r="AM10" s="1093">
        <v>2.55727771276656</v>
      </c>
      <c r="AN10" s="1093">
        <v>2.5546180799215898</v>
      </c>
      <c r="AO10" s="1093">
        <v>2.5737223597019399</v>
      </c>
      <c r="AP10" s="1093">
        <v>2.5882577711185202</v>
      </c>
      <c r="AQ10" s="1093">
        <v>2.59690193466492</v>
      </c>
      <c r="AR10" s="1093">
        <v>2.60782686879682</v>
      </c>
      <c r="AS10" s="1093">
        <v>2.6142506250731801</v>
      </c>
      <c r="AT10" s="1093">
        <v>2.61661513719574</v>
      </c>
      <c r="AU10" s="1093">
        <v>2.61186751422043</v>
      </c>
      <c r="AV10" s="1093">
        <v>2.6225716857565202</v>
      </c>
      <c r="AW10" s="1093">
        <v>2.61918012339319</v>
      </c>
      <c r="AX10" s="1093">
        <v>2.62606071140064</v>
      </c>
      <c r="AY10" s="1093">
        <v>2.6197019660963399</v>
      </c>
      <c r="AZ10" s="1093">
        <v>2.6412980148257699</v>
      </c>
      <c r="BA10" s="1093">
        <v>2.6622434334046901</v>
      </c>
      <c r="BB10" s="1093">
        <v>2.67697032006182</v>
      </c>
      <c r="BC10" s="1093">
        <v>2.69098591634374</v>
      </c>
      <c r="BD10" s="1093">
        <v>2.6945884256758399</v>
      </c>
      <c r="BE10" s="1093">
        <v>2.7069727936502899</v>
      </c>
      <c r="BF10" s="1093">
        <v>2.72016803750495</v>
      </c>
      <c r="BG10" s="1093">
        <v>2.7569818623248801</v>
      </c>
      <c r="BH10" s="1093">
        <v>2.7703481242308801</v>
      </c>
      <c r="BI10" s="1093">
        <v>2.7761821562378302</v>
      </c>
      <c r="BJ10" s="1093">
        <v>2.7882443573554299</v>
      </c>
      <c r="BK10" s="1093">
        <v>2.8008154324344998</v>
      </c>
      <c r="BL10" s="1093">
        <v>2.8122629827835901</v>
      </c>
      <c r="BM10" s="1093">
        <v>2.82670971159797</v>
      </c>
      <c r="BN10" s="1093">
        <v>2.8407624221418502</v>
      </c>
      <c r="BO10" s="1093">
        <v>2.8524451414889902</v>
      </c>
      <c r="BP10" s="1093">
        <v>2.8081432400869799</v>
      </c>
      <c r="BQ10" s="1093">
        <v>2.83702897542054</v>
      </c>
      <c r="BR10" s="1093">
        <v>2.86207316594232</v>
      </c>
      <c r="BS10" s="1093">
        <v>2.88300942517473</v>
      </c>
      <c r="BT10" s="1093">
        <v>2.9031315630283099</v>
      </c>
      <c r="BU10" s="1093">
        <v>2.9237852383987502</v>
      </c>
      <c r="BV10" s="1093">
        <v>2.9452525720923899</v>
      </c>
      <c r="BW10" s="1093">
        <v>2.9715005487445101</v>
      </c>
      <c r="BX10" s="1093">
        <v>2.9990138487225102</v>
      </c>
      <c r="BY10" s="1093">
        <v>3.0304124605061098</v>
      </c>
      <c r="BZ10" s="1093">
        <v>3.0607984138856201</v>
      </c>
      <c r="CA10" s="1093">
        <v>3.0892317198418699</v>
      </c>
      <c r="CB10" s="1093">
        <v>3.1140897062258501</v>
      </c>
      <c r="CC10" s="1093">
        <v>3.1396345471994902</v>
      </c>
      <c r="CD10" s="1093">
        <v>3.1658479076269801</v>
      </c>
      <c r="CE10" s="1093">
        <v>3.1926442188668198</v>
      </c>
      <c r="CF10" s="1093">
        <v>3.2204813248597599</v>
      </c>
      <c r="CG10" s="1093">
        <v>3.2484197397621299</v>
      </c>
      <c r="CH10" s="1093">
        <v>3.27610574205606</v>
      </c>
    </row>
    <row r="12" spans="1:87" x14ac:dyDescent="0.2">
      <c r="C12" s="1094"/>
      <c r="D12" s="1094"/>
      <c r="E12" s="1094"/>
      <c r="F12" s="1094"/>
      <c r="G12" s="1094"/>
      <c r="H12" s="1094"/>
      <c r="I12" s="1094"/>
      <c r="J12" s="1094"/>
      <c r="K12" s="1094"/>
      <c r="L12" s="1094"/>
      <c r="M12" s="1094"/>
      <c r="N12" s="1094"/>
      <c r="O12" s="1094"/>
      <c r="P12" s="1094"/>
      <c r="Q12" s="1094"/>
      <c r="R12" s="1094"/>
      <c r="S12" s="1094"/>
      <c r="T12" s="1094"/>
      <c r="U12" s="1094"/>
      <c r="V12" s="1094"/>
      <c r="W12" s="1094"/>
      <c r="X12" s="1094"/>
      <c r="Y12" s="1094"/>
      <c r="Z12" s="1094"/>
      <c r="AA12" s="1094"/>
      <c r="AB12" s="1094"/>
      <c r="AC12" s="1094"/>
      <c r="AD12" s="1094"/>
      <c r="AE12" s="1094"/>
      <c r="AF12" s="1094"/>
      <c r="AG12" s="1094"/>
      <c r="AH12" s="1094"/>
      <c r="AI12" s="1094"/>
      <c r="AJ12" s="1094"/>
      <c r="AK12" s="1094"/>
      <c r="AL12" s="1094"/>
      <c r="AM12" s="1094"/>
      <c r="AN12" s="1094"/>
      <c r="AO12" s="1094"/>
      <c r="AP12" s="1094"/>
      <c r="AQ12" s="1094"/>
      <c r="AR12" s="1094"/>
      <c r="AS12" s="1094"/>
      <c r="AT12" s="1094"/>
    </row>
    <row r="13" spans="1:87" x14ac:dyDescent="0.2">
      <c r="C13" s="1094"/>
      <c r="D13" s="1094"/>
      <c r="E13" s="1094"/>
      <c r="F13" s="1094"/>
      <c r="G13" s="1094"/>
      <c r="H13" s="1094"/>
      <c r="I13" s="1094"/>
      <c r="J13" s="1094"/>
      <c r="K13" s="1094"/>
      <c r="L13" s="1094"/>
      <c r="M13" s="1094"/>
      <c r="N13" s="1094"/>
      <c r="O13" s="1094"/>
      <c r="P13" s="1094"/>
      <c r="Q13" s="1094"/>
      <c r="R13" s="1094"/>
      <c r="S13" s="1094"/>
      <c r="T13" s="1094"/>
      <c r="U13" s="1094"/>
      <c r="V13" s="1094"/>
      <c r="W13" s="1094"/>
      <c r="X13" s="1094"/>
      <c r="Y13" s="1094"/>
      <c r="Z13" s="1094"/>
      <c r="AA13" s="1094"/>
      <c r="AB13" s="1094"/>
      <c r="AC13" s="1094"/>
      <c r="AD13" s="1094"/>
      <c r="AE13" s="1094"/>
      <c r="AF13" s="1094"/>
      <c r="AG13" s="1094"/>
      <c r="AH13" s="1094"/>
      <c r="AI13" s="1094"/>
      <c r="AJ13" s="1094"/>
      <c r="AK13" s="1094"/>
      <c r="AL13" s="1094"/>
      <c r="AM13" s="1094"/>
      <c r="AN13" s="1094"/>
      <c r="AO13" s="1094"/>
      <c r="AP13" s="1094"/>
      <c r="AQ13" s="1094"/>
      <c r="AR13" s="1094"/>
      <c r="AS13" s="1094"/>
      <c r="AT13" s="1094"/>
      <c r="BN13" s="177" t="s">
        <v>129</v>
      </c>
      <c r="BO13" s="178"/>
      <c r="BP13" s="178"/>
      <c r="BQ13" s="179" t="s">
        <v>821</v>
      </c>
      <c r="BR13" s="180"/>
      <c r="BS13" s="180"/>
      <c r="BT13" s="180"/>
      <c r="BU13" s="180"/>
      <c r="BV13" s="180"/>
      <c r="BW13" s="178"/>
      <c r="BX13" s="178"/>
      <c r="BY13" s="178"/>
    </row>
    <row r="14" spans="1:87" x14ac:dyDescent="0.2">
      <c r="C14" s="1093"/>
      <c r="D14" s="1093"/>
      <c r="E14" s="1093"/>
      <c r="F14" s="1093"/>
      <c r="G14" s="1093"/>
      <c r="H14" s="1093"/>
      <c r="I14" s="1093"/>
      <c r="J14" s="1093"/>
      <c r="K14" s="1093"/>
      <c r="L14" s="1093"/>
      <c r="M14" s="1093"/>
      <c r="N14" s="1093"/>
      <c r="O14" s="1093"/>
      <c r="P14" s="1093"/>
      <c r="Q14" s="1093"/>
      <c r="R14" s="1093"/>
      <c r="S14" s="1093"/>
      <c r="T14" s="1093"/>
      <c r="U14" s="1093"/>
      <c r="V14" s="1093"/>
      <c r="W14" s="1093"/>
      <c r="X14" s="1093"/>
      <c r="Y14" s="1093"/>
      <c r="Z14" s="1093"/>
      <c r="AA14" s="1093"/>
      <c r="AB14" s="1093"/>
      <c r="AC14" s="1093"/>
      <c r="AD14" s="1093"/>
      <c r="AE14" s="1093"/>
      <c r="AF14" s="1093"/>
      <c r="AG14" s="1093"/>
      <c r="AH14" s="1093"/>
      <c r="AI14" s="1093"/>
      <c r="AJ14" s="1093"/>
      <c r="AK14" s="1093"/>
      <c r="AL14" s="1093"/>
      <c r="AM14" s="1093"/>
      <c r="AN14" s="1093"/>
      <c r="AO14" s="1093"/>
      <c r="AP14" s="1093"/>
      <c r="AQ14" s="1093"/>
      <c r="AR14" s="1093"/>
      <c r="AS14" s="1093"/>
      <c r="AT14" s="1093"/>
      <c r="BN14" s="181"/>
      <c r="BO14" s="182"/>
      <c r="BP14" s="182"/>
      <c r="BQ14" s="182"/>
      <c r="BR14" s="182"/>
      <c r="BS14" s="182"/>
      <c r="BT14" s="182"/>
      <c r="BU14" s="182"/>
      <c r="BV14" s="182"/>
      <c r="BW14" s="182"/>
      <c r="BX14" s="182"/>
      <c r="BY14" s="183"/>
    </row>
    <row r="15" spans="1:87" x14ac:dyDescent="0.2">
      <c r="C15" s="1093"/>
      <c r="D15" s="1093"/>
      <c r="E15" s="1093"/>
      <c r="F15" s="1093"/>
      <c r="G15" s="1093"/>
      <c r="H15" s="1093"/>
      <c r="I15" s="1093"/>
      <c r="J15" s="1093"/>
      <c r="K15" s="1093"/>
      <c r="L15" s="1093"/>
      <c r="M15" s="1093"/>
      <c r="N15" s="1093"/>
      <c r="O15" s="1093"/>
      <c r="P15" s="1093"/>
      <c r="Q15" s="1093"/>
      <c r="R15" s="1093"/>
      <c r="S15" s="1093"/>
      <c r="T15" s="1093"/>
      <c r="U15" s="1093"/>
      <c r="V15" s="1093"/>
      <c r="W15" s="1093"/>
      <c r="X15" s="1093"/>
      <c r="Y15" s="1093"/>
      <c r="Z15" s="1093"/>
      <c r="AA15" s="1093"/>
      <c r="AB15" s="1093"/>
      <c r="AC15" s="1093"/>
      <c r="AD15" s="1093"/>
      <c r="AE15" s="1093"/>
      <c r="AF15" s="1093"/>
      <c r="AG15" s="1093"/>
      <c r="AH15" s="1093"/>
      <c r="AI15" s="1093"/>
      <c r="AJ15" s="1093"/>
      <c r="AK15" s="1093"/>
      <c r="AL15" s="1093"/>
      <c r="AM15" s="1093"/>
      <c r="AN15" s="1093"/>
      <c r="AO15" s="1093"/>
      <c r="AP15" s="1093"/>
      <c r="AQ15" s="1093"/>
      <c r="AR15" s="1093"/>
      <c r="AS15" s="1093"/>
      <c r="AT15" s="1093"/>
      <c r="BN15" s="184"/>
      <c r="BO15" s="185" t="s">
        <v>131</v>
      </c>
      <c r="BP15" s="178" t="s">
        <v>822</v>
      </c>
      <c r="BQ15" s="178"/>
      <c r="BR15" s="178"/>
      <c r="BS15" s="178"/>
      <c r="BT15" s="178"/>
      <c r="BU15" s="178"/>
      <c r="BV15" s="178"/>
      <c r="BW15" s="178"/>
      <c r="BX15" s="178"/>
      <c r="BY15" s="186"/>
    </row>
    <row r="16" spans="1:87" x14ac:dyDescent="0.2">
      <c r="C16" s="1093"/>
      <c r="D16" s="1093"/>
      <c r="E16" s="1093"/>
      <c r="F16" s="1093"/>
      <c r="G16" s="1093"/>
      <c r="H16" s="1093"/>
      <c r="I16" s="1093"/>
      <c r="J16" s="1093"/>
      <c r="K16" s="1093"/>
      <c r="L16" s="1093"/>
      <c r="M16" s="1093"/>
      <c r="N16" s="1093"/>
      <c r="O16" s="1093"/>
      <c r="P16" s="1093"/>
      <c r="Q16" s="1093"/>
      <c r="R16" s="1093"/>
      <c r="S16" s="1093"/>
      <c r="T16" s="1093"/>
      <c r="U16" s="1093"/>
      <c r="V16" s="1093"/>
      <c r="W16" s="1093"/>
      <c r="X16" s="1093"/>
      <c r="Y16" s="1093"/>
      <c r="Z16" s="1093"/>
      <c r="AA16" s="1093"/>
      <c r="AB16" s="1093"/>
      <c r="AC16" s="1093"/>
      <c r="AD16" s="1093"/>
      <c r="AE16" s="1093"/>
      <c r="AF16" s="1093"/>
      <c r="AG16" s="1093"/>
      <c r="AH16" s="1093"/>
      <c r="AI16" s="1093"/>
      <c r="AJ16" s="1093"/>
      <c r="AK16" s="1093"/>
      <c r="AL16" s="1093"/>
      <c r="AM16" s="1093"/>
      <c r="AN16" s="1093"/>
      <c r="AO16" s="1093"/>
      <c r="AP16" s="1093"/>
      <c r="AQ16" s="1093"/>
      <c r="AR16" s="1093"/>
      <c r="AS16" s="1093"/>
      <c r="AT16" s="1093"/>
      <c r="BN16" s="184"/>
      <c r="BO16" s="178"/>
      <c r="BP16" s="1092" t="str">
        <f>BQ7</f>
        <v>2020Q3</v>
      </c>
      <c r="BQ16" s="178"/>
      <c r="BR16" s="178"/>
      <c r="BS16" s="178"/>
      <c r="BT16" s="178"/>
      <c r="BU16" s="178"/>
      <c r="BV16" s="178"/>
      <c r="BW16" s="178"/>
      <c r="BX16" s="178"/>
      <c r="BY16" s="187" t="s">
        <v>132</v>
      </c>
    </row>
    <row r="17" spans="3:77" x14ac:dyDescent="0.2">
      <c r="C17" s="1095"/>
      <c r="D17" s="1095"/>
      <c r="E17" s="1095"/>
      <c r="F17" s="1095"/>
      <c r="G17" s="1095"/>
      <c r="H17" s="1095"/>
      <c r="I17" s="1095"/>
      <c r="J17" s="1095"/>
      <c r="K17" s="1095"/>
      <c r="L17" s="1095"/>
      <c r="M17" s="1095"/>
      <c r="N17" s="1095"/>
      <c r="O17" s="1095"/>
      <c r="P17" s="1095"/>
      <c r="Q17" s="1095"/>
      <c r="R17" s="1095"/>
      <c r="S17" s="1095"/>
      <c r="T17" s="1095"/>
      <c r="U17" s="1095"/>
      <c r="V17" s="1095"/>
      <c r="W17" s="1095"/>
      <c r="X17" s="1095"/>
      <c r="Y17" s="1095"/>
      <c r="Z17" s="1095"/>
      <c r="AA17" s="1095"/>
      <c r="AB17" s="1095"/>
      <c r="AC17" s="1095"/>
      <c r="AD17" s="1095"/>
      <c r="AE17" s="1095"/>
      <c r="AF17" s="1095"/>
      <c r="AG17" s="1095"/>
      <c r="AH17" s="1095"/>
      <c r="AI17" s="1095"/>
      <c r="AJ17" s="1095"/>
      <c r="AK17" s="1095"/>
      <c r="AL17" s="1095"/>
      <c r="AM17" s="1095"/>
      <c r="AN17" s="1095"/>
      <c r="AO17" s="1095"/>
      <c r="AP17" s="1095"/>
      <c r="BN17" s="184"/>
      <c r="BO17" s="178"/>
      <c r="BP17" s="1096">
        <f>BQ9</f>
        <v>2.8323709005287001</v>
      </c>
      <c r="BQ17" s="1097"/>
      <c r="BR17" s="178"/>
      <c r="BS17" s="178"/>
      <c r="BT17" s="178"/>
      <c r="BU17" s="178"/>
      <c r="BV17" s="178"/>
      <c r="BW17" s="178"/>
      <c r="BX17" s="178"/>
      <c r="BY17" s="188">
        <f>BP17</f>
        <v>2.8323709005287001</v>
      </c>
    </row>
    <row r="18" spans="3:77" x14ac:dyDescent="0.2">
      <c r="BN18" s="184"/>
      <c r="BO18" s="178"/>
      <c r="BP18" s="178"/>
      <c r="BQ18" s="178"/>
      <c r="BR18" s="178"/>
      <c r="BS18" s="178"/>
      <c r="BT18" s="178"/>
      <c r="BU18" s="178"/>
      <c r="BV18" s="178"/>
      <c r="BW18" s="178"/>
      <c r="BX18" s="178"/>
      <c r="BY18" s="189"/>
    </row>
    <row r="19" spans="3:77" x14ac:dyDescent="0.2">
      <c r="BN19" s="1563" t="s">
        <v>133</v>
      </c>
      <c r="BO19" s="1564"/>
      <c r="BP19" s="1564"/>
      <c r="BQ19" s="178" t="s">
        <v>823</v>
      </c>
      <c r="BR19" s="178"/>
      <c r="BS19" s="178"/>
      <c r="BT19" s="178"/>
      <c r="BU19" s="178"/>
      <c r="BV19" s="178"/>
      <c r="BW19" s="178"/>
      <c r="BX19" s="178"/>
      <c r="BY19" s="189"/>
    </row>
    <row r="20" spans="3:77" x14ac:dyDescent="0.2">
      <c r="BN20" s="184"/>
      <c r="BO20" s="178"/>
      <c r="BP20" s="1087" t="str">
        <f>BR7</f>
        <v>2020Q4</v>
      </c>
      <c r="BQ20" s="1087" t="str">
        <f t="shared" ref="BQ20:BW20" si="0">BS7</f>
        <v>2021Q1</v>
      </c>
      <c r="BR20" s="1087" t="str">
        <f t="shared" si="0"/>
        <v>2021Q2</v>
      </c>
      <c r="BS20" s="1087" t="str">
        <f t="shared" si="0"/>
        <v>2021Q3</v>
      </c>
      <c r="BT20" s="1087" t="str">
        <f t="shared" si="0"/>
        <v>2021Q4</v>
      </c>
      <c r="BU20" s="1087" t="str">
        <f t="shared" si="0"/>
        <v>2022Q1</v>
      </c>
      <c r="BV20" s="1087" t="str">
        <f t="shared" si="0"/>
        <v>2022Q2</v>
      </c>
      <c r="BW20" s="1087" t="str">
        <f t="shared" si="0"/>
        <v>2022Q3</v>
      </c>
      <c r="BX20" s="178"/>
      <c r="BY20" s="189"/>
    </row>
    <row r="21" spans="3:77" x14ac:dyDescent="0.2">
      <c r="BN21" s="184"/>
      <c r="BO21" s="178"/>
      <c r="BP21" s="1093">
        <f>BR9</f>
        <v>2.85398956919206</v>
      </c>
      <c r="BQ21" s="1093">
        <f t="shared" ref="BQ21:BW21" si="1">BS9</f>
        <v>2.8700303924208002</v>
      </c>
      <c r="BR21" s="1093">
        <f t="shared" si="1"/>
        <v>2.8838098646244399</v>
      </c>
      <c r="BS21" s="1093">
        <f t="shared" si="1"/>
        <v>2.8968176179723701</v>
      </c>
      <c r="BT21" s="1093">
        <f t="shared" si="1"/>
        <v>2.9092049316234001</v>
      </c>
      <c r="BU21" s="1093">
        <f t="shared" si="1"/>
        <v>2.9265506996353499</v>
      </c>
      <c r="BV21" s="1093">
        <f t="shared" si="1"/>
        <v>2.9443745988331602</v>
      </c>
      <c r="BW21" s="1093">
        <f t="shared" si="1"/>
        <v>2.9651786217835299</v>
      </c>
      <c r="BX21" s="178"/>
      <c r="BY21" s="188">
        <f>AVERAGE(BP21:BW21)</f>
        <v>2.9062445370106387</v>
      </c>
    </row>
    <row r="22" spans="3:77" x14ac:dyDescent="0.2">
      <c r="BN22" s="184"/>
      <c r="BO22" s="178"/>
      <c r="BP22" s="178"/>
      <c r="BQ22" s="178"/>
      <c r="BR22" s="178"/>
      <c r="BS22" s="178"/>
      <c r="BT22" s="178"/>
      <c r="BU22" s="178"/>
      <c r="BV22" s="178"/>
      <c r="BW22" s="178"/>
      <c r="BX22" s="178"/>
      <c r="BY22" s="189"/>
    </row>
    <row r="23" spans="3:77" x14ac:dyDescent="0.2">
      <c r="BN23" s="184"/>
      <c r="BO23" s="178"/>
      <c r="BP23" s="178"/>
      <c r="BQ23" s="178"/>
      <c r="BR23" s="178"/>
      <c r="BS23" s="178"/>
      <c r="BT23" s="178"/>
      <c r="BU23" s="178"/>
      <c r="BV23" s="178"/>
      <c r="BW23" s="178"/>
      <c r="BX23" s="190" t="s">
        <v>134</v>
      </c>
      <c r="BY23" s="191">
        <f>(BY21-BY17)/BY17</f>
        <v>2.6081907729015665E-2</v>
      </c>
    </row>
    <row r="24" spans="3:77" x14ac:dyDescent="0.2">
      <c r="BN24" s="192"/>
      <c r="BO24" s="193"/>
      <c r="BP24" s="193"/>
      <c r="BQ24" s="193"/>
      <c r="BR24" s="193"/>
      <c r="BS24" s="193"/>
      <c r="BT24" s="193"/>
      <c r="BU24" s="193"/>
      <c r="BV24" s="193"/>
      <c r="BW24" s="193"/>
      <c r="BX24" s="193"/>
      <c r="BY24" s="194"/>
    </row>
  </sheetData>
  <mergeCells count="1">
    <mergeCell ref="BN19:BP19"/>
  </mergeCells>
  <pageMargins left="0.25" right="0.25" top="1" bottom="1" header="0.5" footer="0.5"/>
  <pageSetup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1"/>
  <sheetViews>
    <sheetView topLeftCell="A4" workbookViewId="0">
      <selection activeCell="F16" sqref="F16"/>
    </sheetView>
  </sheetViews>
  <sheetFormatPr defaultRowHeight="15" x14ac:dyDescent="0.25"/>
  <cols>
    <col min="1" max="1" width="38" customWidth="1"/>
    <col min="3" max="3" width="11.28515625" customWidth="1"/>
    <col min="4" max="4" width="12.28515625" customWidth="1"/>
    <col min="5" max="5" width="11.42578125" customWidth="1"/>
  </cols>
  <sheetData>
    <row r="1" spans="1:6" s="1098" customFormat="1" ht="30" x14ac:dyDescent="0.25">
      <c r="A1" s="1098" t="s">
        <v>863</v>
      </c>
      <c r="B1" s="1098" t="s">
        <v>645</v>
      </c>
      <c r="C1" s="1098" t="s">
        <v>891</v>
      </c>
      <c r="D1" s="1098" t="s">
        <v>892</v>
      </c>
      <c r="E1" s="1098" t="s">
        <v>865</v>
      </c>
      <c r="F1" s="1098" t="s">
        <v>864</v>
      </c>
    </row>
    <row r="2" spans="1:6" x14ac:dyDescent="0.25">
      <c r="A2" s="1152" t="str">
        <f>'Flex Team Menu. 2019'!A6</f>
        <v>Program Manager</v>
      </c>
      <c r="B2" s="1152">
        <f>'Flex Team Menu. 2019'!B6</f>
        <v>1</v>
      </c>
      <c r="C2" s="1153">
        <v>7480</v>
      </c>
      <c r="D2" s="1154">
        <f ca="1">'1. Flex Team Menu. 2023'!N6</f>
        <v>11053.099892875087</v>
      </c>
      <c r="E2" s="1154">
        <f ca="1">D2-C2</f>
        <v>3573.0998928750869</v>
      </c>
      <c r="F2" s="1155">
        <f ca="1">(D2-C2)/C2</f>
        <v>0.47768715145388863</v>
      </c>
    </row>
    <row r="3" spans="1:6" x14ac:dyDescent="0.25">
      <c r="A3" s="1152" t="str">
        <f>'Flex Team Menu. 2019'!A7</f>
        <v>Program Manager</v>
      </c>
      <c r="B3" s="1152">
        <f>'Flex Team Menu. 2019'!B7</f>
        <v>2</v>
      </c>
      <c r="C3" s="1153">
        <v>8613</v>
      </c>
      <c r="D3" s="1154">
        <f ca="1">'1. Flex Team Menu. 2023'!N7</f>
        <v>10719.415402452005</v>
      </c>
      <c r="E3" s="1154">
        <f t="shared" ref="E3:E9" ca="1" si="0">D3-C3</f>
        <v>2106.4154024520049</v>
      </c>
      <c r="F3" s="1155">
        <f t="shared" ref="F3:F9" ca="1" si="1">(D3-C3)/C3</f>
        <v>0.24456233628840182</v>
      </c>
    </row>
    <row r="4" spans="1:6" x14ac:dyDescent="0.25">
      <c r="A4" s="1152" t="str">
        <f>'1. Flex Team Menu. 2023'!A8</f>
        <v>Clinician (MA Lvl)</v>
      </c>
      <c r="B4" s="1152">
        <f>'Flex Team Menu. 2019'!B8</f>
        <v>1</v>
      </c>
      <c r="C4" s="1153">
        <v>7338</v>
      </c>
      <c r="D4" s="1154">
        <f ca="1">'1. Flex Team Menu. 2023'!N8</f>
        <v>9637.0954297423559</v>
      </c>
      <c r="E4" s="1154">
        <f t="shared" ca="1" si="0"/>
        <v>2299.0954297423559</v>
      </c>
      <c r="F4" s="1158">
        <f t="shared" ca="1" si="1"/>
        <v>0.31331363174466559</v>
      </c>
    </row>
    <row r="5" spans="1:6" x14ac:dyDescent="0.25">
      <c r="A5" s="1152" t="str">
        <f>'1. Flex Team Menu. 2023'!A9</f>
        <v>Clinician (Indep.Lic)</v>
      </c>
      <c r="B5" s="1152">
        <f>'Flex Team Menu. 2019'!B9</f>
        <v>2</v>
      </c>
      <c r="C5" s="1153">
        <v>8075</v>
      </c>
      <c r="D5" s="1154">
        <f ca="1">'1. Flex Team Menu. 2023'!N9</f>
        <v>11231.642951372532</v>
      </c>
      <c r="E5" s="1154">
        <f t="shared" ca="1" si="0"/>
        <v>3156.6429513725325</v>
      </c>
      <c r="F5" s="1158">
        <f t="shared" ca="1" si="1"/>
        <v>0.39091553577368821</v>
      </c>
    </row>
    <row r="6" spans="1:6" x14ac:dyDescent="0.25">
      <c r="A6" s="1152" t="str">
        <f>'Flex Team Menu. 2019'!A10</f>
        <v>Family Partner</v>
      </c>
      <c r="B6" s="1152">
        <f>'Flex Team Menu. 2019'!B10</f>
        <v>1</v>
      </c>
      <c r="C6" s="1153">
        <v>5135</v>
      </c>
      <c r="D6" s="1154">
        <f ca="1">'1. Flex Team Menu. 2023'!N10</f>
        <v>6613.7987227693548</v>
      </c>
      <c r="E6" s="1154">
        <f t="shared" ca="1" si="0"/>
        <v>1478.7987227693548</v>
      </c>
      <c r="F6" s="1158">
        <f t="shared" ca="1" si="1"/>
        <v>0.28798417191224046</v>
      </c>
    </row>
    <row r="7" spans="1:6" x14ac:dyDescent="0.25">
      <c r="A7" s="1152" t="str">
        <f>'Flex Team Menu. 2019'!A11</f>
        <v>Family Partner</v>
      </c>
      <c r="B7" s="1152">
        <f>'Flex Team Menu. 2019'!B11</f>
        <v>2</v>
      </c>
      <c r="C7" s="1153">
        <v>5932</v>
      </c>
      <c r="D7" s="1154">
        <f ca="1">'1. Flex Team Menu. 2023'!N11</f>
        <v>8153.8897259328523</v>
      </c>
      <c r="E7" s="1154">
        <f t="shared" ca="1" si="0"/>
        <v>2221.8897259328523</v>
      </c>
      <c r="F7" s="1155">
        <f t="shared" ca="1" si="1"/>
        <v>0.37455996728470203</v>
      </c>
    </row>
    <row r="8" spans="1:6" x14ac:dyDescent="0.25">
      <c r="A8" s="1152" t="str">
        <f>'Flex Team Menu. 2019'!A12</f>
        <v>Peer Mentor / Therapeutic Support Specialist</v>
      </c>
      <c r="B8" s="1152">
        <f>'Flex Team Menu. 2019'!B12</f>
        <v>1</v>
      </c>
      <c r="C8" s="1153">
        <v>4973</v>
      </c>
      <c r="D8" s="1154">
        <f ca="1">'1. Flex Team Menu. 2023'!N12</f>
        <v>6435.2556642719092</v>
      </c>
      <c r="E8" s="1154">
        <f t="shared" ca="1" si="0"/>
        <v>1462.2556642719092</v>
      </c>
      <c r="F8" s="1155">
        <f t="shared" ca="1" si="1"/>
        <v>0.29403894314737766</v>
      </c>
    </row>
    <row r="9" spans="1:6" x14ac:dyDescent="0.25">
      <c r="A9" s="1152" t="str">
        <f>'Flex Team Menu. 2019'!A13</f>
        <v>Peer Mentor / Therapeutic Support Specialist</v>
      </c>
      <c r="B9" s="1152">
        <f>'Flex Team Menu. 2019'!B13</f>
        <v>2</v>
      </c>
      <c r="C9" s="1153">
        <v>5379</v>
      </c>
      <c r="D9" s="1154">
        <f ca="1">'1. Flex Team Menu. 2023'!N13</f>
        <v>7975.3466674354095</v>
      </c>
      <c r="E9" s="1154">
        <f t="shared" ca="1" si="0"/>
        <v>2596.3466674354095</v>
      </c>
      <c r="F9" s="1155">
        <f t="shared" ca="1" si="1"/>
        <v>0.48268203521758868</v>
      </c>
    </row>
    <row r="12" spans="1:6" ht="15.75" thickBot="1" x14ac:dyDescent="0.3"/>
    <row r="13" spans="1:6" ht="15.75" thickBot="1" x14ac:dyDescent="0.3">
      <c r="A13" s="1187" t="s">
        <v>921</v>
      </c>
      <c r="B13" s="1188" t="s">
        <v>645</v>
      </c>
      <c r="C13" s="1189" t="s">
        <v>922</v>
      </c>
    </row>
    <row r="14" spans="1:6" ht="15.75" thickBot="1" x14ac:dyDescent="0.3">
      <c r="A14" s="1190" t="s">
        <v>672</v>
      </c>
      <c r="B14" s="1191">
        <v>1</v>
      </c>
      <c r="C14" s="1191" t="s">
        <v>790</v>
      </c>
    </row>
    <row r="15" spans="1:6" ht="15.75" thickBot="1" x14ac:dyDescent="0.3">
      <c r="A15" s="1190" t="s">
        <v>672</v>
      </c>
      <c r="B15" s="1191">
        <v>2</v>
      </c>
      <c r="C15" s="1191" t="s">
        <v>790</v>
      </c>
    </row>
    <row r="16" spans="1:6" ht="15.75" thickBot="1" x14ac:dyDescent="0.3">
      <c r="A16" s="1190" t="s">
        <v>33</v>
      </c>
      <c r="B16" s="1191">
        <v>1</v>
      </c>
      <c r="C16" s="1192">
        <v>82.14</v>
      </c>
    </row>
    <row r="17" spans="1:3" ht="15.75" thickBot="1" x14ac:dyDescent="0.3">
      <c r="A17" s="1190" t="s">
        <v>33</v>
      </c>
      <c r="B17" s="1191">
        <v>2</v>
      </c>
      <c r="C17" s="1192">
        <v>90.39</v>
      </c>
    </row>
    <row r="18" spans="1:3" ht="15.75" thickBot="1" x14ac:dyDescent="0.3">
      <c r="A18" s="1190" t="s">
        <v>34</v>
      </c>
      <c r="B18" s="1191">
        <v>1</v>
      </c>
      <c r="C18" s="1192">
        <v>64.06</v>
      </c>
    </row>
    <row r="19" spans="1:3" ht="15.75" thickBot="1" x14ac:dyDescent="0.3">
      <c r="A19" s="1190" t="s">
        <v>34</v>
      </c>
      <c r="B19" s="1191">
        <v>2</v>
      </c>
      <c r="C19" s="1192">
        <v>74</v>
      </c>
    </row>
    <row r="20" spans="1:3" ht="30.75" thickBot="1" x14ac:dyDescent="0.3">
      <c r="A20" s="1190" t="s">
        <v>923</v>
      </c>
      <c r="B20" s="1191">
        <v>1</v>
      </c>
      <c r="C20" s="1192">
        <v>56.95</v>
      </c>
    </row>
    <row r="21" spans="1:3" ht="30.75" thickBot="1" x14ac:dyDescent="0.3">
      <c r="A21" s="1190" t="s">
        <v>923</v>
      </c>
      <c r="B21" s="1191">
        <v>2</v>
      </c>
      <c r="C21" s="1192">
        <v>61.6</v>
      </c>
    </row>
  </sheetData>
  <pageMargins left="0.7" right="0.7" top="0.75" bottom="0.75" header="0.3" footer="0.3"/>
  <pageSetup scale="9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topLeftCell="A4" zoomScale="70" zoomScaleNormal="70" workbookViewId="0"/>
  </sheetViews>
  <sheetFormatPr defaultRowHeight="15" x14ac:dyDescent="0.25"/>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103"/>
  <sheetViews>
    <sheetView zoomScale="80" zoomScaleNormal="80" workbookViewId="0">
      <selection activeCell="I11" sqref="I11"/>
    </sheetView>
  </sheetViews>
  <sheetFormatPr defaultRowHeight="15" x14ac:dyDescent="0.25"/>
  <cols>
    <col min="1" max="1" width="28.140625" customWidth="1"/>
    <col min="2" max="2" width="48.140625" customWidth="1"/>
    <col min="3" max="3" width="11.7109375" style="264" customWidth="1"/>
    <col min="4" max="4" width="13.42578125" style="264" customWidth="1"/>
    <col min="5" max="5" width="16.85546875" style="264" customWidth="1"/>
    <col min="6" max="6" width="13.42578125" style="264" customWidth="1"/>
    <col min="7" max="7" width="16.5703125" style="264" customWidth="1"/>
    <col min="8" max="8" width="19.7109375" style="264" customWidth="1"/>
    <col min="9" max="9" width="13.28515625" customWidth="1"/>
    <col min="10" max="10" width="26.28515625" customWidth="1"/>
    <col min="11" max="14" width="10.140625" bestFit="1" customWidth="1"/>
  </cols>
  <sheetData>
    <row r="1" spans="1:12" ht="30.75" thickBot="1" x14ac:dyDescent="0.3">
      <c r="A1" s="1167"/>
      <c r="B1" s="1167"/>
      <c r="C1" s="1168" t="s">
        <v>903</v>
      </c>
      <c r="D1" s="1168" t="s">
        <v>904</v>
      </c>
      <c r="E1" s="1168" t="s">
        <v>905</v>
      </c>
      <c r="F1" s="1168" t="s">
        <v>906</v>
      </c>
      <c r="G1" s="1168" t="s">
        <v>647</v>
      </c>
      <c r="I1" s="264"/>
      <c r="J1" s="1193" t="s">
        <v>924</v>
      </c>
      <c r="K1" s="1188" t="s">
        <v>645</v>
      </c>
      <c r="L1" s="1189" t="s">
        <v>922</v>
      </c>
    </row>
    <row r="2" spans="1:12" ht="15.75" thickBot="1" x14ac:dyDescent="0.3">
      <c r="A2" s="1169" t="s">
        <v>828</v>
      </c>
      <c r="B2" s="1170" t="s">
        <v>645</v>
      </c>
      <c r="C2" s="1171" t="s">
        <v>907</v>
      </c>
      <c r="D2" s="1171" t="s">
        <v>907</v>
      </c>
      <c r="E2" s="1171" t="s">
        <v>907</v>
      </c>
      <c r="F2" s="1171" t="s">
        <v>907</v>
      </c>
      <c r="G2" s="1171" t="s">
        <v>907</v>
      </c>
      <c r="I2" s="264"/>
      <c r="J2" s="1190" t="s">
        <v>672</v>
      </c>
      <c r="K2" s="1191">
        <v>1</v>
      </c>
      <c r="L2" s="1191" t="s">
        <v>790</v>
      </c>
    </row>
    <row r="3" spans="1:12" ht="15.75" thickBot="1" x14ac:dyDescent="0.3">
      <c r="A3" s="1172" t="s">
        <v>672</v>
      </c>
      <c r="B3" s="1173">
        <v>1</v>
      </c>
      <c r="C3" s="1174">
        <f ca="1">'1. Flex Team Menu. 2023'!N6</f>
        <v>11053.099892875087</v>
      </c>
      <c r="D3" s="1174">
        <f ca="1">'1. Flex Team Menu. 2023'!O6</f>
        <v>8289.8249196563156</v>
      </c>
      <c r="E3" s="1174">
        <f ca="1">'1. Flex Team Menu. 2023'!P6</f>
        <v>5526.5499464375434</v>
      </c>
      <c r="F3" s="1174">
        <f ca="1">'1. Flex Team Menu. 2023'!Q6</f>
        <v>2763.2749732187717</v>
      </c>
      <c r="G3" s="1173"/>
      <c r="I3" s="264"/>
      <c r="J3" s="1190" t="s">
        <v>672</v>
      </c>
      <c r="K3" s="1191">
        <v>2</v>
      </c>
      <c r="L3" s="1191" t="s">
        <v>790</v>
      </c>
    </row>
    <row r="4" spans="1:12" ht="15.75" thickBot="1" x14ac:dyDescent="0.3">
      <c r="A4" s="1172" t="s">
        <v>672</v>
      </c>
      <c r="B4" s="1173">
        <v>2</v>
      </c>
      <c r="C4" s="1174">
        <f ca="1">'1. Flex Team Menu. 2023'!N7</f>
        <v>10719.415402452005</v>
      </c>
      <c r="D4" s="1174">
        <f ca="1">'1. Flex Team Menu. 2023'!O7</f>
        <v>8039.5615518390041</v>
      </c>
      <c r="E4" s="1174">
        <f ca="1">'1. Flex Team Menu. 2023'!P7</f>
        <v>5359.7077012260024</v>
      </c>
      <c r="F4" s="1174">
        <f ca="1">'1. Flex Team Menu. 2023'!Q7</f>
        <v>2679.8538506130012</v>
      </c>
      <c r="G4" s="1173"/>
      <c r="I4" s="264"/>
      <c r="J4" s="1190" t="s">
        <v>33</v>
      </c>
      <c r="K4" s="1191">
        <v>1</v>
      </c>
      <c r="L4" s="1192">
        <v>82.14</v>
      </c>
    </row>
    <row r="5" spans="1:12" ht="15.75" thickBot="1" x14ac:dyDescent="0.3">
      <c r="A5" s="1172" t="s">
        <v>866</v>
      </c>
      <c r="B5" s="1173">
        <v>1</v>
      </c>
      <c r="C5" s="1174">
        <f ca="1">'1. Flex Team Menu. 2023'!N8</f>
        <v>9637.0954297423559</v>
      </c>
      <c r="D5" s="1174">
        <f ca="1">'1. Flex Team Menu. 2023'!O8</f>
        <v>7227.8215723067669</v>
      </c>
      <c r="E5" s="1174">
        <f ca="1">'1. Flex Team Menu. 2023'!P8</f>
        <v>4818.547714871178</v>
      </c>
      <c r="F5" s="1174">
        <f ca="1">'1. Flex Team Menu. 2023'!Q8</f>
        <v>2409.273857435589</v>
      </c>
      <c r="G5" s="1179">
        <f ca="1">'1. Flex Team Menu. 2023'!M8</f>
        <v>113.71204046893635</v>
      </c>
      <c r="I5" s="264"/>
      <c r="J5" s="1190" t="s">
        <v>33</v>
      </c>
      <c r="K5" s="1191">
        <v>2</v>
      </c>
      <c r="L5" s="1192">
        <v>90.39</v>
      </c>
    </row>
    <row r="6" spans="1:12" ht="15.75" thickBot="1" x14ac:dyDescent="0.3">
      <c r="A6" s="1172" t="s">
        <v>894</v>
      </c>
      <c r="B6" s="1173">
        <v>2</v>
      </c>
      <c r="C6" s="1174">
        <f ca="1">'1. Flex Team Menu. 2023'!N9</f>
        <v>11231.642951372532</v>
      </c>
      <c r="D6" s="1174">
        <f ca="1">'1. Flex Team Menu. 2023'!O9</f>
        <v>8423.7322135293998</v>
      </c>
      <c r="E6" s="1174">
        <f ca="1">'1. Flex Team Menu. 2023'!P9</f>
        <v>5615.8214756862662</v>
      </c>
      <c r="F6" s="1174">
        <f ca="1">'1. Flex Team Menu. 2023'!Q9</f>
        <v>2807.9107378431331</v>
      </c>
      <c r="G6" s="1179">
        <f ca="1">'1. Flex Team Menu. 2023'!M9</f>
        <v>132.52676048817148</v>
      </c>
      <c r="I6" s="264"/>
      <c r="J6" s="1190" t="s">
        <v>34</v>
      </c>
      <c r="K6" s="1191">
        <v>1</v>
      </c>
      <c r="L6" s="1192">
        <v>64.06</v>
      </c>
    </row>
    <row r="7" spans="1:12" ht="15.75" thickBot="1" x14ac:dyDescent="0.3">
      <c r="A7" s="1172" t="s">
        <v>34</v>
      </c>
      <c r="B7" s="1173">
        <v>1</v>
      </c>
      <c r="C7" s="1174">
        <f ca="1">'1. Flex Team Menu. 2023'!N10</f>
        <v>6613.7987227693548</v>
      </c>
      <c r="D7" s="1174">
        <f ca="1">'1. Flex Team Menu. 2023'!O10</f>
        <v>4960.3490420770158</v>
      </c>
      <c r="E7" s="1174">
        <f ca="1">'1. Flex Team Menu. 2023'!P10</f>
        <v>3306.8993613846774</v>
      </c>
      <c r="F7" s="1174">
        <f ca="1">'1. Flex Team Menu. 2023'!Q10</f>
        <v>1653.4496806923387</v>
      </c>
      <c r="G7" s="1179">
        <f ca="1">'1. Flex Team Menu. 2023'!M10</f>
        <v>84.16286815825265</v>
      </c>
      <c r="I7" s="264"/>
      <c r="J7" s="1190" t="s">
        <v>34</v>
      </c>
      <c r="K7" s="1191">
        <v>2</v>
      </c>
      <c r="L7" s="1192">
        <v>74</v>
      </c>
    </row>
    <row r="8" spans="1:12" ht="30.75" thickBot="1" x14ac:dyDescent="0.3">
      <c r="A8" s="1172" t="s">
        <v>34</v>
      </c>
      <c r="B8" s="1173">
        <v>2</v>
      </c>
      <c r="C8" s="1174">
        <f ca="1">'1. Flex Team Menu. 2023'!N11</f>
        <v>8153.8897259328523</v>
      </c>
      <c r="D8" s="1174">
        <f ca="1">'1. Flex Team Menu. 2023'!O11</f>
        <v>6115.4172944496395</v>
      </c>
      <c r="E8" s="1174">
        <f ca="1">'1. Flex Team Menu. 2023'!P11</f>
        <v>4076.9448629664262</v>
      </c>
      <c r="F8" s="1174">
        <f ca="1">'1. Flex Team Menu. 2023'!Q11</f>
        <v>2038.4724314832131</v>
      </c>
      <c r="G8" s="1179">
        <f ca="1">'1. Flex Team Menu. 2023'!M11</f>
        <v>103.76105695778816</v>
      </c>
      <c r="I8" s="264"/>
      <c r="J8" s="1190" t="s">
        <v>923</v>
      </c>
      <c r="K8" s="1191">
        <v>1</v>
      </c>
      <c r="L8" s="1192">
        <v>56.95</v>
      </c>
    </row>
    <row r="9" spans="1:12" ht="30.75" thickBot="1" x14ac:dyDescent="0.3">
      <c r="A9" s="1178" t="s">
        <v>787</v>
      </c>
      <c r="B9" s="1173">
        <v>1</v>
      </c>
      <c r="C9" s="1174">
        <f ca="1">'1. Flex Team Menu. 2023'!N12</f>
        <v>6435.2556642719092</v>
      </c>
      <c r="D9" s="1174">
        <f ca="1">'1. Flex Team Menu. 2023'!O12</f>
        <v>4826.4417482039316</v>
      </c>
      <c r="E9" s="1174">
        <f ca="1">'1. Flex Team Menu. 2023'!P12</f>
        <v>3217.6278321359546</v>
      </c>
      <c r="F9" s="1174">
        <f ca="1">'1. Flex Team Menu. 2023'!Q12</f>
        <v>1608.8139160679773</v>
      </c>
      <c r="G9" s="1179">
        <f ca="1">'1. Flex Team Menu. 2023'!M12</f>
        <v>80.69286099400513</v>
      </c>
      <c r="I9" s="264"/>
      <c r="J9" s="1190" t="s">
        <v>923</v>
      </c>
      <c r="K9" s="1191">
        <v>2</v>
      </c>
      <c r="L9" s="1192">
        <v>61.6</v>
      </c>
    </row>
    <row r="10" spans="1:12" ht="30" x14ac:dyDescent="0.25">
      <c r="A10" s="1178" t="s">
        <v>787</v>
      </c>
      <c r="B10" s="1173">
        <v>2</v>
      </c>
      <c r="C10" s="1174">
        <f ca="1">'1. Flex Team Menu. 2023'!N13</f>
        <v>7975.3466674354095</v>
      </c>
      <c r="D10" s="1174">
        <f ca="1">'1. Flex Team Menu. 2023'!O13</f>
        <v>5981.5100005765571</v>
      </c>
      <c r="E10" s="1174">
        <f ca="1">'1. Flex Team Menu. 2023'!P13</f>
        <v>3987.6733337177047</v>
      </c>
      <c r="F10" s="1174">
        <f ca="1">'1. Flex Team Menu. 2023'!Q13</f>
        <v>1993.8366668588524</v>
      </c>
      <c r="G10" s="1179">
        <f ca="1">'1. Flex Team Menu. 2023'!M13</f>
        <v>100.00434692708977</v>
      </c>
      <c r="I10" s="264"/>
      <c r="J10" s="264"/>
    </row>
    <row r="13" spans="1:12" x14ac:dyDescent="0.25">
      <c r="D13" s="1162"/>
      <c r="F13"/>
      <c r="G13"/>
      <c r="H13"/>
    </row>
    <row r="14" spans="1:12" ht="60" x14ac:dyDescent="0.25">
      <c r="B14" s="222" t="s">
        <v>828</v>
      </c>
      <c r="C14" s="2" t="s">
        <v>645</v>
      </c>
      <c r="D14" s="1160" t="s">
        <v>908</v>
      </c>
      <c r="E14" s="2" t="s">
        <v>909</v>
      </c>
      <c r="F14" s="1160" t="s">
        <v>917</v>
      </c>
      <c r="G14" s="1160" t="s">
        <v>915</v>
      </c>
      <c r="H14" s="1160" t="s">
        <v>911</v>
      </c>
    </row>
    <row r="15" spans="1:12" x14ac:dyDescent="0.25">
      <c r="A15" s="1773" t="s">
        <v>910</v>
      </c>
      <c r="B15" s="1152" t="s">
        <v>672</v>
      </c>
      <c r="C15" s="1161">
        <v>1</v>
      </c>
      <c r="D15" s="1161">
        <v>1</v>
      </c>
      <c r="E15" s="1165">
        <v>89760</v>
      </c>
      <c r="F15" s="1154">
        <f t="shared" ref="F15:F22" ca="1" si="0">D15*(C3*12)</f>
        <v>132637.19871450105</v>
      </c>
      <c r="G15" s="1154">
        <f ca="1">F15-E15</f>
        <v>42877.19871450105</v>
      </c>
      <c r="H15" s="1155">
        <f ca="1">(F15-E15)/E15</f>
        <v>0.47768715145388868</v>
      </c>
    </row>
    <row r="16" spans="1:12" x14ac:dyDescent="0.25">
      <c r="A16" s="1773"/>
      <c r="B16" s="1152" t="s">
        <v>672</v>
      </c>
      <c r="C16" s="1161">
        <v>2</v>
      </c>
      <c r="D16" s="1161">
        <v>2.5</v>
      </c>
      <c r="E16" s="1165">
        <v>258390</v>
      </c>
      <c r="F16" s="1154">
        <f t="shared" ca="1" si="0"/>
        <v>321582.46207356016</v>
      </c>
      <c r="G16" s="1154">
        <f t="shared" ref="G16:G22" ca="1" si="1">F16-E16</f>
        <v>63192.462073560164</v>
      </c>
      <c r="H16" s="1155">
        <f t="shared" ref="H16:H28" ca="1" si="2">(F16-E16)/E16</f>
        <v>0.24456233628840188</v>
      </c>
    </row>
    <row r="17" spans="1:8" x14ac:dyDescent="0.25">
      <c r="A17" s="1773"/>
      <c r="B17" s="1152" t="s">
        <v>866</v>
      </c>
      <c r="C17" s="1161">
        <v>1</v>
      </c>
      <c r="D17" s="1161">
        <v>6.25</v>
      </c>
      <c r="E17" s="1165">
        <v>550350</v>
      </c>
      <c r="F17" s="1154">
        <f t="shared" ca="1" si="0"/>
        <v>722782.15723067673</v>
      </c>
      <c r="G17" s="1154">
        <f t="shared" ca="1" si="1"/>
        <v>172432.15723067673</v>
      </c>
      <c r="H17" s="1155">
        <f t="shared" ca="1" si="2"/>
        <v>0.31331363174466564</v>
      </c>
    </row>
    <row r="18" spans="1:8" x14ac:dyDescent="0.25">
      <c r="A18" s="1773"/>
      <c r="B18" s="1152" t="s">
        <v>894</v>
      </c>
      <c r="C18" s="1161">
        <v>2</v>
      </c>
      <c r="D18" s="1161">
        <v>3.5</v>
      </c>
      <c r="E18" s="1165">
        <v>339150</v>
      </c>
      <c r="F18" s="1154">
        <f t="shared" ca="1" si="0"/>
        <v>471729.00395764638</v>
      </c>
      <c r="G18" s="1154">
        <f t="shared" ca="1" si="1"/>
        <v>132579.00395764638</v>
      </c>
      <c r="H18" s="1155">
        <f t="shared" ca="1" si="2"/>
        <v>0.39091553577368826</v>
      </c>
    </row>
    <row r="19" spans="1:8" x14ac:dyDescent="0.25">
      <c r="A19" s="1773"/>
      <c r="B19" s="1152" t="s">
        <v>34</v>
      </c>
      <c r="C19" s="1161">
        <v>1</v>
      </c>
      <c r="D19" s="1161">
        <v>2</v>
      </c>
      <c r="E19" s="1165">
        <v>123240</v>
      </c>
      <c r="F19" s="1154">
        <f t="shared" ca="1" si="0"/>
        <v>158731.16934646451</v>
      </c>
      <c r="G19" s="1154">
        <f t="shared" ca="1" si="1"/>
        <v>35491.169346464507</v>
      </c>
      <c r="H19" s="1155">
        <f t="shared" ca="1" si="2"/>
        <v>0.28798417191224041</v>
      </c>
    </row>
    <row r="20" spans="1:8" x14ac:dyDescent="0.25">
      <c r="A20" s="1773"/>
      <c r="B20" s="1152" t="s">
        <v>34</v>
      </c>
      <c r="C20" s="1161">
        <v>2</v>
      </c>
      <c r="D20" s="1161">
        <v>3.5</v>
      </c>
      <c r="E20" s="1165">
        <v>249144</v>
      </c>
      <c r="F20" s="1154">
        <f t="shared" ca="1" si="0"/>
        <v>342463.36848917982</v>
      </c>
      <c r="G20" s="1154">
        <f t="shared" ca="1" si="1"/>
        <v>93319.368489179818</v>
      </c>
      <c r="H20" s="1155">
        <f t="shared" ca="1" si="2"/>
        <v>0.37455996728470209</v>
      </c>
    </row>
    <row r="21" spans="1:8" x14ac:dyDescent="0.25">
      <c r="A21" s="1773"/>
      <c r="B21" s="1152" t="s">
        <v>787</v>
      </c>
      <c r="C21" s="1161">
        <v>1</v>
      </c>
      <c r="D21" s="1161">
        <v>5.25</v>
      </c>
      <c r="E21" s="1163">
        <f>74595+238704</f>
        <v>313299</v>
      </c>
      <c r="F21" s="1154">
        <f t="shared" ca="1" si="0"/>
        <v>405421.10684913024</v>
      </c>
      <c r="G21" s="1154">
        <f t="shared" ca="1" si="1"/>
        <v>92122.106849130243</v>
      </c>
      <c r="H21" s="1155">
        <f t="shared" ca="1" si="2"/>
        <v>0.29403894314737755</v>
      </c>
    </row>
    <row r="22" spans="1:8" ht="15.75" thickBot="1" x14ac:dyDescent="0.3">
      <c r="A22" s="1773"/>
      <c r="B22" s="1203" t="s">
        <v>787</v>
      </c>
      <c r="C22" s="1204">
        <v>2</v>
      </c>
      <c r="D22" s="1204">
        <v>6</v>
      </c>
      <c r="E22" s="1205">
        <f>161370+225918</f>
        <v>387288</v>
      </c>
      <c r="F22" s="1206">
        <f t="shared" ca="1" si="0"/>
        <v>574224.96005534951</v>
      </c>
      <c r="G22" s="1206">
        <f t="shared" ca="1" si="1"/>
        <v>186936.96005534951</v>
      </c>
      <c r="H22" s="1207">
        <f t="shared" ca="1" si="2"/>
        <v>0.48268203521758873</v>
      </c>
    </row>
    <row r="23" spans="1:8" x14ac:dyDescent="0.25">
      <c r="A23" s="1773"/>
      <c r="B23" s="1197" t="str">
        <f>B44</f>
        <v>Clinician (MA Lvl) Hourly</v>
      </c>
      <c r="C23" s="1198">
        <v>1</v>
      </c>
      <c r="D23" s="1199">
        <f>E23/L4</f>
        <v>693.70842464085706</v>
      </c>
      <c r="E23" s="1200">
        <v>56981.21</v>
      </c>
      <c r="F23" s="1201">
        <f ca="1">D23*G5</f>
        <v>78883.000456403228</v>
      </c>
      <c r="G23" s="1201">
        <f ca="1">F23-E23</f>
        <v>21901.790456403229</v>
      </c>
      <c r="H23" s="1202">
        <f t="shared" ca="1" si="2"/>
        <v>0.3843686446181685</v>
      </c>
    </row>
    <row r="24" spans="1:8" x14ac:dyDescent="0.25">
      <c r="A24" s="1773"/>
      <c r="B24" s="1152" t="str">
        <f t="shared" ref="B24:B28" si="3">B45</f>
        <v>Clinician (Indep.Lic) Hourly</v>
      </c>
      <c r="C24" s="1161">
        <v>2</v>
      </c>
      <c r="D24" s="1185">
        <f>E24/L5</f>
        <v>378.99966810487882</v>
      </c>
      <c r="E24" s="1163">
        <v>34257.78</v>
      </c>
      <c r="F24" s="1154">
        <f ca="1">D24*G6</f>
        <v>50227.598240031759</v>
      </c>
      <c r="G24" s="1154">
        <f t="shared" ref="G24:G28" ca="1" si="4">F24-E24</f>
        <v>15969.81824003176</v>
      </c>
      <c r="H24" s="1155">
        <f t="shared" ca="1" si="2"/>
        <v>0.46616617422470924</v>
      </c>
    </row>
    <row r="25" spans="1:8" hidden="1" x14ac:dyDescent="0.25">
      <c r="A25" s="1773"/>
      <c r="B25" s="1152" t="str">
        <f t="shared" si="3"/>
        <v>Family Partner Hourly</v>
      </c>
      <c r="C25" s="1161">
        <v>1</v>
      </c>
      <c r="D25" s="1185"/>
      <c r="E25" s="1163"/>
      <c r="F25" s="1154"/>
      <c r="G25" s="1154"/>
      <c r="H25" s="1155"/>
    </row>
    <row r="26" spans="1:8" x14ac:dyDescent="0.25">
      <c r="A26" s="1773"/>
      <c r="B26" s="1152" t="str">
        <f t="shared" si="3"/>
        <v>Family Partner Hourly</v>
      </c>
      <c r="C26" s="1161">
        <v>2</v>
      </c>
      <c r="D26" s="1185">
        <f>E26/L7</f>
        <v>159</v>
      </c>
      <c r="E26" s="1163">
        <v>11766</v>
      </c>
      <c r="F26" s="1154">
        <f ca="1">D26*G8</f>
        <v>16498.008056288316</v>
      </c>
      <c r="G26" s="1154">
        <f t="shared" ca="1" si="4"/>
        <v>4732.0080562883159</v>
      </c>
      <c r="H26" s="1155">
        <f t="shared" ca="1" si="2"/>
        <v>0.40217644537551556</v>
      </c>
    </row>
    <row r="27" spans="1:8" x14ac:dyDescent="0.25">
      <c r="A27" s="1773"/>
      <c r="B27" s="1152" t="str">
        <f t="shared" si="3"/>
        <v>Peer Mentor / Therapeutic Support Specialist hourly</v>
      </c>
      <c r="C27" s="1161">
        <v>1</v>
      </c>
      <c r="D27" s="1185">
        <f>E27/L8</f>
        <v>332.1548726953468</v>
      </c>
      <c r="E27" s="1163">
        <f>3844.14+15072.08</f>
        <v>18916.22</v>
      </c>
      <c r="F27" s="1154">
        <f ca="1">D27*G9</f>
        <v>26802.526970887087</v>
      </c>
      <c r="G27" s="1194">
        <f t="shared" ca="1" si="4"/>
        <v>7886.3069708870862</v>
      </c>
      <c r="H27" s="1195">
        <f t="shared" ca="1" si="2"/>
        <v>0.41690712895531379</v>
      </c>
    </row>
    <row r="28" spans="1:8" x14ac:dyDescent="0.25">
      <c r="A28" s="1773"/>
      <c r="B28" s="1152" t="str">
        <f t="shared" si="3"/>
        <v>Peer Mentor / Therapeutic Support Specialist hourly</v>
      </c>
      <c r="C28" s="1161">
        <v>2</v>
      </c>
      <c r="D28" s="1185">
        <f>E28/L9</f>
        <v>206.75016233766232</v>
      </c>
      <c r="E28" s="1163">
        <f>646.8+12089.01</f>
        <v>12735.81</v>
      </c>
      <c r="F28" s="1154">
        <f ca="1">D28*G10</f>
        <v>20675.914961647712</v>
      </c>
      <c r="G28" s="1154">
        <f t="shared" ca="1" si="4"/>
        <v>7940.1049616477121</v>
      </c>
      <c r="H28" s="1155">
        <f t="shared" ca="1" si="2"/>
        <v>0.62344719037483387</v>
      </c>
    </row>
    <row r="29" spans="1:8" x14ac:dyDescent="0.25">
      <c r="E29" s="1164">
        <f>SUM(E15:E28)</f>
        <v>2445278.02</v>
      </c>
      <c r="F29" s="1181">
        <f ca="1">SUM(F15:F28)</f>
        <v>3322658.4754017661</v>
      </c>
      <c r="G29" s="1181">
        <f ca="1">F29-E29</f>
        <v>877380.45540176611</v>
      </c>
      <c r="H29" s="1166">
        <f ca="1">(F29-E29)/E29</f>
        <v>0.35880601233301318</v>
      </c>
    </row>
    <row r="30" spans="1:8" x14ac:dyDescent="0.25">
      <c r="F30"/>
      <c r="G30"/>
      <c r="H30"/>
    </row>
    <row r="31" spans="1:8" x14ac:dyDescent="0.25">
      <c r="F31"/>
      <c r="G31"/>
      <c r="H31"/>
    </row>
    <row r="32" spans="1:8" ht="60" x14ac:dyDescent="0.25">
      <c r="B32" s="222" t="s">
        <v>828</v>
      </c>
      <c r="C32" s="2" t="s">
        <v>645</v>
      </c>
      <c r="D32" s="1160" t="s">
        <v>908</v>
      </c>
      <c r="E32" s="2" t="s">
        <v>909</v>
      </c>
      <c r="F32" s="1160" t="s">
        <v>917</v>
      </c>
      <c r="G32" s="1160" t="s">
        <v>915</v>
      </c>
      <c r="H32" s="1160" t="s">
        <v>911</v>
      </c>
    </row>
    <row r="33" spans="1:8" x14ac:dyDescent="0.25">
      <c r="A33" s="1773" t="s">
        <v>918</v>
      </c>
      <c r="B33" s="1152" t="s">
        <v>672</v>
      </c>
      <c r="C33" s="1161">
        <v>1</v>
      </c>
      <c r="D33" s="1175">
        <v>0.10220866755793227</v>
      </c>
      <c r="E33" s="1165">
        <v>9174.25</v>
      </c>
      <c r="F33" s="1163">
        <f ca="1">D33*(C3*12)</f>
        <v>13556.67134922584</v>
      </c>
      <c r="G33" s="1163">
        <f ca="1">F33-E33</f>
        <v>4382.4213492258405</v>
      </c>
      <c r="H33" s="1176">
        <f ca="1">(F33-E33)/E33</f>
        <v>0.4776871514538889</v>
      </c>
    </row>
    <row r="34" spans="1:8" hidden="1" x14ac:dyDescent="0.25">
      <c r="A34" s="1773"/>
      <c r="B34" s="1152" t="s">
        <v>672</v>
      </c>
      <c r="C34" s="1161">
        <v>2</v>
      </c>
      <c r="D34" s="1175"/>
      <c r="E34" s="1165"/>
      <c r="F34" s="1163"/>
      <c r="G34" s="1163"/>
      <c r="H34" s="1176"/>
    </row>
    <row r="35" spans="1:8" x14ac:dyDescent="0.25">
      <c r="A35" s="1773"/>
      <c r="B35" s="1152" t="s">
        <v>866</v>
      </c>
      <c r="C35" s="1161">
        <v>1</v>
      </c>
      <c r="D35" s="1175">
        <v>5</v>
      </c>
      <c r="E35" s="1165">
        <v>440280</v>
      </c>
      <c r="F35" s="1163">
        <f t="shared" ref="F35:F40" ca="1" si="5">D35*(C5*12)</f>
        <v>578225.72578454134</v>
      </c>
      <c r="G35" s="1163">
        <f t="shared" ref="G35:G40" ca="1" si="6">F35-E35</f>
        <v>137945.72578454134</v>
      </c>
      <c r="H35" s="1176">
        <f t="shared" ref="H35:H40" ca="1" si="7">(F35-E35)/E35</f>
        <v>0.31331363174466553</v>
      </c>
    </row>
    <row r="36" spans="1:8" x14ac:dyDescent="0.25">
      <c r="A36" s="1773"/>
      <c r="B36" s="1152" t="s">
        <v>894</v>
      </c>
      <c r="C36" s="1161">
        <v>2</v>
      </c>
      <c r="D36" s="1175">
        <v>1</v>
      </c>
      <c r="E36" s="1165">
        <v>96900</v>
      </c>
      <c r="F36" s="1163">
        <f t="shared" ca="1" si="5"/>
        <v>134779.7154164704</v>
      </c>
      <c r="G36" s="1163">
        <f t="shared" ca="1" si="6"/>
        <v>37879.715416470397</v>
      </c>
      <c r="H36" s="1176">
        <f t="shared" ca="1" si="7"/>
        <v>0.39091553577368832</v>
      </c>
    </row>
    <row r="37" spans="1:8" x14ac:dyDescent="0.25">
      <c r="A37" s="1773"/>
      <c r="B37" s="1152" t="s">
        <v>34</v>
      </c>
      <c r="C37" s="1161">
        <v>1</v>
      </c>
      <c r="D37" s="1175">
        <v>1.1041666666666667</v>
      </c>
      <c r="E37" s="1165">
        <v>68038.75</v>
      </c>
      <c r="F37" s="1163">
        <f t="shared" ca="1" si="5"/>
        <v>87632.833076693947</v>
      </c>
      <c r="G37" s="1163">
        <f t="shared" ca="1" si="6"/>
        <v>19594.083076693947</v>
      </c>
      <c r="H37" s="1176">
        <f t="shared" ca="1" si="7"/>
        <v>0.28798417191224041</v>
      </c>
    </row>
    <row r="38" spans="1:8" x14ac:dyDescent="0.25">
      <c r="A38" s="1773"/>
      <c r="B38" s="1152" t="s">
        <v>34</v>
      </c>
      <c r="C38" s="1161">
        <v>2</v>
      </c>
      <c r="D38" s="1175">
        <v>0.5</v>
      </c>
      <c r="E38" s="1165">
        <v>35592</v>
      </c>
      <c r="F38" s="1163">
        <f t="shared" ca="1" si="5"/>
        <v>48923.338355597116</v>
      </c>
      <c r="G38" s="1163">
        <f t="shared" ca="1" si="6"/>
        <v>13331.338355597116</v>
      </c>
      <c r="H38" s="1176">
        <f t="shared" ca="1" si="7"/>
        <v>0.37455996728470209</v>
      </c>
    </row>
    <row r="39" spans="1:8" x14ac:dyDescent="0.25">
      <c r="A39" s="1773"/>
      <c r="B39" s="1152" t="s">
        <v>787</v>
      </c>
      <c r="C39" s="1161">
        <v>1</v>
      </c>
      <c r="D39" s="1175">
        <v>2</v>
      </c>
      <c r="E39" s="1163">
        <v>119352</v>
      </c>
      <c r="F39" s="1163">
        <f t="shared" ca="1" si="5"/>
        <v>154446.13594252581</v>
      </c>
      <c r="G39" s="1163">
        <f t="shared" ca="1" si="6"/>
        <v>35094.135942525812</v>
      </c>
      <c r="H39" s="1176">
        <f t="shared" ca="1" si="7"/>
        <v>0.29403894314737761</v>
      </c>
    </row>
    <row r="40" spans="1:8" x14ac:dyDescent="0.25">
      <c r="A40" s="1773"/>
      <c r="B40" s="1152" t="s">
        <v>787</v>
      </c>
      <c r="C40" s="1161">
        <v>2</v>
      </c>
      <c r="D40" s="1175">
        <v>3.2358245026956687</v>
      </c>
      <c r="E40" s="1163">
        <v>208866</v>
      </c>
      <c r="F40" s="1163">
        <f t="shared" ca="1" si="5"/>
        <v>309681.86596775689</v>
      </c>
      <c r="G40" s="1163">
        <f t="shared" ca="1" si="6"/>
        <v>100815.86596775689</v>
      </c>
      <c r="H40" s="1176">
        <f t="shared" ca="1" si="7"/>
        <v>0.48268203521758873</v>
      </c>
    </row>
    <row r="41" spans="1:8" x14ac:dyDescent="0.25">
      <c r="A41" s="1773"/>
      <c r="B41" s="1152" t="s">
        <v>912</v>
      </c>
      <c r="C41" s="1161">
        <v>1</v>
      </c>
      <c r="D41" s="1175">
        <v>400</v>
      </c>
      <c r="E41" s="1177">
        <v>32856</v>
      </c>
      <c r="F41" s="1163">
        <f ca="1">D41*G5</f>
        <v>45484.816187574543</v>
      </c>
      <c r="G41" s="1163">
        <f t="shared" ref="G41:G49" ca="1" si="8">F41-E41</f>
        <v>12628.816187574543</v>
      </c>
      <c r="H41" s="1176">
        <f t="shared" ref="H41:H49" ca="1" si="9">(F41-E41)/E41</f>
        <v>0.38436864461816844</v>
      </c>
    </row>
    <row r="42" spans="1:8" x14ac:dyDescent="0.25">
      <c r="A42" s="1773"/>
      <c r="B42" s="1152" t="s">
        <v>913</v>
      </c>
      <c r="C42" s="1161">
        <v>1</v>
      </c>
      <c r="D42" s="1175">
        <v>334</v>
      </c>
      <c r="E42" s="1163">
        <v>21396.04</v>
      </c>
      <c r="F42" s="1163">
        <f ca="1">D42*G7</f>
        <v>28110.397964856384</v>
      </c>
      <c r="G42" s="1163">
        <f t="shared" ca="1" si="8"/>
        <v>6714.3579648563828</v>
      </c>
      <c r="H42" s="1176">
        <f t="shared" ca="1" si="9"/>
        <v>0.31381311517721888</v>
      </c>
    </row>
    <row r="43" spans="1:8" ht="15.75" thickBot="1" x14ac:dyDescent="0.3">
      <c r="A43" s="1773"/>
      <c r="B43" s="1203" t="s">
        <v>914</v>
      </c>
      <c r="C43" s="1204">
        <v>1</v>
      </c>
      <c r="D43" s="1210">
        <v>270</v>
      </c>
      <c r="E43" s="1205">
        <v>15376.5</v>
      </c>
      <c r="F43" s="1205">
        <f ca="1">D43*G9</f>
        <v>21787.072468381386</v>
      </c>
      <c r="G43" s="1205">
        <f t="shared" ca="1" si="8"/>
        <v>6410.572468381386</v>
      </c>
      <c r="H43" s="1211">
        <f t="shared" ca="1" si="9"/>
        <v>0.41690712895531401</v>
      </c>
    </row>
    <row r="44" spans="1:8" x14ac:dyDescent="0.25">
      <c r="A44" s="1777" t="s">
        <v>919</v>
      </c>
      <c r="B44" s="1197" t="s">
        <v>912</v>
      </c>
      <c r="C44" s="1198">
        <v>1</v>
      </c>
      <c r="D44" s="1208">
        <v>3798</v>
      </c>
      <c r="E44" s="1200">
        <v>311962</v>
      </c>
      <c r="F44" s="1200">
        <f t="shared" ref="F44:F49" ca="1" si="10">D44*G5</f>
        <v>431878.32970102027</v>
      </c>
      <c r="G44" s="1200">
        <f t="shared" ca="1" si="8"/>
        <v>119916.32970102027</v>
      </c>
      <c r="H44" s="1209">
        <f t="shared" ca="1" si="9"/>
        <v>0.38439402780152798</v>
      </c>
    </row>
    <row r="45" spans="1:8" x14ac:dyDescent="0.25">
      <c r="A45" s="1778"/>
      <c r="B45" s="1152" t="s">
        <v>927</v>
      </c>
      <c r="C45" s="1161">
        <v>2</v>
      </c>
      <c r="D45" s="1175">
        <v>703</v>
      </c>
      <c r="E45" s="1163">
        <v>63544</v>
      </c>
      <c r="F45" s="1163">
        <f t="shared" ca="1" si="10"/>
        <v>93166.312623184553</v>
      </c>
      <c r="G45" s="1163">
        <f t="shared" ca="1" si="8"/>
        <v>29622.312623184553</v>
      </c>
      <c r="H45" s="1176">
        <f t="shared" ca="1" si="9"/>
        <v>0.46617009667607567</v>
      </c>
    </row>
    <row r="46" spans="1:8" x14ac:dyDescent="0.25">
      <c r="A46" s="1778"/>
      <c r="B46" s="1152" t="s">
        <v>928</v>
      </c>
      <c r="C46" s="1161">
        <v>1</v>
      </c>
      <c r="D46" s="1175">
        <v>338</v>
      </c>
      <c r="E46" s="1163">
        <v>21645</v>
      </c>
      <c r="F46" s="1163">
        <f t="shared" ca="1" si="10"/>
        <v>28447.049437489397</v>
      </c>
      <c r="G46" s="1163">
        <f t="shared" ca="1" si="8"/>
        <v>6802.049437489397</v>
      </c>
      <c r="H46" s="1176">
        <f t="shared" ca="1" si="9"/>
        <v>0.31425499826700842</v>
      </c>
    </row>
    <row r="47" spans="1:8" x14ac:dyDescent="0.25">
      <c r="A47" s="1778"/>
      <c r="B47" s="1152" t="s">
        <v>928</v>
      </c>
      <c r="C47" s="1161">
        <v>2</v>
      </c>
      <c r="D47" s="1175">
        <v>96</v>
      </c>
      <c r="E47" s="1163">
        <v>7104</v>
      </c>
      <c r="F47" s="1163">
        <f t="shared" ca="1" si="10"/>
        <v>9961.0614679476639</v>
      </c>
      <c r="G47" s="1163">
        <f t="shared" ca="1" si="8"/>
        <v>2857.0614679476639</v>
      </c>
      <c r="H47" s="1176">
        <f t="shared" ca="1" si="9"/>
        <v>0.40217644537551578</v>
      </c>
    </row>
    <row r="48" spans="1:8" x14ac:dyDescent="0.25">
      <c r="A48" s="1778"/>
      <c r="B48" s="1152" t="s">
        <v>929</v>
      </c>
      <c r="C48" s="1161">
        <v>1</v>
      </c>
      <c r="D48" s="1175">
        <v>2033</v>
      </c>
      <c r="E48" s="1163">
        <v>115774</v>
      </c>
      <c r="F48" s="1163">
        <f t="shared" ca="1" si="10"/>
        <v>164048.58640081243</v>
      </c>
      <c r="G48" s="1163">
        <f t="shared" ca="1" si="8"/>
        <v>48274.586400812434</v>
      </c>
      <c r="H48" s="1196">
        <f t="shared" ca="1" si="9"/>
        <v>0.41697260525517332</v>
      </c>
    </row>
    <row r="49" spans="1:8" x14ac:dyDescent="0.25">
      <c r="A49" s="1779"/>
      <c r="B49" s="1152" t="s">
        <v>929</v>
      </c>
      <c r="C49" s="1161">
        <v>2</v>
      </c>
      <c r="D49" s="1175">
        <v>463</v>
      </c>
      <c r="E49" s="1163">
        <v>28517</v>
      </c>
      <c r="F49" s="1163">
        <f t="shared" ca="1" si="10"/>
        <v>46302.012627242562</v>
      </c>
      <c r="G49" s="1163">
        <f t="shared" ca="1" si="8"/>
        <v>17785.012627242562</v>
      </c>
      <c r="H49" s="1176">
        <f t="shared" ca="1" si="9"/>
        <v>0.62366352096092026</v>
      </c>
    </row>
    <row r="50" spans="1:8" x14ac:dyDescent="0.25">
      <c r="D50" s="1186"/>
      <c r="E50" s="1164">
        <f>SUM(E33:E49)</f>
        <v>1596377.54</v>
      </c>
      <c r="F50" s="1164">
        <f ca="1">SUM(F33:F49)</f>
        <v>2196431.9247713205</v>
      </c>
      <c r="G50" s="1164">
        <f ca="1">F50-E50</f>
        <v>600054.3847713205</v>
      </c>
      <c r="H50" s="1180">
        <f ca="1">(F50-E50)/E50</f>
        <v>0.37588500823641036</v>
      </c>
    </row>
    <row r="51" spans="1:8" x14ac:dyDescent="0.25">
      <c r="C51" s="1186"/>
      <c r="F51"/>
      <c r="G51"/>
      <c r="H51"/>
    </row>
    <row r="52" spans="1:8" ht="60" x14ac:dyDescent="0.25">
      <c r="B52" s="222" t="s">
        <v>828</v>
      </c>
      <c r="C52" s="2" t="s">
        <v>645</v>
      </c>
      <c r="D52" s="1160" t="s">
        <v>908</v>
      </c>
      <c r="E52" s="2" t="s">
        <v>909</v>
      </c>
      <c r="F52" s="1160" t="s">
        <v>917</v>
      </c>
      <c r="G52" s="1160" t="s">
        <v>915</v>
      </c>
      <c r="H52" s="1160" t="s">
        <v>911</v>
      </c>
    </row>
    <row r="53" spans="1:8" x14ac:dyDescent="0.25">
      <c r="A53" s="1773" t="s">
        <v>916</v>
      </c>
      <c r="B53" s="1152" t="s">
        <v>672</v>
      </c>
      <c r="C53" s="1161">
        <v>1</v>
      </c>
      <c r="D53" s="1175">
        <f>0.5*50%</f>
        <v>0.25</v>
      </c>
      <c r="E53" s="1165">
        <v>22440</v>
      </c>
      <c r="F53" s="1163">
        <f t="shared" ref="F53:F60" ca="1" si="11">D53*C3*12</f>
        <v>33159.299678625262</v>
      </c>
      <c r="G53" s="1163">
        <f ca="1">F53-E53</f>
        <v>10719.299678625262</v>
      </c>
      <c r="H53" s="1176">
        <f ca="1">(F53-E53)/E53</f>
        <v>0.47768715145388868</v>
      </c>
    </row>
    <row r="54" spans="1:8" x14ac:dyDescent="0.25">
      <c r="A54" s="1773"/>
      <c r="B54" s="1152" t="s">
        <v>672</v>
      </c>
      <c r="C54" s="1161">
        <v>2</v>
      </c>
      <c r="D54" s="1175">
        <f>0.5*50%</f>
        <v>0.25</v>
      </c>
      <c r="E54" s="1165">
        <v>25839</v>
      </c>
      <c r="F54" s="1163">
        <f t="shared" ca="1" si="11"/>
        <v>32158.246207356016</v>
      </c>
      <c r="G54" s="1163">
        <f t="shared" ref="G54:G60" ca="1" si="12">F54-E54</f>
        <v>6319.2462073560164</v>
      </c>
      <c r="H54" s="1176">
        <f ca="1">(F54-E54)/E54</f>
        <v>0.24456233628840188</v>
      </c>
    </row>
    <row r="55" spans="1:8" x14ac:dyDescent="0.25">
      <c r="A55" s="1773"/>
      <c r="B55" s="1152" t="s">
        <v>866</v>
      </c>
      <c r="C55" s="1161">
        <v>1</v>
      </c>
      <c r="D55" s="1175">
        <f>(1+0.5+0.75+1)/2+0.75</f>
        <v>2.375</v>
      </c>
      <c r="E55" s="1165">
        <v>209133</v>
      </c>
      <c r="F55" s="1163">
        <f t="shared" ca="1" si="11"/>
        <v>274657.21974765719</v>
      </c>
      <c r="G55" s="1163">
        <f t="shared" ca="1" si="12"/>
        <v>65524.219747657189</v>
      </c>
      <c r="H55" s="1176">
        <f t="shared" ref="H55:H60" ca="1" si="13">(F55-E55)/E55</f>
        <v>0.31331363174466581</v>
      </c>
    </row>
    <row r="56" spans="1:8" x14ac:dyDescent="0.25">
      <c r="A56" s="1773"/>
      <c r="B56" s="1152" t="s">
        <v>894</v>
      </c>
      <c r="C56" s="1161">
        <v>2</v>
      </c>
      <c r="D56" s="1175">
        <v>1</v>
      </c>
      <c r="E56" s="1165">
        <f>48450*2</f>
        <v>96900</v>
      </c>
      <c r="F56" s="1163">
        <f t="shared" ca="1" si="11"/>
        <v>134779.7154164704</v>
      </c>
      <c r="G56" s="1163">
        <f t="shared" ca="1" si="12"/>
        <v>37879.715416470397</v>
      </c>
      <c r="H56" s="1176">
        <f t="shared" ca="1" si="13"/>
        <v>0.39091553577368832</v>
      </c>
    </row>
    <row r="57" spans="1:8" x14ac:dyDescent="0.25">
      <c r="A57" s="1773"/>
      <c r="B57" s="1152" t="s">
        <v>34</v>
      </c>
      <c r="C57" s="1161">
        <v>1</v>
      </c>
      <c r="D57" s="1175">
        <v>1.125</v>
      </c>
      <c r="E57" s="1165">
        <f>30810+23108+15405</f>
        <v>69323</v>
      </c>
      <c r="F57" s="1163">
        <f t="shared" ca="1" si="11"/>
        <v>89286.282757386289</v>
      </c>
      <c r="G57" s="1163">
        <f t="shared" ca="1" si="12"/>
        <v>19963.282757386289</v>
      </c>
      <c r="H57" s="1176">
        <f t="shared" ca="1" si="13"/>
        <v>0.28797488218031952</v>
      </c>
    </row>
    <row r="58" spans="1:8" x14ac:dyDescent="0.25">
      <c r="A58" s="1773"/>
      <c r="B58" s="1152" t="s">
        <v>34</v>
      </c>
      <c r="C58" s="1161">
        <v>2</v>
      </c>
      <c r="D58" s="1175">
        <v>0.25</v>
      </c>
      <c r="E58" s="1165">
        <v>17796</v>
      </c>
      <c r="F58" s="1163">
        <f t="shared" ca="1" si="11"/>
        <v>24461.669177798558</v>
      </c>
      <c r="G58" s="1163">
        <f t="shared" ca="1" si="12"/>
        <v>6665.6691777985579</v>
      </c>
      <c r="H58" s="1176">
        <f t="shared" ca="1" si="13"/>
        <v>0.37455996728470209</v>
      </c>
    </row>
    <row r="59" spans="1:8" x14ac:dyDescent="0.25">
      <c r="A59" s="1773"/>
      <c r="B59" s="1152" t="s">
        <v>787</v>
      </c>
      <c r="C59" s="1161">
        <v>1</v>
      </c>
      <c r="D59" s="1175">
        <v>3</v>
      </c>
      <c r="E59" s="1163">
        <v>179028</v>
      </c>
      <c r="F59" s="1163">
        <f t="shared" ca="1" si="11"/>
        <v>231669.20391378872</v>
      </c>
      <c r="G59" s="1163">
        <f t="shared" ca="1" si="12"/>
        <v>52641.203913788719</v>
      </c>
      <c r="H59" s="1176">
        <f t="shared" ca="1" si="13"/>
        <v>0.29403894314737761</v>
      </c>
    </row>
    <row r="60" spans="1:8" x14ac:dyDescent="0.25">
      <c r="A60" s="1773"/>
      <c r="B60" s="1152" t="s">
        <v>787</v>
      </c>
      <c r="C60" s="1161">
        <v>2</v>
      </c>
      <c r="D60" s="1175">
        <v>2.25</v>
      </c>
      <c r="E60" s="1163">
        <v>145233</v>
      </c>
      <c r="F60" s="1163">
        <f t="shared" ca="1" si="11"/>
        <v>215334.36002075608</v>
      </c>
      <c r="G60" s="1163">
        <f t="shared" ca="1" si="12"/>
        <v>70101.360020756081</v>
      </c>
      <c r="H60" s="1176">
        <f t="shared" ca="1" si="13"/>
        <v>0.48268203521758885</v>
      </c>
    </row>
    <row r="61" spans="1:8" x14ac:dyDescent="0.25">
      <c r="E61" s="1164">
        <f>SUM(E53:E60)</f>
        <v>765692</v>
      </c>
      <c r="F61" s="1164">
        <f ca="1">SUM(F53:F60)</f>
        <v>1035505.9969198385</v>
      </c>
      <c r="G61" s="1164">
        <f ca="1">F61-E61</f>
        <v>269813.99691983848</v>
      </c>
      <c r="H61" s="1180">
        <f ca="1">(F61-E61)/E61</f>
        <v>0.35237928164306076</v>
      </c>
    </row>
    <row r="63" spans="1:8" ht="63.6" customHeight="1" thickBot="1" x14ac:dyDescent="0.3">
      <c r="B63" s="222" t="s">
        <v>828</v>
      </c>
      <c r="C63" s="2" t="s">
        <v>645</v>
      </c>
      <c r="D63" s="1160" t="s">
        <v>908</v>
      </c>
      <c r="E63" s="2" t="s">
        <v>909</v>
      </c>
      <c r="F63" s="1160" t="s">
        <v>917</v>
      </c>
      <c r="G63" s="1160" t="s">
        <v>915</v>
      </c>
      <c r="H63" s="1160" t="s">
        <v>911</v>
      </c>
    </row>
    <row r="64" spans="1:8" x14ac:dyDescent="0.25">
      <c r="A64" s="1774" t="s">
        <v>920</v>
      </c>
      <c r="B64" s="1225" t="s">
        <v>672</v>
      </c>
      <c r="C64" s="1214">
        <v>1</v>
      </c>
      <c r="D64" s="1215"/>
      <c r="E64" s="1216"/>
      <c r="F64" s="1217"/>
      <c r="G64" s="1217"/>
      <c r="H64" s="1218"/>
    </row>
    <row r="65" spans="1:8" x14ac:dyDescent="0.25">
      <c r="A65" s="1775"/>
      <c r="B65" s="1226" t="s">
        <v>672</v>
      </c>
      <c r="C65" s="1161">
        <v>2</v>
      </c>
      <c r="D65" s="1175">
        <v>4</v>
      </c>
      <c r="E65" s="1165">
        <v>413424</v>
      </c>
      <c r="F65" s="1163">
        <f t="shared" ref="F65:F71" ca="1" si="14">D65*C4*12</f>
        <v>514531.93931769626</v>
      </c>
      <c r="G65" s="1163">
        <f t="shared" ref="G65:G71" ca="1" si="15">F65-E65</f>
        <v>101107.93931769626</v>
      </c>
      <c r="H65" s="1219">
        <f ca="1">(F65-E65)/E65</f>
        <v>0.24456233628840188</v>
      </c>
    </row>
    <row r="66" spans="1:8" x14ac:dyDescent="0.25">
      <c r="A66" s="1775"/>
      <c r="B66" s="1226" t="s">
        <v>866</v>
      </c>
      <c r="C66" s="1161">
        <v>1</v>
      </c>
      <c r="D66" s="1175">
        <v>9.5</v>
      </c>
      <c r="E66" s="1165">
        <v>836532</v>
      </c>
      <c r="F66" s="1163">
        <f t="shared" ca="1" si="14"/>
        <v>1098628.8789906288</v>
      </c>
      <c r="G66" s="1163">
        <f t="shared" ca="1" si="15"/>
        <v>262096.87899062876</v>
      </c>
      <c r="H66" s="1219">
        <f t="shared" ref="H66:H71" ca="1" si="16">(F66-E66)/E66</f>
        <v>0.31331363174466581</v>
      </c>
    </row>
    <row r="67" spans="1:8" x14ac:dyDescent="0.25">
      <c r="A67" s="1775"/>
      <c r="B67" s="1226" t="s">
        <v>894</v>
      </c>
      <c r="C67" s="1161">
        <v>2</v>
      </c>
      <c r="D67" s="1175">
        <v>2.2000000000000002</v>
      </c>
      <c r="E67" s="1165">
        <v>213180</v>
      </c>
      <c r="F67" s="1163">
        <f t="shared" ca="1" si="14"/>
        <v>296515.37391623488</v>
      </c>
      <c r="G67" s="1163">
        <f t="shared" ca="1" si="15"/>
        <v>83335.373916234879</v>
      </c>
      <c r="H67" s="1219">
        <f t="shared" ca="1" si="16"/>
        <v>0.39091553577368832</v>
      </c>
    </row>
    <row r="68" spans="1:8" x14ac:dyDescent="0.25">
      <c r="A68" s="1775"/>
      <c r="B68" s="1226" t="s">
        <v>34</v>
      </c>
      <c r="C68" s="1161">
        <v>1</v>
      </c>
      <c r="D68" s="1175">
        <v>3</v>
      </c>
      <c r="E68" s="1165">
        <v>184860</v>
      </c>
      <c r="F68" s="1163">
        <f t="shared" ca="1" si="14"/>
        <v>238096.75401969676</v>
      </c>
      <c r="G68" s="1163">
        <f t="shared" ca="1" si="15"/>
        <v>53236.75401969676</v>
      </c>
      <c r="H68" s="1219">
        <f t="shared" ca="1" si="16"/>
        <v>0.28798417191224041</v>
      </c>
    </row>
    <row r="69" spans="1:8" x14ac:dyDescent="0.25">
      <c r="A69" s="1775"/>
      <c r="B69" s="1226" t="s">
        <v>34</v>
      </c>
      <c r="C69" s="1161">
        <v>2</v>
      </c>
      <c r="D69" s="1175">
        <v>3.25</v>
      </c>
      <c r="E69" s="1165">
        <v>231348</v>
      </c>
      <c r="F69" s="1163">
        <f t="shared" ca="1" si="14"/>
        <v>318001.69931138126</v>
      </c>
      <c r="G69" s="1163">
        <f t="shared" ca="1" si="15"/>
        <v>86653.699311381264</v>
      </c>
      <c r="H69" s="1219">
        <f t="shared" ca="1" si="16"/>
        <v>0.37455996728470209</v>
      </c>
    </row>
    <row r="70" spans="1:8" x14ac:dyDescent="0.25">
      <c r="A70" s="1775"/>
      <c r="B70" s="1226" t="s">
        <v>787</v>
      </c>
      <c r="C70" s="1161">
        <v>1</v>
      </c>
      <c r="D70" s="1175">
        <v>9.5</v>
      </c>
      <c r="E70" s="1163">
        <f>268542+298380</f>
        <v>566922</v>
      </c>
      <c r="F70" s="1163">
        <f t="shared" ca="1" si="14"/>
        <v>733619.14572699764</v>
      </c>
      <c r="G70" s="1242">
        <f t="shared" ca="1" si="15"/>
        <v>166697.14572699764</v>
      </c>
      <c r="H70" s="1243">
        <f t="shared" ca="1" si="16"/>
        <v>0.29403894314737766</v>
      </c>
    </row>
    <row r="71" spans="1:8" ht="15.75" thickBot="1" x14ac:dyDescent="0.3">
      <c r="A71" s="1775"/>
      <c r="B71" s="1227" t="s">
        <v>787</v>
      </c>
      <c r="C71" s="1204">
        <v>2</v>
      </c>
      <c r="D71" s="1210">
        <v>7.81</v>
      </c>
      <c r="E71" s="1205">
        <f>48411+451836</f>
        <v>500247</v>
      </c>
      <c r="F71" s="1205">
        <f t="shared" ca="1" si="14"/>
        <v>747449.48967204662</v>
      </c>
      <c r="G71" s="1205">
        <f t="shared" ca="1" si="15"/>
        <v>247202.48967204662</v>
      </c>
      <c r="H71" s="1220">
        <f t="shared" ca="1" si="16"/>
        <v>0.49416086387733782</v>
      </c>
    </row>
    <row r="72" spans="1:8" hidden="1" x14ac:dyDescent="0.25">
      <c r="A72" s="1775"/>
      <c r="B72" s="1228" t="str">
        <f>B44</f>
        <v>Clinician (MA Lvl) Hourly</v>
      </c>
      <c r="C72" s="1198">
        <v>1</v>
      </c>
      <c r="D72" s="1208"/>
      <c r="E72" s="1212"/>
      <c r="F72" s="1198"/>
      <c r="G72" s="1198"/>
      <c r="H72" s="1221"/>
    </row>
    <row r="73" spans="1:8" x14ac:dyDescent="0.25">
      <c r="A73" s="1775"/>
      <c r="B73" s="1226" t="str">
        <f t="shared" ref="B73:B77" si="17">B45</f>
        <v>Clinician (Indep.Lic) Hourly</v>
      </c>
      <c r="C73" s="1161">
        <v>2</v>
      </c>
      <c r="D73" s="1183">
        <f>E73/90.39</f>
        <v>112.00354021462552</v>
      </c>
      <c r="E73" s="1184">
        <v>10124</v>
      </c>
      <c r="F73" s="1184">
        <f ca="1">D73*G6</f>
        <v>14843.466347850957</v>
      </c>
      <c r="G73" s="1184">
        <f ca="1">F73-E73</f>
        <v>4719.4663478509574</v>
      </c>
      <c r="H73" s="1219">
        <f ca="1">(F73-E73)/E73</f>
        <v>0.46616617422470935</v>
      </c>
    </row>
    <row r="74" spans="1:8" x14ac:dyDescent="0.25">
      <c r="A74" s="1775"/>
      <c r="B74" s="1226" t="str">
        <f t="shared" si="17"/>
        <v>Family Partner Hourly</v>
      </c>
      <c r="C74" s="1161">
        <v>1</v>
      </c>
      <c r="D74" s="1183">
        <f>E74/64.06</f>
        <v>28.004995316890415</v>
      </c>
      <c r="E74" s="1184">
        <v>1794</v>
      </c>
      <c r="F74" s="1184">
        <f ca="1">D74*G7</f>
        <v>2356.9807286279311</v>
      </c>
      <c r="G74" s="1184">
        <f t="shared" ref="G74:G76" ca="1" si="18">F74-E74</f>
        <v>562.98072862793106</v>
      </c>
      <c r="H74" s="1219">
        <f t="shared" ref="H74:H76" ca="1" si="19">(F74-E74)/E74</f>
        <v>0.3138131151772191</v>
      </c>
    </row>
    <row r="75" spans="1:8" hidden="1" x14ac:dyDescent="0.25">
      <c r="A75" s="1775"/>
      <c r="B75" s="1226" t="str">
        <f t="shared" si="17"/>
        <v>Family Partner Hourly</v>
      </c>
      <c r="C75" s="1161">
        <v>2</v>
      </c>
      <c r="D75" s="1183"/>
      <c r="E75" s="1184"/>
      <c r="F75" s="1161"/>
      <c r="G75" s="1184"/>
      <c r="H75" s="1219"/>
    </row>
    <row r="76" spans="1:8" x14ac:dyDescent="0.25">
      <c r="A76" s="1775"/>
      <c r="B76" s="1226" t="str">
        <f t="shared" si="17"/>
        <v>Peer Mentor / Therapeutic Support Specialist hourly</v>
      </c>
      <c r="C76" s="1161">
        <v>1</v>
      </c>
      <c r="D76" s="1183">
        <f>E76/56.95</f>
        <v>24.003511852502193</v>
      </c>
      <c r="E76" s="1184">
        <v>1367</v>
      </c>
      <c r="F76" s="1184">
        <f ca="1">D76*G9</f>
        <v>1936.9120452819141</v>
      </c>
      <c r="G76" s="1184">
        <f t="shared" ca="1" si="18"/>
        <v>569.91204528191406</v>
      </c>
      <c r="H76" s="1222">
        <f t="shared" ca="1" si="19"/>
        <v>0.41690712895531384</v>
      </c>
    </row>
    <row r="77" spans="1:8" ht="15.75" thickBot="1" x14ac:dyDescent="0.3">
      <c r="A77" s="1776"/>
      <c r="B77" s="1227" t="str">
        <f t="shared" si="17"/>
        <v>Peer Mentor / Therapeutic Support Specialist hourly</v>
      </c>
      <c r="C77" s="1204">
        <v>2</v>
      </c>
      <c r="D77" s="1210"/>
      <c r="E77" s="1223"/>
      <c r="F77" s="1204"/>
      <c r="G77" s="1223"/>
      <c r="H77" s="1224"/>
    </row>
    <row r="78" spans="1:8" x14ac:dyDescent="0.25">
      <c r="E78" s="1164">
        <f>SUM(E64:E77)</f>
        <v>2959798</v>
      </c>
      <c r="F78" s="1164">
        <f ca="1">SUM(F64:F77)</f>
        <v>3965980.6400764426</v>
      </c>
      <c r="G78" s="1164">
        <f ca="1">F78-E78</f>
        <v>1006182.6400764426</v>
      </c>
      <c r="H78" s="1180">
        <f ca="1">(F78-E78)/E78</f>
        <v>0.33994976686802364</v>
      </c>
    </row>
    <row r="81" spans="1:8" ht="60.75" thickBot="1" x14ac:dyDescent="0.3">
      <c r="B81" s="222" t="s">
        <v>828</v>
      </c>
      <c r="C81" s="2" t="s">
        <v>645</v>
      </c>
      <c r="D81" s="1160" t="s">
        <v>908</v>
      </c>
      <c r="E81" s="2" t="s">
        <v>909</v>
      </c>
      <c r="F81" s="1160" t="s">
        <v>917</v>
      </c>
      <c r="G81" s="1160" t="s">
        <v>915</v>
      </c>
      <c r="H81" s="1160" t="s">
        <v>911</v>
      </c>
    </row>
    <row r="82" spans="1:8" x14ac:dyDescent="0.25">
      <c r="A82" s="1774" t="s">
        <v>925</v>
      </c>
      <c r="B82" s="1225" t="s">
        <v>672</v>
      </c>
      <c r="C82" s="1214">
        <v>2</v>
      </c>
      <c r="D82" s="1214">
        <v>5</v>
      </c>
      <c r="E82" s="1216">
        <v>516780</v>
      </c>
      <c r="F82" s="1233">
        <f ca="1">D82*(C4*12)</f>
        <v>643164.92414712033</v>
      </c>
      <c r="G82" s="1233">
        <f t="shared" ref="G82:G87" ca="1" si="20">F82-E82</f>
        <v>126384.92414712033</v>
      </c>
      <c r="H82" s="1234">
        <f t="shared" ref="H82:H88" ca="1" si="21">(F82-E82)/E82</f>
        <v>0.24456233628840188</v>
      </c>
    </row>
    <row r="83" spans="1:8" x14ac:dyDescent="0.25">
      <c r="A83" s="1775"/>
      <c r="B83" s="1226" t="s">
        <v>866</v>
      </c>
      <c r="C83" s="1161">
        <v>1</v>
      </c>
      <c r="D83" s="1161">
        <v>9</v>
      </c>
      <c r="E83" s="1165">
        <v>792504</v>
      </c>
      <c r="F83" s="1154">
        <f ca="1">D83*(C5*12)</f>
        <v>1040806.3064121745</v>
      </c>
      <c r="G83" s="1154">
        <f t="shared" ca="1" si="20"/>
        <v>248302.30641217448</v>
      </c>
      <c r="H83" s="1235">
        <f t="shared" ca="1" si="21"/>
        <v>0.31331363174466564</v>
      </c>
    </row>
    <row r="84" spans="1:8" x14ac:dyDescent="0.25">
      <c r="A84" s="1775"/>
      <c r="B84" s="1226" t="s">
        <v>894</v>
      </c>
      <c r="C84" s="1161">
        <v>2</v>
      </c>
      <c r="D84" s="1161">
        <v>1</v>
      </c>
      <c r="E84" s="1165">
        <v>96900</v>
      </c>
      <c r="F84" s="1154">
        <f ca="1">D84*(C6*12)</f>
        <v>134779.7154164704</v>
      </c>
      <c r="G84" s="1154">
        <f t="shared" ca="1" si="20"/>
        <v>37879.715416470397</v>
      </c>
      <c r="H84" s="1235">
        <f t="shared" ca="1" si="21"/>
        <v>0.39091553577368832</v>
      </c>
    </row>
    <row r="85" spans="1:8" x14ac:dyDescent="0.25">
      <c r="A85" s="1775"/>
      <c r="B85" s="1226" t="s">
        <v>34</v>
      </c>
      <c r="C85" s="1161">
        <v>1</v>
      </c>
      <c r="D85" s="1161">
        <v>3.5</v>
      </c>
      <c r="E85" s="1165">
        <v>215670</v>
      </c>
      <c r="F85" s="1154">
        <f ca="1">D85*(C7*12)</f>
        <v>277779.54635631287</v>
      </c>
      <c r="G85" s="1154">
        <f t="shared" ca="1" si="20"/>
        <v>62109.546356312872</v>
      </c>
      <c r="H85" s="1235">
        <f t="shared" ca="1" si="21"/>
        <v>0.28798417191224035</v>
      </c>
    </row>
    <row r="86" spans="1:8" x14ac:dyDescent="0.25">
      <c r="A86" s="1775"/>
      <c r="B86" s="1226" t="s">
        <v>787</v>
      </c>
      <c r="C86" s="1161">
        <v>1</v>
      </c>
      <c r="D86" s="1161">
        <v>11.5</v>
      </c>
      <c r="E86" s="1163">
        <v>686274</v>
      </c>
      <c r="F86" s="1154">
        <f ca="1">D86*(C9*12)</f>
        <v>888065.28166952345</v>
      </c>
      <c r="G86" s="1154">
        <f t="shared" ca="1" si="20"/>
        <v>201791.28166952345</v>
      </c>
      <c r="H86" s="1235">
        <f t="shared" ca="1" si="21"/>
        <v>0.29403894314737766</v>
      </c>
    </row>
    <row r="87" spans="1:8" ht="15.75" thickBot="1" x14ac:dyDescent="0.3">
      <c r="A87" s="1775"/>
      <c r="B87" s="1227" t="s">
        <v>787</v>
      </c>
      <c r="C87" s="1204">
        <v>2</v>
      </c>
      <c r="D87" s="1204">
        <v>2</v>
      </c>
      <c r="E87" s="1205">
        <v>129096</v>
      </c>
      <c r="F87" s="1206">
        <f ca="1">D87*(C10*12)</f>
        <v>191408.32001844983</v>
      </c>
      <c r="G87" s="1206">
        <f t="shared" ca="1" si="20"/>
        <v>62312.320018449827</v>
      </c>
      <c r="H87" s="1244">
        <f t="shared" ca="1" si="21"/>
        <v>0.48268203521758868</v>
      </c>
    </row>
    <row r="88" spans="1:8" x14ac:dyDescent="0.25">
      <c r="A88" s="1775"/>
      <c r="B88" s="1228" t="str">
        <f>B23</f>
        <v>Clinician (MA Lvl) Hourly</v>
      </c>
      <c r="C88" s="1198">
        <v>1</v>
      </c>
      <c r="D88" s="1199">
        <f>E88/82.14</f>
        <v>489.5</v>
      </c>
      <c r="E88" s="1200">
        <v>40207.53</v>
      </c>
      <c r="F88" s="1201">
        <f ca="1">D88*G5</f>
        <v>55662.043809544346</v>
      </c>
      <c r="G88" s="1201">
        <f ca="1">F88-E88</f>
        <v>15454.513809544347</v>
      </c>
      <c r="H88" s="1236">
        <f t="shared" ca="1" si="21"/>
        <v>0.3843686446181685</v>
      </c>
    </row>
    <row r="89" spans="1:8" x14ac:dyDescent="0.25">
      <c r="A89" s="1775"/>
      <c r="B89" s="1228" t="str">
        <f>B24</f>
        <v>Clinician (Indep.Lic) Hourly</v>
      </c>
      <c r="C89" s="1161">
        <v>2</v>
      </c>
      <c r="D89" s="1185">
        <f>E89/L5</f>
        <v>89.998893682929534</v>
      </c>
      <c r="E89" s="1163">
        <v>8135</v>
      </c>
      <c r="F89" s="1201">
        <f ca="1">D89*G6</f>
        <v>11927.261827318011</v>
      </c>
      <c r="G89" s="1154">
        <f t="shared" ref="G89:G90" ca="1" si="22">F89-E89</f>
        <v>3792.2618273180105</v>
      </c>
      <c r="H89" s="1235">
        <f ca="1">(F89-E89)/E89</f>
        <v>0.46616617422470935</v>
      </c>
    </row>
    <row r="90" spans="1:8" x14ac:dyDescent="0.25">
      <c r="A90" s="1775"/>
      <c r="B90" s="1228" t="str">
        <f>B25</f>
        <v>Family Partner Hourly</v>
      </c>
      <c r="C90" s="1161">
        <v>1</v>
      </c>
      <c r="D90" s="1185">
        <f>E90/L6</f>
        <v>141.39868872931626</v>
      </c>
      <c r="E90" s="1163">
        <v>9058</v>
      </c>
      <c r="F90" s="1201">
        <f ca="1">D90*G7</f>
        <v>11900.519197275249</v>
      </c>
      <c r="G90" s="1154">
        <f t="shared" ca="1" si="22"/>
        <v>2842.5191972752491</v>
      </c>
      <c r="H90" s="1235">
        <f ca="1">(F90-E90)/E90</f>
        <v>0.31381311517721894</v>
      </c>
    </row>
    <row r="91" spans="1:8" x14ac:dyDescent="0.25">
      <c r="A91" s="1775"/>
      <c r="B91" s="1228" t="str">
        <f>B27</f>
        <v>Peer Mentor / Therapeutic Support Specialist hourly</v>
      </c>
      <c r="C91" s="1161">
        <v>1</v>
      </c>
      <c r="D91" s="1185">
        <f>E91/L8</f>
        <v>397.99824407374888</v>
      </c>
      <c r="E91" s="1163">
        <v>22666</v>
      </c>
      <c r="F91" s="1154">
        <f ca="1">D91*G9</f>
        <v>32115.616984901146</v>
      </c>
      <c r="G91" s="1194">
        <f t="shared" ref="G91:G92" ca="1" si="23">F91-E91</f>
        <v>9449.6169849011458</v>
      </c>
      <c r="H91" s="1237">
        <f t="shared" ref="H91:H92" ca="1" si="24">(F91-E91)/E91</f>
        <v>0.41690712895531395</v>
      </c>
    </row>
    <row r="92" spans="1:8" ht="15.75" thickBot="1" x14ac:dyDescent="0.3">
      <c r="A92" s="1776"/>
      <c r="B92" s="1248" t="str">
        <f>B28</f>
        <v>Peer Mentor / Therapeutic Support Specialist hourly</v>
      </c>
      <c r="C92" s="1204">
        <v>2</v>
      </c>
      <c r="D92" s="1249">
        <v>141</v>
      </c>
      <c r="E92" s="1205">
        <v>8686</v>
      </c>
      <c r="F92" s="1206">
        <f ca="1">D92*G10</f>
        <v>14100.612916719658</v>
      </c>
      <c r="G92" s="1206">
        <f t="shared" ca="1" si="23"/>
        <v>5414.6129167196577</v>
      </c>
      <c r="H92" s="1244">
        <f t="shared" ca="1" si="24"/>
        <v>0.62337242881874944</v>
      </c>
    </row>
    <row r="93" spans="1:8" x14ac:dyDescent="0.25">
      <c r="A93" s="1229" t="s">
        <v>926</v>
      </c>
      <c r="B93" s="1225" t="s">
        <v>672</v>
      </c>
      <c r="C93" s="1238">
        <v>2</v>
      </c>
      <c r="D93" s="1214">
        <v>0.25</v>
      </c>
      <c r="E93" s="1217">
        <v>27648</v>
      </c>
      <c r="F93" s="1217">
        <f ca="1">(F4*12)*1.07</f>
        <v>34409.32344187094</v>
      </c>
      <c r="G93" s="1217">
        <f ca="1">F93-E93</f>
        <v>6761.3234418709399</v>
      </c>
      <c r="H93" s="1239">
        <f ca="1">(F93-E93)/E93</f>
        <v>0.24455018235933665</v>
      </c>
    </row>
    <row r="94" spans="1:8" x14ac:dyDescent="0.25">
      <c r="A94" s="1230"/>
      <c r="B94" s="1226" t="s">
        <v>866</v>
      </c>
      <c r="C94" s="1213">
        <v>1</v>
      </c>
      <c r="D94" s="1161">
        <v>0.25</v>
      </c>
      <c r="E94" s="1163">
        <v>23555</v>
      </c>
      <c r="F94" s="1163">
        <f ca="1">(F5*12)*1.07</f>
        <v>30935.076329472966</v>
      </c>
      <c r="G94" s="1163">
        <f t="shared" ref="G94:G98" ca="1" si="25">F94-E94</f>
        <v>7380.0763294729659</v>
      </c>
      <c r="H94" s="1240">
        <f t="shared" ref="H94:H98" ca="1" si="26">(F94-E94)/E94</f>
        <v>0.31331251664075421</v>
      </c>
    </row>
    <row r="95" spans="1:8" x14ac:dyDescent="0.25">
      <c r="A95" s="1231">
        <v>1.0699999999999999E-2</v>
      </c>
      <c r="B95" s="1226" t="s">
        <v>894</v>
      </c>
      <c r="C95" s="1213">
        <v>2</v>
      </c>
      <c r="D95" s="1161">
        <v>0.25</v>
      </c>
      <c r="E95" s="1163">
        <v>24225</v>
      </c>
      <c r="F95" s="1163">
        <f ca="1">(F6*12)*1.07</f>
        <v>36053.573873905836</v>
      </c>
      <c r="G95" s="1163">
        <f t="shared" ca="1" si="25"/>
        <v>11828.573873905836</v>
      </c>
      <c r="H95" s="1240">
        <f t="shared" ca="1" si="26"/>
        <v>0.48827962327784669</v>
      </c>
    </row>
    <row r="96" spans="1:8" x14ac:dyDescent="0.25">
      <c r="A96" s="1230"/>
      <c r="B96" s="1226" t="s">
        <v>787</v>
      </c>
      <c r="C96" s="1213">
        <v>1</v>
      </c>
      <c r="D96" s="1161">
        <v>0.25</v>
      </c>
      <c r="E96" s="1163">
        <v>15963</v>
      </c>
      <c r="F96" s="1163">
        <f ca="1">(F9*12)*1.07</f>
        <v>20657.17068231283</v>
      </c>
      <c r="G96" s="1163">
        <f t="shared" ca="1" si="25"/>
        <v>4694.1706823128297</v>
      </c>
      <c r="H96" s="1240">
        <f t="shared" ca="1" si="26"/>
        <v>0.29406569456322934</v>
      </c>
    </row>
    <row r="97" spans="1:8" x14ac:dyDescent="0.25">
      <c r="A97" s="1230"/>
      <c r="B97" s="1245" t="s">
        <v>787</v>
      </c>
      <c r="C97" s="1246">
        <v>2</v>
      </c>
      <c r="D97" s="1161">
        <v>0.25</v>
      </c>
      <c r="E97" s="1163">
        <v>17267</v>
      </c>
      <c r="F97" s="1163">
        <f ca="1">(F10*12)*1.07</f>
        <v>25600.862802467665</v>
      </c>
      <c r="G97" s="1163">
        <f t="shared" ca="1" si="25"/>
        <v>8333.8628024676655</v>
      </c>
      <c r="H97" s="1247">
        <f t="shared" ca="1" si="26"/>
        <v>0.48264682935470349</v>
      </c>
    </row>
    <row r="98" spans="1:8" ht="15.75" thickBot="1" x14ac:dyDescent="0.3">
      <c r="A98" s="1232"/>
      <c r="B98" s="1227" t="str">
        <f>B88</f>
        <v>Clinician (MA Lvl) Hourly</v>
      </c>
      <c r="C98" s="1204">
        <f>C88</f>
        <v>1</v>
      </c>
      <c r="D98" s="1204">
        <v>123</v>
      </c>
      <c r="E98" s="1205">
        <v>10810.44</v>
      </c>
      <c r="F98" s="1205">
        <f ca="1">(D98*G5)*1.07</f>
        <v>14965.641646116715</v>
      </c>
      <c r="G98" s="1205">
        <f t="shared" ca="1" si="25"/>
        <v>4155.201646116715</v>
      </c>
      <c r="H98" s="1241">
        <f t="shared" ca="1" si="26"/>
        <v>0.38436933613402552</v>
      </c>
    </row>
    <row r="99" spans="1:8" x14ac:dyDescent="0.25">
      <c r="E99" s="1164">
        <f>SUM(E82:E98)</f>
        <v>2645444.9699999997</v>
      </c>
      <c r="F99" s="1164">
        <f ca="1">SUM(F82:F98)</f>
        <v>3464331.7975319568</v>
      </c>
      <c r="G99" s="1164">
        <f ca="1">F99-E99</f>
        <v>818886.82753195707</v>
      </c>
      <c r="H99" s="1180">
        <f ca="1">(F99-E99)/E99</f>
        <v>0.30954596932400269</v>
      </c>
    </row>
    <row r="101" spans="1:8" ht="15.75" thickBot="1" x14ac:dyDescent="0.3"/>
    <row r="102" spans="1:8" ht="60.75" thickBot="1" x14ac:dyDescent="0.3">
      <c r="C102" s="1250" t="s">
        <v>909</v>
      </c>
      <c r="D102" s="1251" t="s">
        <v>917</v>
      </c>
      <c r="E102" s="1251" t="s">
        <v>915</v>
      </c>
      <c r="F102" s="1251" t="s">
        <v>911</v>
      </c>
      <c r="G102" s="1252" t="s">
        <v>930</v>
      </c>
      <c r="H102"/>
    </row>
    <row r="103" spans="1:8" ht="15.75" thickBot="1" x14ac:dyDescent="0.3">
      <c r="C103" s="1253">
        <f>E99+E78+E61+E50+E29</f>
        <v>10412590.529999999</v>
      </c>
      <c r="D103" s="1254">
        <f ca="1">F99+F78+F61+F50+F29</f>
        <v>13984908.834701324</v>
      </c>
      <c r="E103" s="1254">
        <f ca="1">D103-C103</f>
        <v>3572318.3047013246</v>
      </c>
      <c r="F103" s="1255">
        <f ca="1">(D103-C103)/C103</f>
        <v>0.34307680633450632</v>
      </c>
      <c r="G103" s="1256">
        <f ca="1">E103*0.5</f>
        <v>1786159.1523506623</v>
      </c>
      <c r="H103"/>
    </row>
  </sheetData>
  <mergeCells count="6">
    <mergeCell ref="A15:A28"/>
    <mergeCell ref="A82:A92"/>
    <mergeCell ref="A33:A43"/>
    <mergeCell ref="A53:A60"/>
    <mergeCell ref="A44:A49"/>
    <mergeCell ref="A64:A77"/>
  </mergeCells>
  <pageMargins left="0.7" right="0.7" top="0.75" bottom="0.75" header="0.3" footer="0.3"/>
  <pageSetup scale="88" fitToHeight="0" orientation="landscape" r:id="rId1"/>
  <rowBreaks count="1" manualBreakCount="1">
    <brk id="3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7974-FBB2-4E5E-A6F8-0CDE5E2FF05F}">
  <dimension ref="A1:CL24"/>
  <sheetViews>
    <sheetView topLeftCell="BP7" workbookViewId="0">
      <selection activeCell="BU15" sqref="BU15:BU16"/>
    </sheetView>
  </sheetViews>
  <sheetFormatPr defaultRowHeight="12.75" x14ac:dyDescent="0.2"/>
  <cols>
    <col min="1" max="1" width="38.42578125" style="1301" customWidth="1"/>
    <col min="2" max="2" width="12.85546875" style="1306" customWidth="1"/>
    <col min="3" max="62" width="7.7109375" style="1301" hidden="1" customWidth="1"/>
    <col min="63" max="82" width="7.7109375" style="1301" customWidth="1"/>
    <col min="83" max="256" width="9.140625" style="1301"/>
    <col min="257" max="257" width="38.42578125" style="1301" customWidth="1"/>
    <col min="258" max="258" width="12.85546875" style="1301" customWidth="1"/>
    <col min="259" max="318" width="0" style="1301" hidden="1" customWidth="1"/>
    <col min="319" max="338" width="7.7109375" style="1301" customWidth="1"/>
    <col min="339" max="512" width="9.140625" style="1301"/>
    <col min="513" max="513" width="38.42578125" style="1301" customWidth="1"/>
    <col min="514" max="514" width="12.85546875" style="1301" customWidth="1"/>
    <col min="515" max="574" width="0" style="1301" hidden="1" customWidth="1"/>
    <col min="575" max="594" width="7.7109375" style="1301" customWidth="1"/>
    <col min="595" max="768" width="9.140625" style="1301"/>
    <col min="769" max="769" width="38.42578125" style="1301" customWidth="1"/>
    <col min="770" max="770" width="12.85546875" style="1301" customWidth="1"/>
    <col min="771" max="830" width="0" style="1301" hidden="1" customWidth="1"/>
    <col min="831" max="850" width="7.7109375" style="1301" customWidth="1"/>
    <col min="851" max="1024" width="9.140625" style="1301"/>
    <col min="1025" max="1025" width="38.42578125" style="1301" customWidth="1"/>
    <col min="1026" max="1026" width="12.85546875" style="1301" customWidth="1"/>
    <col min="1027" max="1086" width="0" style="1301" hidden="1" customWidth="1"/>
    <col min="1087" max="1106" width="7.7109375" style="1301" customWidth="1"/>
    <col min="1107" max="1280" width="9.140625" style="1301"/>
    <col min="1281" max="1281" width="38.42578125" style="1301" customWidth="1"/>
    <col min="1282" max="1282" width="12.85546875" style="1301" customWidth="1"/>
    <col min="1283" max="1342" width="0" style="1301" hidden="1" customWidth="1"/>
    <col min="1343" max="1362" width="7.7109375" style="1301" customWidth="1"/>
    <col min="1363" max="1536" width="9.140625" style="1301"/>
    <col min="1537" max="1537" width="38.42578125" style="1301" customWidth="1"/>
    <col min="1538" max="1538" width="12.85546875" style="1301" customWidth="1"/>
    <col min="1539" max="1598" width="0" style="1301" hidden="1" customWidth="1"/>
    <col min="1599" max="1618" width="7.7109375" style="1301" customWidth="1"/>
    <col min="1619" max="1792" width="9.140625" style="1301"/>
    <col min="1793" max="1793" width="38.42578125" style="1301" customWidth="1"/>
    <col min="1794" max="1794" width="12.85546875" style="1301" customWidth="1"/>
    <col min="1795" max="1854" width="0" style="1301" hidden="1" customWidth="1"/>
    <col min="1855" max="1874" width="7.7109375" style="1301" customWidth="1"/>
    <col min="1875" max="2048" width="9.140625" style="1301"/>
    <col min="2049" max="2049" width="38.42578125" style="1301" customWidth="1"/>
    <col min="2050" max="2050" width="12.85546875" style="1301" customWidth="1"/>
    <col min="2051" max="2110" width="0" style="1301" hidden="1" customWidth="1"/>
    <col min="2111" max="2130" width="7.7109375" style="1301" customWidth="1"/>
    <col min="2131" max="2304" width="9.140625" style="1301"/>
    <col min="2305" max="2305" width="38.42578125" style="1301" customWidth="1"/>
    <col min="2306" max="2306" width="12.85546875" style="1301" customWidth="1"/>
    <col min="2307" max="2366" width="0" style="1301" hidden="1" customWidth="1"/>
    <col min="2367" max="2386" width="7.7109375" style="1301" customWidth="1"/>
    <col min="2387" max="2560" width="9.140625" style="1301"/>
    <col min="2561" max="2561" width="38.42578125" style="1301" customWidth="1"/>
    <col min="2562" max="2562" width="12.85546875" style="1301" customWidth="1"/>
    <col min="2563" max="2622" width="0" style="1301" hidden="1" customWidth="1"/>
    <col min="2623" max="2642" width="7.7109375" style="1301" customWidth="1"/>
    <col min="2643" max="2816" width="9.140625" style="1301"/>
    <col min="2817" max="2817" width="38.42578125" style="1301" customWidth="1"/>
    <col min="2818" max="2818" width="12.85546875" style="1301" customWidth="1"/>
    <col min="2819" max="2878" width="0" style="1301" hidden="1" customWidth="1"/>
    <col min="2879" max="2898" width="7.7109375" style="1301" customWidth="1"/>
    <col min="2899" max="3072" width="9.140625" style="1301"/>
    <col min="3073" max="3073" width="38.42578125" style="1301" customWidth="1"/>
    <col min="3074" max="3074" width="12.85546875" style="1301" customWidth="1"/>
    <col min="3075" max="3134" width="0" style="1301" hidden="1" customWidth="1"/>
    <col min="3135" max="3154" width="7.7109375" style="1301" customWidth="1"/>
    <col min="3155" max="3328" width="9.140625" style="1301"/>
    <col min="3329" max="3329" width="38.42578125" style="1301" customWidth="1"/>
    <col min="3330" max="3330" width="12.85546875" style="1301" customWidth="1"/>
    <col min="3331" max="3390" width="0" style="1301" hidden="1" customWidth="1"/>
    <col min="3391" max="3410" width="7.7109375" style="1301" customWidth="1"/>
    <col min="3411" max="3584" width="9.140625" style="1301"/>
    <col min="3585" max="3585" width="38.42578125" style="1301" customWidth="1"/>
    <col min="3586" max="3586" width="12.85546875" style="1301" customWidth="1"/>
    <col min="3587" max="3646" width="0" style="1301" hidden="1" customWidth="1"/>
    <col min="3647" max="3666" width="7.7109375" style="1301" customWidth="1"/>
    <col min="3667" max="3840" width="9.140625" style="1301"/>
    <col min="3841" max="3841" width="38.42578125" style="1301" customWidth="1"/>
    <col min="3842" max="3842" width="12.85546875" style="1301" customWidth="1"/>
    <col min="3843" max="3902" width="0" style="1301" hidden="1" customWidth="1"/>
    <col min="3903" max="3922" width="7.7109375" style="1301" customWidth="1"/>
    <col min="3923" max="4096" width="9.140625" style="1301"/>
    <col min="4097" max="4097" width="38.42578125" style="1301" customWidth="1"/>
    <col min="4098" max="4098" width="12.85546875" style="1301" customWidth="1"/>
    <col min="4099" max="4158" width="0" style="1301" hidden="1" customWidth="1"/>
    <col min="4159" max="4178" width="7.7109375" style="1301" customWidth="1"/>
    <col min="4179" max="4352" width="9.140625" style="1301"/>
    <col min="4353" max="4353" width="38.42578125" style="1301" customWidth="1"/>
    <col min="4354" max="4354" width="12.85546875" style="1301" customWidth="1"/>
    <col min="4355" max="4414" width="0" style="1301" hidden="1" customWidth="1"/>
    <col min="4415" max="4434" width="7.7109375" style="1301" customWidth="1"/>
    <col min="4435" max="4608" width="9.140625" style="1301"/>
    <col min="4609" max="4609" width="38.42578125" style="1301" customWidth="1"/>
    <col min="4610" max="4610" width="12.85546875" style="1301" customWidth="1"/>
    <col min="4611" max="4670" width="0" style="1301" hidden="1" customWidth="1"/>
    <col min="4671" max="4690" width="7.7109375" style="1301" customWidth="1"/>
    <col min="4691" max="4864" width="9.140625" style="1301"/>
    <col min="4865" max="4865" width="38.42578125" style="1301" customWidth="1"/>
    <col min="4866" max="4866" width="12.85546875" style="1301" customWidth="1"/>
    <col min="4867" max="4926" width="0" style="1301" hidden="1" customWidth="1"/>
    <col min="4927" max="4946" width="7.7109375" style="1301" customWidth="1"/>
    <col min="4947" max="5120" width="9.140625" style="1301"/>
    <col min="5121" max="5121" width="38.42578125" style="1301" customWidth="1"/>
    <col min="5122" max="5122" width="12.85546875" style="1301" customWidth="1"/>
    <col min="5123" max="5182" width="0" style="1301" hidden="1" customWidth="1"/>
    <col min="5183" max="5202" width="7.7109375" style="1301" customWidth="1"/>
    <col min="5203" max="5376" width="9.140625" style="1301"/>
    <col min="5377" max="5377" width="38.42578125" style="1301" customWidth="1"/>
    <col min="5378" max="5378" width="12.85546875" style="1301" customWidth="1"/>
    <col min="5379" max="5438" width="0" style="1301" hidden="1" customWidth="1"/>
    <col min="5439" max="5458" width="7.7109375" style="1301" customWidth="1"/>
    <col min="5459" max="5632" width="9.140625" style="1301"/>
    <col min="5633" max="5633" width="38.42578125" style="1301" customWidth="1"/>
    <col min="5634" max="5634" width="12.85546875" style="1301" customWidth="1"/>
    <col min="5635" max="5694" width="0" style="1301" hidden="1" customWidth="1"/>
    <col min="5695" max="5714" width="7.7109375" style="1301" customWidth="1"/>
    <col min="5715" max="5888" width="9.140625" style="1301"/>
    <col min="5889" max="5889" width="38.42578125" style="1301" customWidth="1"/>
    <col min="5890" max="5890" width="12.85546875" style="1301" customWidth="1"/>
    <col min="5891" max="5950" width="0" style="1301" hidden="1" customWidth="1"/>
    <col min="5951" max="5970" width="7.7109375" style="1301" customWidth="1"/>
    <col min="5971" max="6144" width="9.140625" style="1301"/>
    <col min="6145" max="6145" width="38.42578125" style="1301" customWidth="1"/>
    <col min="6146" max="6146" width="12.85546875" style="1301" customWidth="1"/>
    <col min="6147" max="6206" width="0" style="1301" hidden="1" customWidth="1"/>
    <col min="6207" max="6226" width="7.7109375" style="1301" customWidth="1"/>
    <col min="6227" max="6400" width="9.140625" style="1301"/>
    <col min="6401" max="6401" width="38.42578125" style="1301" customWidth="1"/>
    <col min="6402" max="6402" width="12.85546875" style="1301" customWidth="1"/>
    <col min="6403" max="6462" width="0" style="1301" hidden="1" customWidth="1"/>
    <col min="6463" max="6482" width="7.7109375" style="1301" customWidth="1"/>
    <col min="6483" max="6656" width="9.140625" style="1301"/>
    <col min="6657" max="6657" width="38.42578125" style="1301" customWidth="1"/>
    <col min="6658" max="6658" width="12.85546875" style="1301" customWidth="1"/>
    <col min="6659" max="6718" width="0" style="1301" hidden="1" customWidth="1"/>
    <col min="6719" max="6738" width="7.7109375" style="1301" customWidth="1"/>
    <col min="6739" max="6912" width="9.140625" style="1301"/>
    <col min="6913" max="6913" width="38.42578125" style="1301" customWidth="1"/>
    <col min="6914" max="6914" width="12.85546875" style="1301" customWidth="1"/>
    <col min="6915" max="6974" width="0" style="1301" hidden="1" customWidth="1"/>
    <col min="6975" max="6994" width="7.7109375" style="1301" customWidth="1"/>
    <col min="6995" max="7168" width="9.140625" style="1301"/>
    <col min="7169" max="7169" width="38.42578125" style="1301" customWidth="1"/>
    <col min="7170" max="7170" width="12.85546875" style="1301" customWidth="1"/>
    <col min="7171" max="7230" width="0" style="1301" hidden="1" customWidth="1"/>
    <col min="7231" max="7250" width="7.7109375" style="1301" customWidth="1"/>
    <col min="7251" max="7424" width="9.140625" style="1301"/>
    <col min="7425" max="7425" width="38.42578125" style="1301" customWidth="1"/>
    <col min="7426" max="7426" width="12.85546875" style="1301" customWidth="1"/>
    <col min="7427" max="7486" width="0" style="1301" hidden="1" customWidth="1"/>
    <col min="7487" max="7506" width="7.7109375" style="1301" customWidth="1"/>
    <col min="7507" max="7680" width="9.140625" style="1301"/>
    <col min="7681" max="7681" width="38.42578125" style="1301" customWidth="1"/>
    <col min="7682" max="7682" width="12.85546875" style="1301" customWidth="1"/>
    <col min="7683" max="7742" width="0" style="1301" hidden="1" customWidth="1"/>
    <col min="7743" max="7762" width="7.7109375" style="1301" customWidth="1"/>
    <col min="7763" max="7936" width="9.140625" style="1301"/>
    <col min="7937" max="7937" width="38.42578125" style="1301" customWidth="1"/>
    <col min="7938" max="7938" width="12.85546875" style="1301" customWidth="1"/>
    <col min="7939" max="7998" width="0" style="1301" hidden="1" customWidth="1"/>
    <col min="7999" max="8018" width="7.7109375" style="1301" customWidth="1"/>
    <col min="8019" max="8192" width="9.140625" style="1301"/>
    <col min="8193" max="8193" width="38.42578125" style="1301" customWidth="1"/>
    <col min="8194" max="8194" width="12.85546875" style="1301" customWidth="1"/>
    <col min="8195" max="8254" width="0" style="1301" hidden="1" customWidth="1"/>
    <col min="8255" max="8274" width="7.7109375" style="1301" customWidth="1"/>
    <col min="8275" max="8448" width="9.140625" style="1301"/>
    <col min="8449" max="8449" width="38.42578125" style="1301" customWidth="1"/>
    <col min="8450" max="8450" width="12.85546875" style="1301" customWidth="1"/>
    <col min="8451" max="8510" width="0" style="1301" hidden="1" customWidth="1"/>
    <col min="8511" max="8530" width="7.7109375" style="1301" customWidth="1"/>
    <col min="8531" max="8704" width="9.140625" style="1301"/>
    <col min="8705" max="8705" width="38.42578125" style="1301" customWidth="1"/>
    <col min="8706" max="8706" width="12.85546875" style="1301" customWidth="1"/>
    <col min="8707" max="8766" width="0" style="1301" hidden="1" customWidth="1"/>
    <col min="8767" max="8786" width="7.7109375" style="1301" customWidth="1"/>
    <col min="8787" max="8960" width="9.140625" style="1301"/>
    <col min="8961" max="8961" width="38.42578125" style="1301" customWidth="1"/>
    <col min="8962" max="8962" width="12.85546875" style="1301" customWidth="1"/>
    <col min="8963" max="9022" width="0" style="1301" hidden="1" customWidth="1"/>
    <col min="9023" max="9042" width="7.7109375" style="1301" customWidth="1"/>
    <col min="9043" max="9216" width="9.140625" style="1301"/>
    <col min="9217" max="9217" width="38.42578125" style="1301" customWidth="1"/>
    <col min="9218" max="9218" width="12.85546875" style="1301" customWidth="1"/>
    <col min="9219" max="9278" width="0" style="1301" hidden="1" customWidth="1"/>
    <col min="9279" max="9298" width="7.7109375" style="1301" customWidth="1"/>
    <col min="9299" max="9472" width="9.140625" style="1301"/>
    <col min="9473" max="9473" width="38.42578125" style="1301" customWidth="1"/>
    <col min="9474" max="9474" width="12.85546875" style="1301" customWidth="1"/>
    <col min="9475" max="9534" width="0" style="1301" hidden="1" customWidth="1"/>
    <col min="9535" max="9554" width="7.7109375" style="1301" customWidth="1"/>
    <col min="9555" max="9728" width="9.140625" style="1301"/>
    <col min="9729" max="9729" width="38.42578125" style="1301" customWidth="1"/>
    <col min="9730" max="9730" width="12.85546875" style="1301" customWidth="1"/>
    <col min="9731" max="9790" width="0" style="1301" hidden="1" customWidth="1"/>
    <col min="9791" max="9810" width="7.7109375" style="1301" customWidth="1"/>
    <col min="9811" max="9984" width="9.140625" style="1301"/>
    <col min="9985" max="9985" width="38.42578125" style="1301" customWidth="1"/>
    <col min="9986" max="9986" width="12.85546875" style="1301" customWidth="1"/>
    <col min="9987" max="10046" width="0" style="1301" hidden="1" customWidth="1"/>
    <col min="10047" max="10066" width="7.7109375" style="1301" customWidth="1"/>
    <col min="10067" max="10240" width="9.140625" style="1301"/>
    <col min="10241" max="10241" width="38.42578125" style="1301" customWidth="1"/>
    <col min="10242" max="10242" width="12.85546875" style="1301" customWidth="1"/>
    <col min="10243" max="10302" width="0" style="1301" hidden="1" customWidth="1"/>
    <col min="10303" max="10322" width="7.7109375" style="1301" customWidth="1"/>
    <col min="10323" max="10496" width="9.140625" style="1301"/>
    <col min="10497" max="10497" width="38.42578125" style="1301" customWidth="1"/>
    <col min="10498" max="10498" width="12.85546875" style="1301" customWidth="1"/>
    <col min="10499" max="10558" width="0" style="1301" hidden="1" customWidth="1"/>
    <col min="10559" max="10578" width="7.7109375" style="1301" customWidth="1"/>
    <col min="10579" max="10752" width="9.140625" style="1301"/>
    <col min="10753" max="10753" width="38.42578125" style="1301" customWidth="1"/>
    <col min="10754" max="10754" width="12.85546875" style="1301" customWidth="1"/>
    <col min="10755" max="10814" width="0" style="1301" hidden="1" customWidth="1"/>
    <col min="10815" max="10834" width="7.7109375" style="1301" customWidth="1"/>
    <col min="10835" max="11008" width="9.140625" style="1301"/>
    <col min="11009" max="11009" width="38.42578125" style="1301" customWidth="1"/>
    <col min="11010" max="11010" width="12.85546875" style="1301" customWidth="1"/>
    <col min="11011" max="11070" width="0" style="1301" hidden="1" customWidth="1"/>
    <col min="11071" max="11090" width="7.7109375" style="1301" customWidth="1"/>
    <col min="11091" max="11264" width="9.140625" style="1301"/>
    <col min="11265" max="11265" width="38.42578125" style="1301" customWidth="1"/>
    <col min="11266" max="11266" width="12.85546875" style="1301" customWidth="1"/>
    <col min="11267" max="11326" width="0" style="1301" hidden="1" customWidth="1"/>
    <col min="11327" max="11346" width="7.7109375" style="1301" customWidth="1"/>
    <col min="11347" max="11520" width="9.140625" style="1301"/>
    <col min="11521" max="11521" width="38.42578125" style="1301" customWidth="1"/>
    <col min="11522" max="11522" width="12.85546875" style="1301" customWidth="1"/>
    <col min="11523" max="11582" width="0" style="1301" hidden="1" customWidth="1"/>
    <col min="11583" max="11602" width="7.7109375" style="1301" customWidth="1"/>
    <col min="11603" max="11776" width="9.140625" style="1301"/>
    <col min="11777" max="11777" width="38.42578125" style="1301" customWidth="1"/>
    <col min="11778" max="11778" width="12.85546875" style="1301" customWidth="1"/>
    <col min="11779" max="11838" width="0" style="1301" hidden="1" customWidth="1"/>
    <col min="11839" max="11858" width="7.7109375" style="1301" customWidth="1"/>
    <col min="11859" max="12032" width="9.140625" style="1301"/>
    <col min="12033" max="12033" width="38.42578125" style="1301" customWidth="1"/>
    <col min="12034" max="12034" width="12.85546875" style="1301" customWidth="1"/>
    <col min="12035" max="12094" width="0" style="1301" hidden="1" customWidth="1"/>
    <col min="12095" max="12114" width="7.7109375" style="1301" customWidth="1"/>
    <col min="12115" max="12288" width="9.140625" style="1301"/>
    <col min="12289" max="12289" width="38.42578125" style="1301" customWidth="1"/>
    <col min="12290" max="12290" width="12.85546875" style="1301" customWidth="1"/>
    <col min="12291" max="12350" width="0" style="1301" hidden="1" customWidth="1"/>
    <col min="12351" max="12370" width="7.7109375" style="1301" customWidth="1"/>
    <col min="12371" max="12544" width="9.140625" style="1301"/>
    <col min="12545" max="12545" width="38.42578125" style="1301" customWidth="1"/>
    <col min="12546" max="12546" width="12.85546875" style="1301" customWidth="1"/>
    <col min="12547" max="12606" width="0" style="1301" hidden="1" customWidth="1"/>
    <col min="12607" max="12626" width="7.7109375" style="1301" customWidth="1"/>
    <col min="12627" max="12800" width="9.140625" style="1301"/>
    <col min="12801" max="12801" width="38.42578125" style="1301" customWidth="1"/>
    <col min="12802" max="12802" width="12.85546875" style="1301" customWidth="1"/>
    <col min="12803" max="12862" width="0" style="1301" hidden="1" customWidth="1"/>
    <col min="12863" max="12882" width="7.7109375" style="1301" customWidth="1"/>
    <col min="12883" max="13056" width="9.140625" style="1301"/>
    <col min="13057" max="13057" width="38.42578125" style="1301" customWidth="1"/>
    <col min="13058" max="13058" width="12.85546875" style="1301" customWidth="1"/>
    <col min="13059" max="13118" width="0" style="1301" hidden="1" customWidth="1"/>
    <col min="13119" max="13138" width="7.7109375" style="1301" customWidth="1"/>
    <col min="13139" max="13312" width="9.140625" style="1301"/>
    <col min="13313" max="13313" width="38.42578125" style="1301" customWidth="1"/>
    <col min="13314" max="13314" width="12.85546875" style="1301" customWidth="1"/>
    <col min="13315" max="13374" width="0" style="1301" hidden="1" customWidth="1"/>
    <col min="13375" max="13394" width="7.7109375" style="1301" customWidth="1"/>
    <col min="13395" max="13568" width="9.140625" style="1301"/>
    <col min="13569" max="13569" width="38.42578125" style="1301" customWidth="1"/>
    <col min="13570" max="13570" width="12.85546875" style="1301" customWidth="1"/>
    <col min="13571" max="13630" width="0" style="1301" hidden="1" customWidth="1"/>
    <col min="13631" max="13650" width="7.7109375" style="1301" customWidth="1"/>
    <col min="13651" max="13824" width="9.140625" style="1301"/>
    <col min="13825" max="13825" width="38.42578125" style="1301" customWidth="1"/>
    <col min="13826" max="13826" width="12.85546875" style="1301" customWidth="1"/>
    <col min="13827" max="13886" width="0" style="1301" hidden="1" customWidth="1"/>
    <col min="13887" max="13906" width="7.7109375" style="1301" customWidth="1"/>
    <col min="13907" max="14080" width="9.140625" style="1301"/>
    <col min="14081" max="14081" width="38.42578125" style="1301" customWidth="1"/>
    <col min="14082" max="14082" width="12.85546875" style="1301" customWidth="1"/>
    <col min="14083" max="14142" width="0" style="1301" hidden="1" customWidth="1"/>
    <col min="14143" max="14162" width="7.7109375" style="1301" customWidth="1"/>
    <col min="14163" max="14336" width="9.140625" style="1301"/>
    <col min="14337" max="14337" width="38.42578125" style="1301" customWidth="1"/>
    <col min="14338" max="14338" width="12.85546875" style="1301" customWidth="1"/>
    <col min="14339" max="14398" width="0" style="1301" hidden="1" customWidth="1"/>
    <col min="14399" max="14418" width="7.7109375" style="1301" customWidth="1"/>
    <col min="14419" max="14592" width="9.140625" style="1301"/>
    <col min="14593" max="14593" width="38.42578125" style="1301" customWidth="1"/>
    <col min="14594" max="14594" width="12.85546875" style="1301" customWidth="1"/>
    <col min="14595" max="14654" width="0" style="1301" hidden="1" customWidth="1"/>
    <col min="14655" max="14674" width="7.7109375" style="1301" customWidth="1"/>
    <col min="14675" max="14848" width="9.140625" style="1301"/>
    <col min="14849" max="14849" width="38.42578125" style="1301" customWidth="1"/>
    <col min="14850" max="14850" width="12.85546875" style="1301" customWidth="1"/>
    <col min="14851" max="14910" width="0" style="1301" hidden="1" customWidth="1"/>
    <col min="14911" max="14930" width="7.7109375" style="1301" customWidth="1"/>
    <col min="14931" max="15104" width="9.140625" style="1301"/>
    <col min="15105" max="15105" width="38.42578125" style="1301" customWidth="1"/>
    <col min="15106" max="15106" width="12.85546875" style="1301" customWidth="1"/>
    <col min="15107" max="15166" width="0" style="1301" hidden="1" customWidth="1"/>
    <col min="15167" max="15186" width="7.7109375" style="1301" customWidth="1"/>
    <col min="15187" max="15360" width="9.140625" style="1301"/>
    <col min="15361" max="15361" width="38.42578125" style="1301" customWidth="1"/>
    <col min="15362" max="15362" width="12.85546875" style="1301" customWidth="1"/>
    <col min="15363" max="15422" width="0" style="1301" hidden="1" customWidth="1"/>
    <col min="15423" max="15442" width="7.7109375" style="1301" customWidth="1"/>
    <col min="15443" max="15616" width="9.140625" style="1301"/>
    <col min="15617" max="15617" width="38.42578125" style="1301" customWidth="1"/>
    <col min="15618" max="15618" width="12.85546875" style="1301" customWidth="1"/>
    <col min="15619" max="15678" width="0" style="1301" hidden="1" customWidth="1"/>
    <col min="15679" max="15698" width="7.7109375" style="1301" customWidth="1"/>
    <col min="15699" max="15872" width="9.140625" style="1301"/>
    <col min="15873" max="15873" width="38.42578125" style="1301" customWidth="1"/>
    <col min="15874" max="15874" width="12.85546875" style="1301" customWidth="1"/>
    <col min="15875" max="15934" width="0" style="1301" hidden="1" customWidth="1"/>
    <col min="15935" max="15954" width="7.7109375" style="1301" customWidth="1"/>
    <col min="15955" max="16128" width="9.140625" style="1301"/>
    <col min="16129" max="16129" width="38.42578125" style="1301" customWidth="1"/>
    <col min="16130" max="16130" width="12.85546875" style="1301" customWidth="1"/>
    <col min="16131" max="16190" width="0" style="1301" hidden="1" customWidth="1"/>
    <col min="16191" max="16210" width="7.7109375" style="1301" customWidth="1"/>
    <col min="16211" max="16384" width="9.140625" style="1301"/>
  </cols>
  <sheetData>
    <row r="1" spans="1:90" ht="18" x14ac:dyDescent="0.25">
      <c r="A1" s="1780" t="s">
        <v>40</v>
      </c>
      <c r="B1" s="1781"/>
    </row>
    <row r="2" spans="1:90" ht="15.75" x14ac:dyDescent="0.25">
      <c r="A2" s="1302" t="s">
        <v>954</v>
      </c>
      <c r="B2" s="1303"/>
    </row>
    <row r="3" spans="1:90" ht="15.75" thickBot="1" x14ac:dyDescent="0.3">
      <c r="A3" s="1304" t="s">
        <v>42</v>
      </c>
      <c r="B3" s="1305"/>
    </row>
    <row r="6" spans="1:90" x14ac:dyDescent="0.2">
      <c r="BQ6" s="172" t="s">
        <v>48</v>
      </c>
      <c r="BR6" s="172" t="s">
        <v>48</v>
      </c>
      <c r="BS6" s="172" t="s">
        <v>48</v>
      </c>
      <c r="BT6" s="172" t="s">
        <v>48</v>
      </c>
      <c r="BU6" s="168" t="s">
        <v>807</v>
      </c>
      <c r="BV6" s="168" t="s">
        <v>807</v>
      </c>
      <c r="BW6" s="168" t="s">
        <v>807</v>
      </c>
      <c r="BX6" s="168" t="s">
        <v>807</v>
      </c>
      <c r="BY6" s="1307" t="s">
        <v>808</v>
      </c>
      <c r="BZ6" s="1307" t="s">
        <v>808</v>
      </c>
      <c r="CA6" s="1307" t="s">
        <v>808</v>
      </c>
      <c r="CB6" s="1307" t="s">
        <v>808</v>
      </c>
      <c r="CC6" s="1308" t="s">
        <v>955</v>
      </c>
      <c r="CD6" s="1308" t="s">
        <v>955</v>
      </c>
      <c r="CE6" s="1308" t="s">
        <v>955</v>
      </c>
      <c r="CF6" s="1308" t="s">
        <v>955</v>
      </c>
      <c r="CG6" s="1309" t="s">
        <v>956</v>
      </c>
      <c r="CH6" s="1309" t="s">
        <v>956</v>
      </c>
      <c r="CI6" s="1309" t="s">
        <v>956</v>
      </c>
      <c r="CJ6" s="1309" t="s">
        <v>956</v>
      </c>
    </row>
    <row r="7" spans="1:90" s="1306" customFormat="1" x14ac:dyDescent="0.2">
      <c r="B7" s="1306" t="s">
        <v>49</v>
      </c>
      <c r="C7" s="1310" t="s">
        <v>50</v>
      </c>
      <c r="D7" s="1310" t="s">
        <v>51</v>
      </c>
      <c r="E7" s="1310" t="s">
        <v>52</v>
      </c>
      <c r="F7" s="1310" t="s">
        <v>53</v>
      </c>
      <c r="G7" s="1310" t="s">
        <v>54</v>
      </c>
      <c r="H7" s="1310" t="s">
        <v>55</v>
      </c>
      <c r="I7" s="1310" t="s">
        <v>56</v>
      </c>
      <c r="J7" s="1310" t="s">
        <v>57</v>
      </c>
      <c r="K7" s="1310" t="s">
        <v>58</v>
      </c>
      <c r="L7" s="1310" t="s">
        <v>59</v>
      </c>
      <c r="M7" s="1310" t="s">
        <v>60</v>
      </c>
      <c r="N7" s="1310" t="s">
        <v>61</v>
      </c>
      <c r="O7" s="1310" t="s">
        <v>62</v>
      </c>
      <c r="P7" s="1310" t="s">
        <v>63</v>
      </c>
      <c r="Q7" s="1310" t="s">
        <v>64</v>
      </c>
      <c r="R7" s="1310" t="s">
        <v>65</v>
      </c>
      <c r="S7" s="1310" t="s">
        <v>66</v>
      </c>
      <c r="T7" s="1310" t="s">
        <v>67</v>
      </c>
      <c r="U7" s="1310" t="s">
        <v>68</v>
      </c>
      <c r="V7" s="1310" t="s">
        <v>69</v>
      </c>
      <c r="W7" s="1310" t="s">
        <v>70</v>
      </c>
      <c r="X7" s="1310" t="s">
        <v>71</v>
      </c>
      <c r="Y7" s="1310" t="s">
        <v>72</v>
      </c>
      <c r="Z7" s="1310" t="s">
        <v>73</v>
      </c>
      <c r="AA7" s="1310" t="s">
        <v>74</v>
      </c>
      <c r="AB7" s="1310" t="s">
        <v>75</v>
      </c>
      <c r="AC7" s="1310" t="s">
        <v>76</v>
      </c>
      <c r="AD7" s="1310" t="s">
        <v>77</v>
      </c>
      <c r="AE7" s="1310" t="s">
        <v>78</v>
      </c>
      <c r="AF7" s="1310" t="s">
        <v>79</v>
      </c>
      <c r="AG7" s="1310" t="s">
        <v>80</v>
      </c>
      <c r="AH7" s="1310" t="s">
        <v>81</v>
      </c>
      <c r="AI7" s="1310" t="s">
        <v>82</v>
      </c>
      <c r="AJ7" s="1310" t="s">
        <v>83</v>
      </c>
      <c r="AK7" s="1310" t="s">
        <v>84</v>
      </c>
      <c r="AL7" s="1310" t="s">
        <v>85</v>
      </c>
      <c r="AM7" s="1310" t="s">
        <v>86</v>
      </c>
      <c r="AN7" s="1310" t="s">
        <v>87</v>
      </c>
      <c r="AO7" s="1310" t="s">
        <v>88</v>
      </c>
      <c r="AP7" s="1310" t="s">
        <v>89</v>
      </c>
      <c r="AQ7" s="1310" t="s">
        <v>90</v>
      </c>
      <c r="AR7" s="1310" t="s">
        <v>91</v>
      </c>
      <c r="AS7" s="1310" t="s">
        <v>92</v>
      </c>
      <c r="AT7" s="1310" t="s">
        <v>93</v>
      </c>
      <c r="AU7" s="1306" t="s">
        <v>94</v>
      </c>
      <c r="AV7" s="1306" t="s">
        <v>95</v>
      </c>
      <c r="AW7" s="1306" t="s">
        <v>96</v>
      </c>
      <c r="AX7" s="1306" t="s">
        <v>97</v>
      </c>
      <c r="AY7" s="1306" t="s">
        <v>98</v>
      </c>
      <c r="AZ7" s="1306" t="s">
        <v>99</v>
      </c>
      <c r="BA7" s="1306" t="s">
        <v>100</v>
      </c>
      <c r="BB7" s="1306" t="s">
        <v>101</v>
      </c>
      <c r="BC7" s="1306" t="s">
        <v>102</v>
      </c>
      <c r="BD7" s="1306" t="s">
        <v>103</v>
      </c>
      <c r="BE7" s="1306" t="s">
        <v>104</v>
      </c>
      <c r="BF7" s="1306" t="s">
        <v>105</v>
      </c>
      <c r="BG7" s="1306" t="s">
        <v>106</v>
      </c>
      <c r="BH7" s="1306" t="s">
        <v>107</v>
      </c>
      <c r="BI7" s="1306" t="s">
        <v>108</v>
      </c>
      <c r="BJ7" s="1306" t="s">
        <v>109</v>
      </c>
      <c r="BK7" s="1306" t="s">
        <v>110</v>
      </c>
      <c r="BL7" s="1306" t="s">
        <v>111</v>
      </c>
      <c r="BM7" s="1306" t="s">
        <v>112</v>
      </c>
      <c r="BN7" s="1306" t="s">
        <v>113</v>
      </c>
      <c r="BO7" s="1306" t="s">
        <v>114</v>
      </c>
      <c r="BP7" s="1306" t="s">
        <v>115</v>
      </c>
      <c r="BQ7" s="1306" t="s">
        <v>116</v>
      </c>
      <c r="BR7" s="1306" t="s">
        <v>117</v>
      </c>
      <c r="BS7" s="1306" t="s">
        <v>118</v>
      </c>
      <c r="BT7" s="1306" t="s">
        <v>119</v>
      </c>
      <c r="BU7" s="1306" t="s">
        <v>120</v>
      </c>
      <c r="BV7" s="1306" t="s">
        <v>121</v>
      </c>
      <c r="BW7" s="1306" t="s">
        <v>809</v>
      </c>
      <c r="BX7" s="1306" t="s">
        <v>810</v>
      </c>
      <c r="BY7" s="1306" t="s">
        <v>811</v>
      </c>
      <c r="BZ7" s="1306" t="s">
        <v>812</v>
      </c>
      <c r="CA7" s="1306" t="s">
        <v>813</v>
      </c>
      <c r="CB7" s="1306" t="s">
        <v>814</v>
      </c>
      <c r="CC7" s="1306" t="s">
        <v>815</v>
      </c>
      <c r="CD7" s="1306" t="s">
        <v>816</v>
      </c>
      <c r="CE7" s="1306" t="s">
        <v>817</v>
      </c>
      <c r="CF7" s="1306" t="s">
        <v>818</v>
      </c>
      <c r="CG7" s="1306" t="s">
        <v>819</v>
      </c>
      <c r="CH7" s="1306" t="s">
        <v>820</v>
      </c>
      <c r="CI7" s="1306" t="s">
        <v>957</v>
      </c>
      <c r="CJ7" s="1306" t="s">
        <v>958</v>
      </c>
      <c r="CK7" s="1306" t="s">
        <v>959</v>
      </c>
      <c r="CL7" s="1306" t="s">
        <v>960</v>
      </c>
    </row>
    <row r="8" spans="1:90" x14ac:dyDescent="0.2">
      <c r="A8" s="1306" t="s">
        <v>123</v>
      </c>
      <c r="B8" s="1306" t="s">
        <v>124</v>
      </c>
      <c r="C8" s="1311">
        <v>2.034611398</v>
      </c>
      <c r="D8" s="1311">
        <v>2.0596500770000001</v>
      </c>
      <c r="E8" s="1311">
        <v>2.0647060370000001</v>
      </c>
      <c r="F8" s="1311">
        <v>2.0867602860000001</v>
      </c>
      <c r="G8" s="1311">
        <v>2.104414818</v>
      </c>
      <c r="H8" s="1311">
        <v>2.1147152070000002</v>
      </c>
      <c r="I8" s="1311">
        <v>2.1510993429999998</v>
      </c>
      <c r="J8" s="1311">
        <v>2.1700303559999998</v>
      </c>
      <c r="K8" s="1311">
        <v>2.187209223</v>
      </c>
      <c r="L8" s="1311">
        <v>2.212539628</v>
      </c>
      <c r="M8" s="1311">
        <v>2.2351374509999999</v>
      </c>
      <c r="N8" s="1311">
        <v>2.2204817979999998</v>
      </c>
      <c r="O8" s="1311">
        <v>2.232011623</v>
      </c>
      <c r="P8" s="1311">
        <v>2.2583096839999999</v>
      </c>
      <c r="Q8" s="1311">
        <v>2.275645409</v>
      </c>
      <c r="R8" s="1311">
        <v>2.3021267459999999</v>
      </c>
      <c r="S8" s="1311">
        <v>2.3193677080000001</v>
      </c>
      <c r="T8" s="1311">
        <v>2.3630887079999998</v>
      </c>
      <c r="U8" s="1311">
        <v>2.4040177520000001</v>
      </c>
      <c r="V8" s="1311">
        <v>2.350887207</v>
      </c>
      <c r="W8" s="1311">
        <v>2.3397884210000002</v>
      </c>
      <c r="X8" s="1311">
        <v>2.3463315589999998</v>
      </c>
      <c r="Y8" s="1311">
        <v>2.3660251529999998</v>
      </c>
      <c r="Z8" s="1311">
        <v>2.3807257489999998</v>
      </c>
      <c r="AA8" s="1311">
        <v>2.3786733940000002</v>
      </c>
      <c r="AB8" s="1311">
        <v>2.383361378</v>
      </c>
      <c r="AC8" s="1311">
        <v>2.3978430589999999</v>
      </c>
      <c r="AD8" s="1311">
        <v>2.4216897089999998</v>
      </c>
      <c r="AE8" s="1311">
        <v>2.4317072319999999</v>
      </c>
      <c r="AF8" s="1311">
        <v>2.4769564499999999</v>
      </c>
      <c r="AG8" s="1311">
        <v>2.4885116549999999</v>
      </c>
      <c r="AH8" s="1311">
        <v>2.4969754819999999</v>
      </c>
      <c r="AI8" s="1311">
        <v>2.5130795410000002</v>
      </c>
      <c r="AJ8" s="1311">
        <v>2.519446614</v>
      </c>
      <c r="AK8" s="1311">
        <v>2.5296385770000001</v>
      </c>
      <c r="AL8" s="1311">
        <v>2.5501989460000001</v>
      </c>
      <c r="AM8" s="1311">
        <v>2.5571200369999998</v>
      </c>
      <c r="AN8" s="1311">
        <v>2.5546952040000002</v>
      </c>
      <c r="AO8" s="1311">
        <v>2.5737560859999999</v>
      </c>
      <c r="AP8" s="1311">
        <v>2.5883411609999998</v>
      </c>
      <c r="AQ8" s="1311">
        <v>2.5966793579999998</v>
      </c>
      <c r="AR8" s="1311">
        <v>2.6079522449999999</v>
      </c>
      <c r="AS8" s="1311">
        <v>2.6142540099999998</v>
      </c>
      <c r="AT8" s="1311">
        <v>2.6167589769999999</v>
      </c>
      <c r="AU8" s="1311">
        <v>2.6115923570000001</v>
      </c>
      <c r="AV8" s="1311">
        <v>2.6227548399999998</v>
      </c>
      <c r="AW8" s="1311">
        <v>2.6191293010000001</v>
      </c>
      <c r="AX8" s="1311">
        <v>2.6262771489999999</v>
      </c>
      <c r="AY8" s="1311">
        <v>2.6194265309999998</v>
      </c>
      <c r="AZ8" s="1311">
        <v>2.6415043140000001</v>
      </c>
      <c r="BA8" s="1311">
        <v>2.6620623010000002</v>
      </c>
      <c r="BB8" s="1311">
        <v>2.6772902090000001</v>
      </c>
      <c r="BC8" s="1311">
        <v>2.6914853962941399</v>
      </c>
      <c r="BD8" s="1311">
        <v>2.69654133318158</v>
      </c>
      <c r="BE8" s="1311">
        <v>2.7084120237752298</v>
      </c>
      <c r="BF8" s="1311">
        <v>2.7223361050183401</v>
      </c>
      <c r="BG8" s="1311">
        <v>2.7579466825213701</v>
      </c>
      <c r="BH8" s="1311">
        <v>2.7731673220855502</v>
      </c>
      <c r="BI8" s="1311">
        <v>2.77954066277427</v>
      </c>
      <c r="BJ8" s="1311">
        <v>2.7919156034757302</v>
      </c>
      <c r="BK8" s="1311">
        <v>2.8014520174072501</v>
      </c>
      <c r="BL8" s="1311">
        <v>2.8132248702518301</v>
      </c>
      <c r="BM8" s="1311">
        <v>2.8296046782151598</v>
      </c>
      <c r="BN8" s="1311">
        <v>2.8414135675033099</v>
      </c>
      <c r="BO8" s="1311">
        <v>2.8561996883876799</v>
      </c>
      <c r="BP8" s="1311">
        <v>2.85550017170655</v>
      </c>
      <c r="BQ8" s="1311">
        <v>2.88999160387382</v>
      </c>
      <c r="BR8" s="1311">
        <v>2.9067999885575801</v>
      </c>
      <c r="BS8" s="1311">
        <v>2.92580381836104</v>
      </c>
      <c r="BT8" s="1311">
        <v>2.9766118630188299</v>
      </c>
      <c r="BU8" s="1311">
        <v>3.0267534887955501</v>
      </c>
      <c r="BV8" s="1311">
        <v>3.0869388405814999</v>
      </c>
      <c r="BW8" s="1311">
        <v>3.1562914112317602</v>
      </c>
      <c r="BX8" s="1311">
        <v>3.20389935377507</v>
      </c>
      <c r="BY8" s="1311">
        <v>3.2323994161973499</v>
      </c>
      <c r="BZ8" s="1311">
        <v>3.2530028438127299</v>
      </c>
      <c r="CA8" s="1311">
        <v>3.2709847547789499</v>
      </c>
      <c r="CB8" s="1311">
        <v>3.2879150656466001</v>
      </c>
      <c r="CC8" s="1311">
        <v>3.3053421241160401</v>
      </c>
      <c r="CD8" s="1311">
        <v>3.3218178958700499</v>
      </c>
      <c r="CE8" s="1311">
        <v>3.3429244230335899</v>
      </c>
      <c r="CF8" s="1311">
        <v>3.3627309115831601</v>
      </c>
      <c r="CG8" s="1311">
        <v>3.37712932230647</v>
      </c>
      <c r="CH8" s="1311">
        <v>3.3927846607812699</v>
      </c>
      <c r="CI8" s="1311">
        <v>3.4102905262835899</v>
      </c>
      <c r="CJ8" s="1311">
        <v>3.4277155435108102</v>
      </c>
      <c r="CK8" s="1311">
        <v>3.4436252077793998</v>
      </c>
      <c r="CL8" s="1311">
        <v>3.4610762706984799</v>
      </c>
    </row>
    <row r="9" spans="1:90" x14ac:dyDescent="0.2">
      <c r="A9" s="1306" t="s">
        <v>125</v>
      </c>
      <c r="B9" s="1306" t="s">
        <v>126</v>
      </c>
      <c r="C9" s="1311">
        <v>2.034611398</v>
      </c>
      <c r="D9" s="1311">
        <v>2.0596500770000001</v>
      </c>
      <c r="E9" s="1311">
        <v>2.0647060370000001</v>
      </c>
      <c r="F9" s="1311">
        <v>2.0867602860000001</v>
      </c>
      <c r="G9" s="1311">
        <v>2.104414818</v>
      </c>
      <c r="H9" s="1311">
        <v>2.1147152070000002</v>
      </c>
      <c r="I9" s="1311">
        <v>2.1510993429999998</v>
      </c>
      <c r="J9" s="1311">
        <v>2.1700303559999998</v>
      </c>
      <c r="K9" s="1311">
        <v>2.187209223</v>
      </c>
      <c r="L9" s="1311">
        <v>2.212539628</v>
      </c>
      <c r="M9" s="1311">
        <v>2.2351374509999999</v>
      </c>
      <c r="N9" s="1311">
        <v>2.2204817979999998</v>
      </c>
      <c r="O9" s="1311">
        <v>2.232011623</v>
      </c>
      <c r="P9" s="1311">
        <v>2.2583096839999999</v>
      </c>
      <c r="Q9" s="1311">
        <v>2.275645409</v>
      </c>
      <c r="R9" s="1311">
        <v>2.3021267459999999</v>
      </c>
      <c r="S9" s="1311">
        <v>2.3193677080000001</v>
      </c>
      <c r="T9" s="1311">
        <v>2.3630887079999998</v>
      </c>
      <c r="U9" s="1311">
        <v>2.4040177520000001</v>
      </c>
      <c r="V9" s="1311">
        <v>2.350887207</v>
      </c>
      <c r="W9" s="1311">
        <v>2.3397884210000002</v>
      </c>
      <c r="X9" s="1311">
        <v>2.3463315589999998</v>
      </c>
      <c r="Y9" s="1311">
        <v>2.3660251529999998</v>
      </c>
      <c r="Z9" s="1311">
        <v>2.3807257489999998</v>
      </c>
      <c r="AA9" s="1311">
        <v>2.3786733940000002</v>
      </c>
      <c r="AB9" s="1311">
        <v>2.383361378</v>
      </c>
      <c r="AC9" s="1311">
        <v>2.3978430589999999</v>
      </c>
      <c r="AD9" s="1311">
        <v>2.4216897089999998</v>
      </c>
      <c r="AE9" s="1311">
        <v>2.4317072319999999</v>
      </c>
      <c r="AF9" s="1311">
        <v>2.4769564499999999</v>
      </c>
      <c r="AG9" s="1311">
        <v>2.4885116549999999</v>
      </c>
      <c r="AH9" s="1311">
        <v>2.4969754819999999</v>
      </c>
      <c r="AI9" s="1311">
        <v>2.5130795410000002</v>
      </c>
      <c r="AJ9" s="1311">
        <v>2.519446614</v>
      </c>
      <c r="AK9" s="1311">
        <v>2.5296385770000001</v>
      </c>
      <c r="AL9" s="1311">
        <v>2.5501989460000001</v>
      </c>
      <c r="AM9" s="1311">
        <v>2.5571200369999998</v>
      </c>
      <c r="AN9" s="1311">
        <v>2.5546952040000002</v>
      </c>
      <c r="AO9" s="1311">
        <v>2.5737560859999999</v>
      </c>
      <c r="AP9" s="1311">
        <v>2.5883411609999998</v>
      </c>
      <c r="AQ9" s="1311">
        <v>2.5966793579999998</v>
      </c>
      <c r="AR9" s="1311">
        <v>2.6079522449999999</v>
      </c>
      <c r="AS9" s="1311">
        <v>2.6142540099999998</v>
      </c>
      <c r="AT9" s="1311">
        <v>2.6167589769999999</v>
      </c>
      <c r="AU9" s="1311">
        <v>2.6115923570000001</v>
      </c>
      <c r="AV9" s="1311">
        <v>2.6227548399999998</v>
      </c>
      <c r="AW9" s="1311">
        <v>2.6191293010000001</v>
      </c>
      <c r="AX9" s="1311">
        <v>2.6262771489999999</v>
      </c>
      <c r="AY9" s="1311">
        <v>2.6194265309999998</v>
      </c>
      <c r="AZ9" s="1311">
        <v>2.6415043140000001</v>
      </c>
      <c r="BA9" s="1311">
        <v>2.6620623010000002</v>
      </c>
      <c r="BB9" s="1311">
        <v>2.6772902090000001</v>
      </c>
      <c r="BC9" s="1311">
        <v>2.6914853962941399</v>
      </c>
      <c r="BD9" s="1311">
        <v>2.69654133318158</v>
      </c>
      <c r="BE9" s="1311">
        <v>2.7084120237752298</v>
      </c>
      <c r="BF9" s="1311">
        <v>2.7223361050183401</v>
      </c>
      <c r="BG9" s="1311">
        <v>2.7579466825213701</v>
      </c>
      <c r="BH9" s="1311">
        <v>2.7731673220855502</v>
      </c>
      <c r="BI9" s="1311">
        <v>2.77954066277427</v>
      </c>
      <c r="BJ9" s="1311">
        <v>2.7919156034757302</v>
      </c>
      <c r="BK9" s="1311">
        <v>2.8014520174072501</v>
      </c>
      <c r="BL9" s="1311">
        <v>2.8132248702518301</v>
      </c>
      <c r="BM9" s="1311">
        <v>2.8296046782151598</v>
      </c>
      <c r="BN9" s="1311">
        <v>2.8414135675033099</v>
      </c>
      <c r="BO9" s="1311">
        <v>2.8561996883876799</v>
      </c>
      <c r="BP9" s="1311">
        <v>2.85550017170655</v>
      </c>
      <c r="BQ9" s="1311">
        <v>2.88999160387382</v>
      </c>
      <c r="BR9" s="1311">
        <v>2.9067999885575801</v>
      </c>
      <c r="BS9" s="1311">
        <v>2.92580381836104</v>
      </c>
      <c r="BT9" s="1311">
        <v>2.9766118630188299</v>
      </c>
      <c r="BU9" s="1311">
        <v>3.0267534887955501</v>
      </c>
      <c r="BV9" s="1311">
        <v>3.0869388405814999</v>
      </c>
      <c r="BW9" s="1311">
        <v>3.1562914112317602</v>
      </c>
      <c r="BX9" s="1311">
        <v>3.1968677920894399</v>
      </c>
      <c r="BY9" s="1311">
        <v>3.2184546488518402</v>
      </c>
      <c r="BZ9" s="1311">
        <v>3.2323635909089199</v>
      </c>
      <c r="CA9" s="1311">
        <v>3.2448000854182699</v>
      </c>
      <c r="CB9" s="1311">
        <v>3.2572396560179899</v>
      </c>
      <c r="CC9" s="1311">
        <v>3.2703584032144799</v>
      </c>
      <c r="CD9" s="1311">
        <v>3.2835105063532399</v>
      </c>
      <c r="CE9" s="1311">
        <v>3.3005249030113699</v>
      </c>
      <c r="CF9" s="1311">
        <v>3.3163270143953998</v>
      </c>
      <c r="CG9" s="1311">
        <v>3.3268077845734401</v>
      </c>
      <c r="CH9" s="1311">
        <v>3.3382951908102698</v>
      </c>
      <c r="CI9" s="1311">
        <v>3.3519760754206902</v>
      </c>
      <c r="CJ9" s="1311">
        <v>3.3660588664270001</v>
      </c>
      <c r="CK9" s="1311">
        <v>3.3787148425748801</v>
      </c>
      <c r="CL9" s="1311">
        <v>3.3929911961069799</v>
      </c>
    </row>
    <row r="10" spans="1:90" x14ac:dyDescent="0.2">
      <c r="A10" s="1306" t="s">
        <v>127</v>
      </c>
      <c r="B10" s="1306" t="s">
        <v>128</v>
      </c>
      <c r="C10" s="1311">
        <v>2.034611398</v>
      </c>
      <c r="D10" s="1311">
        <v>2.0596500770000001</v>
      </c>
      <c r="E10" s="1311">
        <v>2.0647060370000001</v>
      </c>
      <c r="F10" s="1311">
        <v>2.0867602860000001</v>
      </c>
      <c r="G10" s="1311">
        <v>2.104414818</v>
      </c>
      <c r="H10" s="1311">
        <v>2.1147152070000002</v>
      </c>
      <c r="I10" s="1311">
        <v>2.1510993429999998</v>
      </c>
      <c r="J10" s="1311">
        <v>2.1700303559999998</v>
      </c>
      <c r="K10" s="1311">
        <v>2.187209223</v>
      </c>
      <c r="L10" s="1311">
        <v>2.212539628</v>
      </c>
      <c r="M10" s="1311">
        <v>2.2351374509999999</v>
      </c>
      <c r="N10" s="1311">
        <v>2.2204817979999998</v>
      </c>
      <c r="O10" s="1311">
        <v>2.232011623</v>
      </c>
      <c r="P10" s="1311">
        <v>2.2583096839999999</v>
      </c>
      <c r="Q10" s="1311">
        <v>2.275645409</v>
      </c>
      <c r="R10" s="1311">
        <v>2.3021267459999999</v>
      </c>
      <c r="S10" s="1311">
        <v>2.3193677080000001</v>
      </c>
      <c r="T10" s="1311">
        <v>2.3630887079999998</v>
      </c>
      <c r="U10" s="1311">
        <v>2.4040177520000001</v>
      </c>
      <c r="V10" s="1311">
        <v>2.350887207</v>
      </c>
      <c r="W10" s="1311">
        <v>2.3397884210000002</v>
      </c>
      <c r="X10" s="1311">
        <v>2.3463315589999998</v>
      </c>
      <c r="Y10" s="1311">
        <v>2.3660251529999998</v>
      </c>
      <c r="Z10" s="1311">
        <v>2.3807257489999998</v>
      </c>
      <c r="AA10" s="1311">
        <v>2.3786733940000002</v>
      </c>
      <c r="AB10" s="1311">
        <v>2.383361378</v>
      </c>
      <c r="AC10" s="1311">
        <v>2.3978430589999999</v>
      </c>
      <c r="AD10" s="1311">
        <v>2.4216897089999998</v>
      </c>
      <c r="AE10" s="1311">
        <v>2.4317072319999999</v>
      </c>
      <c r="AF10" s="1311">
        <v>2.4769564499999999</v>
      </c>
      <c r="AG10" s="1311">
        <v>2.4885116549999999</v>
      </c>
      <c r="AH10" s="1311">
        <v>2.4969754819999999</v>
      </c>
      <c r="AI10" s="1311">
        <v>2.5130795410000002</v>
      </c>
      <c r="AJ10" s="1311">
        <v>2.519446614</v>
      </c>
      <c r="AK10" s="1311">
        <v>2.5296385770000001</v>
      </c>
      <c r="AL10" s="1311">
        <v>2.5501989460000001</v>
      </c>
      <c r="AM10" s="1311">
        <v>2.5571200369999998</v>
      </c>
      <c r="AN10" s="1311">
        <v>2.5546952040000002</v>
      </c>
      <c r="AO10" s="1311">
        <v>2.5737560859999999</v>
      </c>
      <c r="AP10" s="1311">
        <v>2.5883411609999998</v>
      </c>
      <c r="AQ10" s="1311">
        <v>2.5966793579999998</v>
      </c>
      <c r="AR10" s="1311">
        <v>2.6079522449999999</v>
      </c>
      <c r="AS10" s="1311">
        <v>2.6142540099999998</v>
      </c>
      <c r="AT10" s="1311">
        <v>2.6167589769999999</v>
      </c>
      <c r="AU10" s="1311">
        <v>2.6115923570000001</v>
      </c>
      <c r="AV10" s="1311">
        <v>2.6227548399999998</v>
      </c>
      <c r="AW10" s="1311">
        <v>2.6191293010000001</v>
      </c>
      <c r="AX10" s="1311">
        <v>2.6262771489999999</v>
      </c>
      <c r="AY10" s="1311">
        <v>2.6194265309999998</v>
      </c>
      <c r="AZ10" s="1311">
        <v>2.6415043140000001</v>
      </c>
      <c r="BA10" s="1311">
        <v>2.6620623010000002</v>
      </c>
      <c r="BB10" s="1311">
        <v>2.6772902090000001</v>
      </c>
      <c r="BC10" s="1311">
        <v>2.6914853962941399</v>
      </c>
      <c r="BD10" s="1311">
        <v>2.69654133318158</v>
      </c>
      <c r="BE10" s="1311">
        <v>2.7084120237752298</v>
      </c>
      <c r="BF10" s="1311">
        <v>2.7223361050183401</v>
      </c>
      <c r="BG10" s="1311">
        <v>2.7579466825213701</v>
      </c>
      <c r="BH10" s="1311">
        <v>2.7731673220855502</v>
      </c>
      <c r="BI10" s="1311">
        <v>2.77954066277427</v>
      </c>
      <c r="BJ10" s="1311">
        <v>2.7919156034757302</v>
      </c>
      <c r="BK10" s="1311">
        <v>2.8014520174072501</v>
      </c>
      <c r="BL10" s="1311">
        <v>2.8132248702518301</v>
      </c>
      <c r="BM10" s="1311">
        <v>2.8296046782151598</v>
      </c>
      <c r="BN10" s="1311">
        <v>2.8414135675033099</v>
      </c>
      <c r="BO10" s="1311">
        <v>2.8561996883876799</v>
      </c>
      <c r="BP10" s="1311">
        <v>2.85550017170655</v>
      </c>
      <c r="BQ10" s="1311">
        <v>2.88999160387382</v>
      </c>
      <c r="BR10" s="1311">
        <v>2.9067999885575801</v>
      </c>
      <c r="BS10" s="1311">
        <v>2.92580381836104</v>
      </c>
      <c r="BT10" s="1311">
        <v>2.9766118630188299</v>
      </c>
      <c r="BU10" s="1311">
        <v>3.0267534887955501</v>
      </c>
      <c r="BV10" s="1311">
        <v>3.0869388405814999</v>
      </c>
      <c r="BW10" s="1311">
        <v>3.1562914112317602</v>
      </c>
      <c r="BX10" s="1311">
        <v>3.2127397437715</v>
      </c>
      <c r="BY10" s="1311">
        <v>3.2510156303512701</v>
      </c>
      <c r="BZ10" s="1311">
        <v>3.2806537450530802</v>
      </c>
      <c r="CA10" s="1311">
        <v>3.3069485707297099</v>
      </c>
      <c r="CB10" s="1311">
        <v>3.3322107382074</v>
      </c>
      <c r="CC10" s="1311">
        <v>3.3573893619030701</v>
      </c>
      <c r="CD10" s="1311">
        <v>3.3812836854989001</v>
      </c>
      <c r="CE10" s="1311">
        <v>3.4103061938772101</v>
      </c>
      <c r="CF10" s="1311">
        <v>3.4382950646695201</v>
      </c>
      <c r="CG10" s="1311">
        <v>3.46124259495403</v>
      </c>
      <c r="CH10" s="1311">
        <v>3.4858055567096802</v>
      </c>
      <c r="CI10" s="1311">
        <v>3.5123481287907801</v>
      </c>
      <c r="CJ10" s="1311">
        <v>3.5390701334807502</v>
      </c>
      <c r="CK10" s="1311">
        <v>3.5647747183835898</v>
      </c>
      <c r="CL10" s="1311">
        <v>3.5926052979961902</v>
      </c>
    </row>
    <row r="12" spans="1:90" x14ac:dyDescent="0.2">
      <c r="C12" s="1312"/>
      <c r="D12" s="1312"/>
      <c r="E12" s="1312"/>
      <c r="F12" s="1312"/>
      <c r="G12" s="1312"/>
      <c r="H12" s="1312"/>
      <c r="I12" s="1312"/>
      <c r="J12" s="1312"/>
      <c r="K12" s="1312"/>
      <c r="L12" s="1312"/>
      <c r="M12" s="1312"/>
      <c r="N12" s="1312"/>
      <c r="O12" s="1312"/>
      <c r="P12" s="1312"/>
      <c r="Q12" s="1312"/>
      <c r="R12" s="1312"/>
      <c r="S12" s="1312"/>
      <c r="T12" s="1312"/>
      <c r="U12" s="1312"/>
      <c r="V12" s="1312"/>
      <c r="W12" s="1312"/>
      <c r="X12" s="1312"/>
      <c r="Y12" s="1312"/>
      <c r="Z12" s="1312"/>
      <c r="AA12" s="1312"/>
      <c r="AB12" s="1312"/>
      <c r="AC12" s="1312"/>
      <c r="AD12" s="1312"/>
      <c r="AE12" s="1312"/>
      <c r="AF12" s="1312"/>
      <c r="AG12" s="1312"/>
      <c r="AH12" s="1312"/>
      <c r="AI12" s="1312"/>
      <c r="AJ12" s="1312"/>
      <c r="AK12" s="1312"/>
      <c r="AL12" s="1312"/>
      <c r="AM12" s="1312"/>
      <c r="AN12" s="1312"/>
      <c r="AO12" s="1312"/>
      <c r="AP12" s="1312"/>
      <c r="AQ12" s="1312"/>
      <c r="AR12" s="1312"/>
      <c r="AS12" s="1312"/>
      <c r="AT12" s="1312"/>
    </row>
    <row r="13" spans="1:90" x14ac:dyDescent="0.2">
      <c r="C13" s="1312"/>
      <c r="D13" s="1312"/>
      <c r="E13" s="1312"/>
      <c r="F13" s="1312"/>
      <c r="G13" s="1312"/>
      <c r="H13" s="1312"/>
      <c r="I13" s="1312"/>
      <c r="J13" s="1312"/>
      <c r="K13" s="1312"/>
      <c r="L13" s="1312"/>
      <c r="M13" s="1312"/>
      <c r="N13" s="1312"/>
      <c r="O13" s="1312"/>
      <c r="P13" s="1312"/>
      <c r="Q13" s="1312"/>
      <c r="R13" s="1312"/>
      <c r="S13" s="1312"/>
      <c r="T13" s="1312"/>
      <c r="U13" s="1312"/>
      <c r="V13" s="1312"/>
      <c r="W13" s="1312"/>
      <c r="X13" s="1312"/>
      <c r="Y13" s="1312"/>
      <c r="Z13" s="1312"/>
      <c r="AA13" s="1312"/>
      <c r="AB13" s="1312"/>
      <c r="AC13" s="1312"/>
      <c r="AD13" s="1312"/>
      <c r="AE13" s="1312"/>
      <c r="AF13" s="1312"/>
      <c r="AG13" s="1312"/>
      <c r="AH13" s="1312"/>
      <c r="AI13" s="1312"/>
      <c r="AJ13" s="1312"/>
      <c r="AK13" s="1312"/>
      <c r="AL13" s="1312"/>
      <c r="AM13" s="1312"/>
      <c r="AN13" s="1312"/>
      <c r="AO13" s="1312"/>
      <c r="AP13" s="1312"/>
      <c r="AQ13" s="1312"/>
      <c r="AR13" s="1312"/>
      <c r="AS13" s="1312"/>
      <c r="AT13" s="1312"/>
      <c r="BX13" s="1313" t="s">
        <v>129</v>
      </c>
      <c r="BY13" s="1314"/>
      <c r="BZ13" s="1314"/>
      <c r="CA13" s="1315" t="s">
        <v>961</v>
      </c>
      <c r="CB13" s="1316"/>
      <c r="CC13" s="1316"/>
      <c r="CD13" s="1316"/>
      <c r="CE13" s="1316"/>
      <c r="CF13" s="1316"/>
      <c r="CG13" s="1314"/>
      <c r="CH13" s="1314"/>
      <c r="CI13" s="1314"/>
    </row>
    <row r="14" spans="1:90" x14ac:dyDescent="0.2">
      <c r="C14" s="1311"/>
      <c r="D14" s="1311"/>
      <c r="E14" s="1311"/>
      <c r="F14" s="1311"/>
      <c r="G14" s="1311"/>
      <c r="H14" s="1311"/>
      <c r="I14" s="1311"/>
      <c r="J14" s="1311"/>
      <c r="K14" s="1311"/>
      <c r="L14" s="1311"/>
      <c r="M14" s="1311"/>
      <c r="N14" s="1311"/>
      <c r="O14" s="1311"/>
      <c r="P14" s="1311"/>
      <c r="Q14" s="1311"/>
      <c r="R14" s="1311"/>
      <c r="S14" s="1311"/>
      <c r="T14" s="1311"/>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BX14" s="1317"/>
      <c r="BY14" s="1318"/>
      <c r="BZ14" s="1318"/>
      <c r="CA14" s="1318"/>
      <c r="CB14" s="1318"/>
      <c r="CC14" s="1318"/>
      <c r="CD14" s="1318"/>
      <c r="CE14" s="1318"/>
      <c r="CF14" s="1318"/>
      <c r="CG14" s="1318"/>
      <c r="CH14" s="1318"/>
      <c r="CI14" s="1319"/>
    </row>
    <row r="15" spans="1:90" x14ac:dyDescent="0.2">
      <c r="C15" s="1311"/>
      <c r="D15" s="1311"/>
      <c r="E15" s="1311"/>
      <c r="F15" s="1311"/>
      <c r="G15" s="1311"/>
      <c r="H15" s="1311"/>
      <c r="I15" s="1311"/>
      <c r="J15" s="1311"/>
      <c r="K15" s="1311"/>
      <c r="L15" s="1311"/>
      <c r="M15" s="1311"/>
      <c r="N15" s="1311"/>
      <c r="O15" s="1311"/>
      <c r="P15" s="1311"/>
      <c r="Q15" s="1311"/>
      <c r="R15" s="1311"/>
      <c r="S15" s="1311"/>
      <c r="T15" s="1311"/>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BX15" s="1320"/>
      <c r="BY15" s="1321" t="s">
        <v>131</v>
      </c>
      <c r="BZ15" s="1322" t="s">
        <v>962</v>
      </c>
      <c r="CA15" s="1314"/>
      <c r="CB15" s="1314"/>
      <c r="CC15" s="1314"/>
      <c r="CD15" s="1314"/>
      <c r="CE15" s="1314"/>
      <c r="CF15" s="1314"/>
      <c r="CG15" s="1314"/>
      <c r="CH15" s="1314"/>
      <c r="CI15" s="1323"/>
    </row>
    <row r="16" spans="1:90" x14ac:dyDescent="0.2">
      <c r="C16" s="1311"/>
      <c r="D16" s="1311"/>
      <c r="E16" s="1311"/>
      <c r="F16" s="1311"/>
      <c r="G16" s="1311"/>
      <c r="H16" s="1311"/>
      <c r="I16" s="1311"/>
      <c r="J16" s="1311"/>
      <c r="K16" s="1311"/>
      <c r="L16" s="1311"/>
      <c r="M16" s="1311"/>
      <c r="N16" s="1311"/>
      <c r="O16" s="1311"/>
      <c r="P16" s="1311"/>
      <c r="Q16" s="1311"/>
      <c r="R16" s="1311"/>
      <c r="S16" s="1311"/>
      <c r="T16" s="1311"/>
      <c r="U16" s="1311"/>
      <c r="V16" s="1311"/>
      <c r="W16" s="1311"/>
      <c r="X16" s="1311"/>
      <c r="Y16" s="1311"/>
      <c r="Z16" s="1311"/>
      <c r="AA16" s="1311"/>
      <c r="AB16" s="1311"/>
      <c r="AC16" s="1311"/>
      <c r="AD16" s="1311"/>
      <c r="AE16" s="1311"/>
      <c r="AF16" s="1311"/>
      <c r="AG16" s="1311"/>
      <c r="AH16" s="1311"/>
      <c r="AI16" s="1311"/>
      <c r="AJ16" s="1311"/>
      <c r="AK16" s="1311"/>
      <c r="AL16" s="1311"/>
      <c r="AM16" s="1311"/>
      <c r="AN16" s="1311"/>
      <c r="AO16" s="1311"/>
      <c r="AP16" s="1311"/>
      <c r="AQ16" s="1311"/>
      <c r="AR16" s="1311"/>
      <c r="AS16" s="1311"/>
      <c r="AT16" s="1311"/>
      <c r="BX16" s="1320"/>
      <c r="BY16" s="1314"/>
      <c r="BZ16" s="1324" t="str">
        <f>BZ7</f>
        <v>2022Q4</v>
      </c>
      <c r="CA16" s="1314"/>
      <c r="CB16" s="1314"/>
      <c r="CC16" s="1314"/>
      <c r="CD16" s="1314"/>
      <c r="CE16" s="1314"/>
      <c r="CF16" s="1314"/>
      <c r="CG16" s="1314"/>
      <c r="CH16" s="1314"/>
      <c r="CI16" s="1325" t="s">
        <v>132</v>
      </c>
    </row>
    <row r="17" spans="3:87" x14ac:dyDescent="0.2">
      <c r="C17" s="1326"/>
      <c r="D17" s="1326"/>
      <c r="E17" s="1326"/>
      <c r="F17" s="1326"/>
      <c r="G17" s="1326"/>
      <c r="H17" s="1326"/>
      <c r="I17" s="1326"/>
      <c r="J17" s="1326"/>
      <c r="K17" s="1326"/>
      <c r="L17" s="1326"/>
      <c r="M17" s="1326"/>
      <c r="N17" s="1326"/>
      <c r="O17" s="1326"/>
      <c r="P17" s="1326"/>
      <c r="Q17" s="1326"/>
      <c r="R17" s="1326"/>
      <c r="S17" s="1326"/>
      <c r="T17" s="1326"/>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BX17" s="1320"/>
      <c r="BY17" s="1314"/>
      <c r="BZ17" s="1327">
        <f>BZ9</f>
        <v>3.2323635909089199</v>
      </c>
      <c r="CA17" s="1314"/>
      <c r="CB17" s="1314"/>
      <c r="CC17" s="1314"/>
      <c r="CD17" s="1314"/>
      <c r="CE17" s="1314"/>
      <c r="CF17" s="1314"/>
      <c r="CG17" s="1314"/>
      <c r="CH17" s="1314"/>
      <c r="CI17" s="1328">
        <f>BZ17</f>
        <v>3.2323635909089199</v>
      </c>
    </row>
    <row r="18" spans="3:87" x14ac:dyDescent="0.2">
      <c r="BX18" s="1320"/>
      <c r="BY18" s="1314"/>
      <c r="BZ18" s="1314"/>
      <c r="CA18" s="1314"/>
      <c r="CB18" s="1314"/>
      <c r="CC18" s="1314"/>
      <c r="CD18" s="1314"/>
      <c r="CE18" s="1314"/>
      <c r="CF18" s="1314"/>
      <c r="CG18" s="1314"/>
      <c r="CH18" s="1314"/>
      <c r="CI18" s="1329"/>
    </row>
    <row r="19" spans="3:87" x14ac:dyDescent="0.2">
      <c r="BX19" s="1782" t="s">
        <v>133</v>
      </c>
      <c r="BY19" s="1783"/>
      <c r="BZ19" s="1783"/>
      <c r="CA19" s="1314" t="s">
        <v>963</v>
      </c>
      <c r="CB19" s="1314"/>
      <c r="CC19" s="1314"/>
      <c r="CD19" s="1314"/>
      <c r="CE19" s="1314"/>
      <c r="CF19" s="1314"/>
      <c r="CG19" s="1314"/>
      <c r="CH19" s="1314"/>
      <c r="CI19" s="1329"/>
    </row>
    <row r="20" spans="3:87" x14ac:dyDescent="0.2">
      <c r="BX20" s="1330"/>
      <c r="BY20" s="1321"/>
      <c r="BZ20" s="1331" t="str">
        <f>CA7</f>
        <v>2023Q1</v>
      </c>
      <c r="CA20" s="1331" t="str">
        <f t="shared" ref="CA20:CF20" si="0">CB7</f>
        <v>2023Q2</v>
      </c>
      <c r="CB20" s="1331" t="str">
        <f t="shared" si="0"/>
        <v>2023Q3</v>
      </c>
      <c r="CC20" s="1331" t="str">
        <f t="shared" si="0"/>
        <v>2023Q4</v>
      </c>
      <c r="CD20" s="1331" t="str">
        <f t="shared" si="0"/>
        <v>2024Q1</v>
      </c>
      <c r="CE20" s="1331" t="str">
        <f t="shared" si="0"/>
        <v>2024Q2</v>
      </c>
      <c r="CF20" s="1331" t="str">
        <f t="shared" si="0"/>
        <v>2024Q3</v>
      </c>
      <c r="CG20" s="1331" t="str">
        <f>CH7</f>
        <v>2024Q4</v>
      </c>
      <c r="CH20" s="1314"/>
      <c r="CI20" s="1329"/>
    </row>
    <row r="21" spans="3:87" x14ac:dyDescent="0.2">
      <c r="BX21" s="1320"/>
      <c r="BY21" s="1314"/>
      <c r="BZ21" s="1327">
        <f>CA9</f>
        <v>3.2448000854182699</v>
      </c>
      <c r="CA21" s="1327">
        <f t="shared" ref="CA21:CG21" si="1">CB9</f>
        <v>3.2572396560179899</v>
      </c>
      <c r="CB21" s="1327">
        <f t="shared" si="1"/>
        <v>3.2703584032144799</v>
      </c>
      <c r="CC21" s="1327">
        <f t="shared" si="1"/>
        <v>3.2835105063532399</v>
      </c>
      <c r="CD21" s="1327">
        <f t="shared" si="1"/>
        <v>3.3005249030113699</v>
      </c>
      <c r="CE21" s="1327">
        <f t="shared" si="1"/>
        <v>3.3163270143953998</v>
      </c>
      <c r="CF21" s="1327">
        <f t="shared" si="1"/>
        <v>3.3268077845734401</v>
      </c>
      <c r="CG21" s="1327">
        <f t="shared" si="1"/>
        <v>3.3382951908102698</v>
      </c>
      <c r="CH21" s="1314"/>
      <c r="CI21" s="1328">
        <f>AVERAGE(BZ21:CG21)</f>
        <v>3.2922329429743078</v>
      </c>
    </row>
    <row r="22" spans="3:87" x14ac:dyDescent="0.2">
      <c r="BX22" s="1320"/>
      <c r="BY22" s="1314"/>
      <c r="BZ22" s="1314"/>
      <c r="CA22" s="1314"/>
      <c r="CB22" s="1314"/>
      <c r="CC22" s="1314"/>
      <c r="CD22" s="1314"/>
      <c r="CE22" s="1314"/>
      <c r="CF22" s="1314"/>
      <c r="CG22" s="1314"/>
      <c r="CH22" s="1314"/>
      <c r="CI22" s="1329"/>
    </row>
    <row r="23" spans="3:87" x14ac:dyDescent="0.2">
      <c r="BX23" s="1320"/>
      <c r="BY23" s="1314"/>
      <c r="BZ23" s="1314"/>
      <c r="CA23" s="1314"/>
      <c r="CB23" s="1314"/>
      <c r="CC23" s="1314"/>
      <c r="CD23" s="1314"/>
      <c r="CE23" s="1314"/>
      <c r="CF23" s="1314"/>
      <c r="CG23" s="1314"/>
      <c r="CH23" s="1332" t="s">
        <v>134</v>
      </c>
      <c r="CI23" s="1333">
        <f>(CI21-CI17)/CI17</f>
        <v>1.8521849532574713E-2</v>
      </c>
    </row>
    <row r="24" spans="3:87" x14ac:dyDescent="0.2">
      <c r="BX24" s="1334"/>
      <c r="BY24" s="1335"/>
      <c r="BZ24" s="1335"/>
      <c r="CA24" s="1335"/>
      <c r="CB24" s="1335"/>
      <c r="CC24" s="1335"/>
      <c r="CD24" s="1335"/>
      <c r="CE24" s="1335"/>
      <c r="CF24" s="1335"/>
      <c r="CG24" s="1335"/>
      <c r="CH24" s="1335"/>
      <c r="CI24" s="1336"/>
    </row>
  </sheetData>
  <mergeCells count="2">
    <mergeCell ref="A1:B1"/>
    <mergeCell ref="BX19:BZ19"/>
  </mergeCells>
  <pageMargins left="0.25" right="0.25" top="1" bottom="1" header="0.5" footer="0.5"/>
  <pageSetup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76AE-E24E-4F57-B928-FD9A3D3818A9}">
  <dimension ref="D4:AB29"/>
  <sheetViews>
    <sheetView topLeftCell="C6" workbookViewId="0">
      <selection activeCell="K23" sqref="K23"/>
    </sheetView>
  </sheetViews>
  <sheetFormatPr defaultRowHeight="15" x14ac:dyDescent="0.25"/>
  <cols>
    <col min="4" max="4" width="41.85546875" customWidth="1"/>
    <col min="6" max="7" width="14.42578125" style="264" customWidth="1"/>
    <col min="8" max="8" width="14.42578125" customWidth="1"/>
    <col min="9" max="9" width="3" customWidth="1"/>
    <col min="10" max="12" width="14.42578125" customWidth="1"/>
    <col min="13" max="13" width="3" customWidth="1"/>
    <col min="14" max="16" width="14.42578125" customWidth="1"/>
    <col min="17" max="17" width="3" customWidth="1"/>
    <col min="18" max="19" width="14.42578125" customWidth="1"/>
    <col min="20" max="20" width="14.85546875" customWidth="1"/>
    <col min="22" max="22" width="28.5703125" customWidth="1"/>
  </cols>
  <sheetData>
    <row r="4" spans="4:28" ht="15.75" thickBot="1" x14ac:dyDescent="0.3">
      <c r="F4" s="1626" t="s">
        <v>976</v>
      </c>
      <c r="G4" s="1626"/>
      <c r="H4" s="1626"/>
      <c r="I4" s="1626"/>
      <c r="J4" s="1626"/>
      <c r="K4" s="1626"/>
      <c r="L4" s="1626"/>
      <c r="M4" s="1626"/>
      <c r="N4" s="1626"/>
      <c r="O4" s="1626"/>
      <c r="P4" s="1626"/>
      <c r="Q4" s="1626"/>
      <c r="R4" s="1626"/>
      <c r="S4" s="2"/>
      <c r="V4" s="1677" t="s">
        <v>980</v>
      </c>
      <c r="W4" s="1677"/>
      <c r="X4" s="1677"/>
      <c r="Y4" s="1677"/>
      <c r="Z4" s="1677"/>
      <c r="AA4" s="1677"/>
      <c r="AB4" s="1677"/>
    </row>
    <row r="5" spans="4:28" ht="42.75" x14ac:dyDescent="0.25">
      <c r="D5" s="1627" t="s">
        <v>921</v>
      </c>
      <c r="E5" s="1627" t="s">
        <v>645</v>
      </c>
      <c r="F5" s="1393" t="s">
        <v>975</v>
      </c>
      <c r="G5" s="1368" t="s">
        <v>983</v>
      </c>
      <c r="H5" s="1375" t="s">
        <v>979</v>
      </c>
      <c r="I5" s="1387"/>
      <c r="J5" s="1378" t="s">
        <v>975</v>
      </c>
      <c r="K5" s="1368" t="s">
        <v>983</v>
      </c>
      <c r="L5" s="1375" t="s">
        <v>979</v>
      </c>
      <c r="M5" s="1387"/>
      <c r="N5" s="1381" t="s">
        <v>975</v>
      </c>
      <c r="O5" s="1368" t="s">
        <v>983</v>
      </c>
      <c r="P5" s="1375" t="s">
        <v>979</v>
      </c>
      <c r="Q5" s="1387"/>
      <c r="R5" s="1384" t="s">
        <v>975</v>
      </c>
      <c r="S5" s="1368" t="s">
        <v>983</v>
      </c>
      <c r="T5" s="1375" t="s">
        <v>979</v>
      </c>
      <c r="V5" s="1627" t="s">
        <v>921</v>
      </c>
      <c r="W5" s="1627" t="s">
        <v>645</v>
      </c>
      <c r="X5" s="1678" t="s">
        <v>922</v>
      </c>
      <c r="Y5" s="1368" t="s">
        <v>970</v>
      </c>
      <c r="Z5" s="1368" t="s">
        <v>970</v>
      </c>
      <c r="AA5" s="1368" t="s">
        <v>970</v>
      </c>
      <c r="AB5" s="1368" t="s">
        <v>970</v>
      </c>
    </row>
    <row r="6" spans="4:28" ht="29.25" thickBot="1" x14ac:dyDescent="0.3">
      <c r="D6" s="1628"/>
      <c r="E6" s="1628"/>
      <c r="F6" s="1394" t="s">
        <v>903</v>
      </c>
      <c r="G6" s="1398"/>
      <c r="H6" s="1376"/>
      <c r="I6" s="1388"/>
      <c r="J6" s="1379" t="s">
        <v>904</v>
      </c>
      <c r="K6" s="1369"/>
      <c r="L6" s="1379"/>
      <c r="M6" s="1388"/>
      <c r="N6" s="1382" t="s">
        <v>971</v>
      </c>
      <c r="O6" s="1369"/>
      <c r="P6" s="1382"/>
      <c r="Q6" s="1388"/>
      <c r="R6" s="1385" t="s">
        <v>972</v>
      </c>
      <c r="S6" s="1369"/>
      <c r="T6" s="1385"/>
      <c r="V6" s="1628"/>
      <c r="W6" s="1628"/>
      <c r="X6" s="1679"/>
      <c r="Y6" s="1369" t="s">
        <v>903</v>
      </c>
      <c r="Z6" s="1369" t="s">
        <v>904</v>
      </c>
      <c r="AA6" s="1369" t="s">
        <v>971</v>
      </c>
      <c r="AB6" s="1369" t="s">
        <v>972</v>
      </c>
    </row>
    <row r="7" spans="4:28" ht="15.75" thickBot="1" x14ac:dyDescent="0.3">
      <c r="D7" s="1190" t="s">
        <v>672</v>
      </c>
      <c r="E7" s="1191">
        <v>1</v>
      </c>
      <c r="F7" s="1390">
        <v>2</v>
      </c>
      <c r="G7" s="1420">
        <f>F7*12*'For Reg'!D4</f>
        <v>183864</v>
      </c>
      <c r="H7" s="1377">
        <f ca="1">F7*12*Y7</f>
        <v>265274.3974290021</v>
      </c>
      <c r="I7" s="1389"/>
      <c r="J7" s="1391">
        <v>1</v>
      </c>
      <c r="K7" s="1420">
        <f>J7*12*'For Reg'!E4</f>
        <v>68952</v>
      </c>
      <c r="L7" s="1380">
        <f ca="1">J7*12*Z7</f>
        <v>99477.899035875787</v>
      </c>
      <c r="M7" s="1389"/>
      <c r="N7" s="1392">
        <v>1</v>
      </c>
      <c r="O7" s="1420">
        <f>N7*12*'For Reg'!F4</f>
        <v>45960</v>
      </c>
      <c r="P7" s="1383">
        <f ca="1">N7*12*AA7</f>
        <v>66318.599357250525</v>
      </c>
      <c r="Q7" s="1389"/>
      <c r="R7" s="1395"/>
      <c r="S7" s="1421">
        <f>R7*12*'For Reg'!G4</f>
        <v>0</v>
      </c>
      <c r="T7" s="1386">
        <f ca="1">R7*12*'For Reg'!Q4</f>
        <v>0</v>
      </c>
      <c r="V7" s="1190" t="s">
        <v>672</v>
      </c>
      <c r="W7" s="1191">
        <v>1</v>
      </c>
      <c r="X7" s="1191" t="s">
        <v>790</v>
      </c>
      <c r="Y7" s="1370">
        <f ca="1">'For Reg'!N4</f>
        <v>11053.099892875087</v>
      </c>
      <c r="Z7" s="1370">
        <f ca="1">'For Reg'!O4</f>
        <v>8289.8249196563156</v>
      </c>
      <c r="AA7" s="1370">
        <f ca="1">'For Reg'!P4</f>
        <v>5526.5499464375434</v>
      </c>
      <c r="AB7" s="1370">
        <f ca="1">'For Reg'!Q4</f>
        <v>2763.2749732187717</v>
      </c>
    </row>
    <row r="8" spans="4:28" ht="15.75" thickBot="1" x14ac:dyDescent="0.3">
      <c r="D8" s="1190" t="s">
        <v>672</v>
      </c>
      <c r="E8" s="1191">
        <v>2</v>
      </c>
      <c r="F8" s="1390">
        <v>16</v>
      </c>
      <c r="G8" s="1420">
        <f>F8*12*'For Reg'!D5</f>
        <v>1692288</v>
      </c>
      <c r="H8" s="1377">
        <f ca="1">F8*12*Y8</f>
        <v>2058127.757270785</v>
      </c>
      <c r="I8" s="1389"/>
      <c r="J8" s="1391"/>
      <c r="K8" s="1420">
        <f>J8*12*'For Reg'!E5</f>
        <v>0</v>
      </c>
      <c r="L8" s="1380"/>
      <c r="M8" s="1389"/>
      <c r="N8" s="1392">
        <v>4</v>
      </c>
      <c r="O8" s="1420">
        <f>N8*12*'For Reg'!F5</f>
        <v>211536</v>
      </c>
      <c r="P8" s="1383">
        <f ca="1">N8*12*AA8</f>
        <v>257265.96965884813</v>
      </c>
      <c r="Q8" s="1389"/>
      <c r="R8" s="1395">
        <v>1</v>
      </c>
      <c r="S8" s="1421">
        <f>R8*12*'For Reg'!G4</f>
        <v>22980</v>
      </c>
      <c r="T8" s="1386">
        <f ca="1">R8*12*'For Reg'!Q5</f>
        <v>32158.246207356016</v>
      </c>
      <c r="V8" s="1190" t="s">
        <v>672</v>
      </c>
      <c r="W8" s="1191">
        <v>2</v>
      </c>
      <c r="X8" s="1191" t="s">
        <v>790</v>
      </c>
      <c r="Y8" s="1370">
        <f ca="1">'For Reg'!N5</f>
        <v>10719.415402452005</v>
      </c>
      <c r="Z8" s="1370">
        <f ca="1">'For Reg'!O5</f>
        <v>8039.5615518390041</v>
      </c>
      <c r="AA8" s="1370">
        <f ca="1">'For Reg'!P5</f>
        <v>5359.7077012260024</v>
      </c>
      <c r="AB8" s="1370">
        <f ca="1">'For Reg'!Q5</f>
        <v>2679.8538506130012</v>
      </c>
    </row>
    <row r="9" spans="4:28" ht="15.75" thickBot="1" x14ac:dyDescent="0.3">
      <c r="D9" s="1190" t="s">
        <v>973</v>
      </c>
      <c r="E9" s="1191">
        <v>1</v>
      </c>
      <c r="F9" s="1390">
        <v>35</v>
      </c>
      <c r="G9" s="1420">
        <f>F9*12*'For Reg'!D6</f>
        <v>3099180</v>
      </c>
      <c r="H9" s="1377">
        <f t="shared" ref="H9:H14" ca="1" si="0">F9*12*Y9</f>
        <v>4047580.0804917896</v>
      </c>
      <c r="I9" s="1389"/>
      <c r="J9" s="1391"/>
      <c r="K9" s="1420">
        <f>J9*12*'For Reg'!E6</f>
        <v>0</v>
      </c>
      <c r="L9" s="1380"/>
      <c r="M9" s="1389"/>
      <c r="N9" s="1392">
        <v>1</v>
      </c>
      <c r="O9" s="1420">
        <f>N9*12*'For Reg'!F6</f>
        <v>44280</v>
      </c>
      <c r="P9" s="1383">
        <f ca="1">N9*12*AA9</f>
        <v>57822.572578454136</v>
      </c>
      <c r="Q9" s="1389"/>
      <c r="R9" s="1395">
        <v>4</v>
      </c>
      <c r="S9" s="1421">
        <f>R9*12*'For Reg'!G5</f>
        <v>105744</v>
      </c>
      <c r="T9" s="1386">
        <f ca="1">R9*12*'For Reg'!Q6</f>
        <v>115645.14515690827</v>
      </c>
      <c r="V9" s="1190" t="s">
        <v>973</v>
      </c>
      <c r="W9" s="1191">
        <v>1</v>
      </c>
      <c r="X9" s="1192">
        <f ca="1">'For Reg'!M6</f>
        <v>113.71204046893635</v>
      </c>
      <c r="Y9" s="1370">
        <f ca="1">'For Reg'!N6</f>
        <v>9637.0954297423559</v>
      </c>
      <c r="Z9" s="1370">
        <f ca="1">'For Reg'!O6</f>
        <v>7227.8215723067669</v>
      </c>
      <c r="AA9" s="1370">
        <f ca="1">'For Reg'!P6</f>
        <v>4818.547714871178</v>
      </c>
      <c r="AB9" s="1370">
        <f ca="1">'For Reg'!Q6</f>
        <v>2409.273857435589</v>
      </c>
    </row>
    <row r="10" spans="4:28" ht="15.75" thickBot="1" x14ac:dyDescent="0.3">
      <c r="D10" s="1190" t="s">
        <v>973</v>
      </c>
      <c r="E10" s="1191">
        <v>2</v>
      </c>
      <c r="F10" s="1390">
        <v>12</v>
      </c>
      <c r="G10" s="1420">
        <f>F10*12*'For Reg'!D7</f>
        <v>1199376</v>
      </c>
      <c r="H10" s="1377">
        <f t="shared" ca="1" si="0"/>
        <v>1617356.5849976446</v>
      </c>
      <c r="I10" s="1389"/>
      <c r="J10" s="1391"/>
      <c r="K10" s="1420">
        <f>J10*12*'For Reg'!E7</f>
        <v>0</v>
      </c>
      <c r="L10" s="1380"/>
      <c r="M10" s="1389"/>
      <c r="N10" s="1392"/>
      <c r="O10" s="1420">
        <f>N10*12*'For Reg'!F7</f>
        <v>0</v>
      </c>
      <c r="P10" s="1383"/>
      <c r="Q10" s="1389"/>
      <c r="R10" s="1395"/>
      <c r="S10" s="1421">
        <f>R10*12*'For Reg'!G6</f>
        <v>0</v>
      </c>
      <c r="T10" s="1386">
        <f ca="1">R10*12*'For Reg'!Q7</f>
        <v>0</v>
      </c>
      <c r="V10" s="1190" t="s">
        <v>973</v>
      </c>
      <c r="W10" s="1191">
        <v>2</v>
      </c>
      <c r="X10" s="1192">
        <f ca="1">'For Reg'!M7</f>
        <v>132.52676048817148</v>
      </c>
      <c r="Y10" s="1370">
        <f ca="1">'For Reg'!N7</f>
        <v>11231.642951372532</v>
      </c>
      <c r="Z10" s="1370">
        <f ca="1">'For Reg'!O7</f>
        <v>8423.7322135293998</v>
      </c>
      <c r="AA10" s="1370">
        <f ca="1">'For Reg'!P7</f>
        <v>5615.8214756862662</v>
      </c>
      <c r="AB10" s="1370">
        <f ca="1">'For Reg'!Q7</f>
        <v>2807.9107378431331</v>
      </c>
    </row>
    <row r="11" spans="4:28" ht="15.75" thickBot="1" x14ac:dyDescent="0.3">
      <c r="D11" s="1190" t="s">
        <v>34</v>
      </c>
      <c r="E11" s="1191">
        <v>1</v>
      </c>
      <c r="F11" s="1390">
        <v>11</v>
      </c>
      <c r="G11" s="1420">
        <f>F11*12*'For Reg'!D8</f>
        <v>687192</v>
      </c>
      <c r="H11" s="1377">
        <f t="shared" ca="1" si="0"/>
        <v>873021.43140555487</v>
      </c>
      <c r="I11" s="1389"/>
      <c r="J11" s="1391"/>
      <c r="K11" s="1420">
        <f>J11*12*'For Reg'!E8</f>
        <v>0</v>
      </c>
      <c r="L11" s="1380"/>
      <c r="M11" s="1389"/>
      <c r="N11" s="1392">
        <v>3</v>
      </c>
      <c r="O11" s="1420">
        <f>N11*12*'For Reg'!F8</f>
        <v>93708</v>
      </c>
      <c r="P11" s="1383">
        <f ca="1">N11*12*AA11</f>
        <v>119048.37700984838</v>
      </c>
      <c r="Q11" s="1389"/>
      <c r="R11" s="1395">
        <v>2</v>
      </c>
      <c r="S11" s="1421">
        <f>R11*12*'For Reg'!G7</f>
        <v>49968</v>
      </c>
      <c r="T11" s="1386">
        <f ca="1">R11*12*'For Reg'!Q8</f>
        <v>39682.792336616127</v>
      </c>
      <c r="V11" s="1190" t="s">
        <v>34</v>
      </c>
      <c r="W11" s="1191">
        <v>1</v>
      </c>
      <c r="X11" s="1192">
        <f ca="1">'For Reg'!M8</f>
        <v>84.16286815825265</v>
      </c>
      <c r="Y11" s="1370">
        <f ca="1">'For Reg'!N8</f>
        <v>6613.7987227693548</v>
      </c>
      <c r="Z11" s="1370">
        <f ca="1">'For Reg'!O8</f>
        <v>4960.3490420770158</v>
      </c>
      <c r="AA11" s="1370">
        <f ca="1">'For Reg'!P8</f>
        <v>3306.8993613846774</v>
      </c>
      <c r="AB11" s="1370">
        <f ca="1">'For Reg'!Q8</f>
        <v>1653.4496806923387</v>
      </c>
    </row>
    <row r="12" spans="4:28" ht="15.75" thickBot="1" x14ac:dyDescent="0.3">
      <c r="D12" s="1190" t="s">
        <v>34</v>
      </c>
      <c r="E12" s="1191">
        <v>2</v>
      </c>
      <c r="F12" s="1390">
        <v>5</v>
      </c>
      <c r="G12" s="1420">
        <f>F12*12*'For Reg'!D9</f>
        <v>376620</v>
      </c>
      <c r="H12" s="1377">
        <f t="shared" ca="1" si="0"/>
        <v>489233.38355597114</v>
      </c>
      <c r="I12" s="1389"/>
      <c r="J12" s="1391">
        <v>1</v>
      </c>
      <c r="K12" s="1420">
        <f>J12*12*'For Reg'!E9</f>
        <v>56496</v>
      </c>
      <c r="L12" s="1380">
        <f ca="1">J12*12*Z12</f>
        <v>73385.007533395677</v>
      </c>
      <c r="M12" s="1389"/>
      <c r="N12" s="1392">
        <v>2</v>
      </c>
      <c r="O12" s="1420">
        <f>N12*12*'For Reg'!F9</f>
        <v>75336</v>
      </c>
      <c r="P12" s="1383">
        <f ca="1">N12*12*AA12</f>
        <v>97846.676711194232</v>
      </c>
      <c r="Q12" s="1389"/>
      <c r="R12" s="1395"/>
      <c r="S12" s="1421">
        <f>R12*12*'For Reg'!G8</f>
        <v>0</v>
      </c>
      <c r="T12" s="1386">
        <f ca="1">R12*12*'For Reg'!Q9</f>
        <v>0</v>
      </c>
      <c r="V12" s="1190" t="s">
        <v>34</v>
      </c>
      <c r="W12" s="1191">
        <v>2</v>
      </c>
      <c r="X12" s="1192">
        <f ca="1">'For Reg'!M9</f>
        <v>103.76105695778816</v>
      </c>
      <c r="Y12" s="1370">
        <f ca="1">'For Reg'!N9</f>
        <v>8153.8897259328523</v>
      </c>
      <c r="Z12" s="1370">
        <f ca="1">'For Reg'!O9</f>
        <v>6115.4172944496395</v>
      </c>
      <c r="AA12" s="1370">
        <f ca="1">'For Reg'!P9</f>
        <v>4076.9448629664262</v>
      </c>
      <c r="AB12" s="1370">
        <f ca="1">'For Reg'!Q9</f>
        <v>2038.4724314832131</v>
      </c>
    </row>
    <row r="13" spans="4:28" ht="30.75" thickBot="1" x14ac:dyDescent="0.3">
      <c r="D13" s="1190" t="s">
        <v>923</v>
      </c>
      <c r="E13" s="1191">
        <v>1</v>
      </c>
      <c r="F13" s="1390">
        <v>35</v>
      </c>
      <c r="G13" s="1420">
        <f>F13*12*'For Reg'!D10</f>
        <v>2110920</v>
      </c>
      <c r="H13" s="1377">
        <f t="shared" ca="1" si="0"/>
        <v>2702807.3789942018</v>
      </c>
      <c r="I13" s="1389"/>
      <c r="J13" s="1391"/>
      <c r="K13" s="1420">
        <f>J13*12*'For Reg'!E10</f>
        <v>0</v>
      </c>
      <c r="L13" s="1380"/>
      <c r="M13" s="1389"/>
      <c r="N13" s="1392">
        <v>3</v>
      </c>
      <c r="O13" s="1420">
        <f>N13*12*'For Reg'!F10</f>
        <v>90468</v>
      </c>
      <c r="P13" s="1383">
        <f ca="1">N13*12*AA13</f>
        <v>115834.60195689436</v>
      </c>
      <c r="Q13" s="1389"/>
      <c r="R13" s="1395">
        <v>2</v>
      </c>
      <c r="S13" s="1421">
        <f>R13*12*'For Reg'!G9</f>
        <v>37656</v>
      </c>
      <c r="T13" s="1386">
        <f ca="1">R13*12*'For Reg'!Q10</f>
        <v>38611.533985631453</v>
      </c>
      <c r="V13" s="1190" t="s">
        <v>923</v>
      </c>
      <c r="W13" s="1191">
        <v>1</v>
      </c>
      <c r="X13" s="1192">
        <f ca="1">'For Reg'!M10</f>
        <v>80.69286099400513</v>
      </c>
      <c r="Y13" s="1370">
        <f ca="1">'For Reg'!N10</f>
        <v>6435.2556642719092</v>
      </c>
      <c r="Z13" s="1370">
        <f ca="1">'For Reg'!O10</f>
        <v>4826.4417482039316</v>
      </c>
      <c r="AA13" s="1370">
        <f ca="1">'For Reg'!P10</f>
        <v>3217.6278321359546</v>
      </c>
      <c r="AB13" s="1370">
        <f ca="1">'For Reg'!Q10</f>
        <v>1608.8139160679773</v>
      </c>
    </row>
    <row r="14" spans="4:28" ht="30.75" thickBot="1" x14ac:dyDescent="0.3">
      <c r="D14" s="1190" t="s">
        <v>923</v>
      </c>
      <c r="E14" s="1191">
        <v>2</v>
      </c>
      <c r="F14" s="1390">
        <v>23</v>
      </c>
      <c r="G14" s="1420">
        <f>F14*12*'For Reg'!D11</f>
        <v>1683048</v>
      </c>
      <c r="H14" s="1377">
        <f t="shared" ca="1" si="0"/>
        <v>2201195.6802121731</v>
      </c>
      <c r="I14" s="1389"/>
      <c r="J14" s="1391">
        <v>1</v>
      </c>
      <c r="K14" s="1420">
        <f>J14*12*'For Reg'!E11</f>
        <v>54876</v>
      </c>
      <c r="L14" s="1380">
        <f ca="1">J14*12*Z14</f>
        <v>71778.120006918689</v>
      </c>
      <c r="M14" s="1389"/>
      <c r="N14" s="1392">
        <v>2</v>
      </c>
      <c r="O14" s="1420">
        <f>N14*12*'For Reg'!F11</f>
        <v>73176</v>
      </c>
      <c r="P14" s="1383">
        <f ca="1">N14*12*AA14</f>
        <v>95704.160009224914</v>
      </c>
      <c r="Q14" s="1389"/>
      <c r="R14" s="1395"/>
      <c r="S14" s="1421">
        <f>R14*12*'For Reg'!G10</f>
        <v>0</v>
      </c>
      <c r="T14" s="1386">
        <f ca="1">R14*12*'For Reg'!Q11</f>
        <v>0</v>
      </c>
      <c r="V14" s="1190" t="s">
        <v>923</v>
      </c>
      <c r="W14" s="1191">
        <v>2</v>
      </c>
      <c r="X14" s="1192">
        <f ca="1">'For Reg'!M11</f>
        <v>100.00434692708977</v>
      </c>
      <c r="Y14" s="1370">
        <f ca="1">'For Reg'!N11</f>
        <v>7975.3466674354095</v>
      </c>
      <c r="Z14" s="1370">
        <f ca="1">'For Reg'!O11</f>
        <v>5981.5100005765571</v>
      </c>
      <c r="AA14" s="1370">
        <f ca="1">'For Reg'!P11</f>
        <v>3987.6733337177047</v>
      </c>
      <c r="AB14" s="1370">
        <f ca="1">'For Reg'!Q11</f>
        <v>1993.8366668588524</v>
      </c>
    </row>
    <row r="15" spans="4:28" x14ac:dyDescent="0.25">
      <c r="D15" s="1404"/>
      <c r="E15" s="1405"/>
      <c r="F15" s="1408"/>
      <c r="G15" s="1418">
        <f>SUM(G7:G14)</f>
        <v>11032488</v>
      </c>
      <c r="H15" s="1407">
        <f ca="1">SUM(H7:H14)</f>
        <v>14254596.694357123</v>
      </c>
      <c r="I15" s="1407"/>
      <c r="J15" s="1408"/>
      <c r="K15" s="1418">
        <f>SUM(K7:K14)</f>
        <v>180324</v>
      </c>
      <c r="L15" s="1407">
        <f ca="1">SUM(L7:L14)</f>
        <v>244641.02657619014</v>
      </c>
      <c r="M15" s="1407"/>
      <c r="N15" s="1408"/>
      <c r="O15" s="1418">
        <f>SUM(O7:O14)</f>
        <v>634464</v>
      </c>
      <c r="P15" s="1407">
        <f ca="1">SUM(P7:P14)</f>
        <v>809840.95728171465</v>
      </c>
      <c r="Q15" s="1407"/>
      <c r="R15" s="1409"/>
      <c r="S15" s="1419">
        <f>SUM(S7:S14)</f>
        <v>216348</v>
      </c>
      <c r="T15" s="1407">
        <f ca="1">SUM(T7:T14)</f>
        <v>226097.7176865119</v>
      </c>
      <c r="V15" s="1404"/>
      <c r="W15" s="1405"/>
      <c r="X15" s="1406"/>
      <c r="Y15" s="1407"/>
      <c r="Z15" s="1407"/>
      <c r="AA15" s="1407"/>
      <c r="AB15" s="1407"/>
    </row>
    <row r="16" spans="4:28" ht="15.75" thickBot="1" x14ac:dyDescent="0.3"/>
    <row r="17" spans="4:14" ht="42.75" x14ac:dyDescent="0.25">
      <c r="D17" s="1627" t="s">
        <v>921</v>
      </c>
      <c r="E17" s="1627" t="s">
        <v>645</v>
      </c>
      <c r="F17" s="1399" t="s">
        <v>975</v>
      </c>
      <c r="G17" s="1368" t="s">
        <v>983</v>
      </c>
      <c r="H17" s="1375" t="s">
        <v>979</v>
      </c>
    </row>
    <row r="18" spans="4:14" ht="15.75" thickBot="1" x14ac:dyDescent="0.3">
      <c r="D18" s="1628"/>
      <c r="E18" s="1628"/>
      <c r="F18" s="1400" t="s">
        <v>922</v>
      </c>
      <c r="G18" s="1398"/>
      <c r="H18" s="1401"/>
    </row>
    <row r="19" spans="4:14" ht="15.75" thickBot="1" x14ac:dyDescent="0.3">
      <c r="D19" s="1190" t="s">
        <v>973</v>
      </c>
      <c r="E19" s="1191">
        <v>1</v>
      </c>
      <c r="F19" s="1402">
        <v>591</v>
      </c>
      <c r="G19" s="1420">
        <f>F19*'For Reg'!C6</f>
        <v>51056.49</v>
      </c>
      <c r="H19" s="1403">
        <f ca="1">F19*X9</f>
        <v>67203.815917141386</v>
      </c>
    </row>
    <row r="20" spans="4:14" ht="15.75" thickBot="1" x14ac:dyDescent="0.3">
      <c r="D20" s="1190" t="s">
        <v>973</v>
      </c>
      <c r="E20" s="1191">
        <v>2</v>
      </c>
      <c r="F20" s="1402">
        <v>64.5</v>
      </c>
      <c r="G20" s="1420">
        <f>F20*'For Reg'!C7</f>
        <v>6289.3950000000004</v>
      </c>
      <c r="H20" s="1403">
        <f ca="1">F20*X10</f>
        <v>8547.9760514870595</v>
      </c>
    </row>
    <row r="21" spans="4:14" ht="15.75" thickBot="1" x14ac:dyDescent="0.3">
      <c r="D21" s="1190" t="s">
        <v>34</v>
      </c>
      <c r="E21" s="1191">
        <v>1</v>
      </c>
      <c r="F21" s="1402">
        <v>1034</v>
      </c>
      <c r="G21" s="1420">
        <f>F21*'For Reg'!C8</f>
        <v>67923.459999999992</v>
      </c>
      <c r="H21" s="1403">
        <f ca="1">F21*X11</f>
        <v>87024.405675633243</v>
      </c>
    </row>
    <row r="22" spans="4:14" ht="15.75" thickBot="1" x14ac:dyDescent="0.3">
      <c r="D22" s="1190" t="s">
        <v>34</v>
      </c>
      <c r="E22" s="1191">
        <v>2</v>
      </c>
      <c r="F22" s="1402"/>
      <c r="G22" s="1420">
        <f>F22*'For Reg'!C9</f>
        <v>0</v>
      </c>
      <c r="H22" s="1403"/>
    </row>
    <row r="23" spans="4:14" ht="15.75" thickBot="1" x14ac:dyDescent="0.3">
      <c r="D23" s="1190" t="s">
        <v>923</v>
      </c>
      <c r="E23" s="1191">
        <v>1</v>
      </c>
      <c r="F23" s="1402">
        <v>1151</v>
      </c>
      <c r="G23" s="1420">
        <f>F23*'For Reg'!C10</f>
        <v>71937.5</v>
      </c>
      <c r="H23" s="1403">
        <f ca="1">F23*X13</f>
        <v>92877.483004099908</v>
      </c>
    </row>
    <row r="24" spans="4:14" ht="15.75" thickBot="1" x14ac:dyDescent="0.3">
      <c r="D24" s="1190" t="s">
        <v>923</v>
      </c>
      <c r="E24" s="1191">
        <v>2</v>
      </c>
      <c r="F24" s="1402">
        <v>838</v>
      </c>
      <c r="G24" s="1420">
        <f>F24*'For Reg'!C11</f>
        <v>63537.159999999996</v>
      </c>
      <c r="H24" s="1403">
        <f ca="1">F24*X14</f>
        <v>83803.642724901234</v>
      </c>
    </row>
    <row r="25" spans="4:14" x14ac:dyDescent="0.25">
      <c r="G25" s="1164">
        <f>SUM(G19:G24)</f>
        <v>260744.00499999998</v>
      </c>
      <c r="H25" s="221">
        <f ca="1">SUM(H19:H24)</f>
        <v>339457.32337326289</v>
      </c>
    </row>
    <row r="27" spans="4:14" ht="15.75" thickBot="1" x14ac:dyDescent="0.3"/>
    <row r="28" spans="4:14" s="1098" customFormat="1" ht="45.75" thickBot="1" x14ac:dyDescent="0.3">
      <c r="F28" s="306"/>
      <c r="G28" s="306"/>
      <c r="H28" s="1415" t="s">
        <v>984</v>
      </c>
      <c r="I28" s="1416"/>
      <c r="J28" s="1416" t="s">
        <v>982</v>
      </c>
      <c r="K28" s="1416" t="s">
        <v>987</v>
      </c>
      <c r="L28" s="1416" t="s">
        <v>985</v>
      </c>
      <c r="M28" s="1416"/>
      <c r="N28" s="1417" t="s">
        <v>986</v>
      </c>
    </row>
    <row r="29" spans="4:14" ht="15.75" thickBot="1" x14ac:dyDescent="0.3">
      <c r="H29" s="1410">
        <f>G25+G15+K15+O15+S15</f>
        <v>12324368.005000001</v>
      </c>
      <c r="I29" s="1411"/>
      <c r="J29" s="1412">
        <f ca="1">H15+L15+P15+T15+H25</f>
        <v>15874633.719274802</v>
      </c>
      <c r="K29" s="1412">
        <f ca="1">J29-H29</f>
        <v>3550265.7142748013</v>
      </c>
      <c r="L29" s="1412">
        <f ca="1">K29*0.5</f>
        <v>1775132.8571374007</v>
      </c>
      <c r="M29" s="1413"/>
      <c r="N29" s="1414">
        <f ca="1">(J29-H29)/H29</f>
        <v>0.28806878477131298</v>
      </c>
    </row>
  </sheetData>
  <mergeCells count="9">
    <mergeCell ref="D5:D6"/>
    <mergeCell ref="E5:E6"/>
    <mergeCell ref="D17:D18"/>
    <mergeCell ref="E17:E18"/>
    <mergeCell ref="V4:AB4"/>
    <mergeCell ref="V5:V6"/>
    <mergeCell ref="W5:W6"/>
    <mergeCell ref="X5:X6"/>
    <mergeCell ref="F4:R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4CD3C-E33F-41B5-873D-59B7B86602C5}">
  <dimension ref="A1:AWI300"/>
  <sheetViews>
    <sheetView topLeftCell="Y1" zoomScale="85" zoomScaleNormal="85" workbookViewId="0">
      <pane ySplit="1" topLeftCell="A5" activePane="bottomLeft" state="frozen"/>
      <selection pane="bottomLeft" activeCell="AJ12" sqref="AJ12:AJ38"/>
    </sheetView>
  </sheetViews>
  <sheetFormatPr defaultRowHeight="15" x14ac:dyDescent="0.25"/>
  <cols>
    <col min="1" max="1" width="40.7109375" customWidth="1"/>
    <col min="2" max="2" width="18.7109375" customWidth="1"/>
    <col min="4" max="83" width="18.7109375" customWidth="1"/>
    <col min="924" max="963" width="9.140625" style="1102"/>
    <col min="1164" max="1283" width="9.140625" style="1103"/>
  </cols>
  <sheetData>
    <row r="1" spans="1:963 1164:1283" x14ac:dyDescent="0.25">
      <c r="A1" s="225">
        <v>27</v>
      </c>
      <c r="C1" s="1100" t="s">
        <v>872</v>
      </c>
      <c r="E1" s="1101">
        <f ca="1">IF(COUNT(E12:E300)=0,"-",AVERAGE(E12:OFFSET(E12,$A$1-1,0)))</f>
        <v>3255.3910923230751</v>
      </c>
      <c r="G1" s="1101">
        <f ca="1">IF(COUNT(G12:G300)=0,"-",AVERAGE(G12:OFFSET(G12,$A$1-1,0)))</f>
        <v>2510.0119630129029</v>
      </c>
      <c r="I1" s="1101">
        <f ca="1">IF(COUNT(I12:I300)=0,"-",AVERAGE(I12:OFFSET(I12,$A$1-1,0)))</f>
        <v>722.04554587643565</v>
      </c>
      <c r="K1" s="1101">
        <f ca="1">IF(COUNT(K12:K300)=0,"-",AVERAGE(K12:OFFSET(K12,$A$1-1,0)))</f>
        <v>617.86405279585006</v>
      </c>
      <c r="M1" s="1101">
        <f ca="1">IF(COUNT(M12:M300)=0,"-",AVERAGE(M12:OFFSET(M12,$A$1-1,0)))</f>
        <v>1317.6864244741873</v>
      </c>
      <c r="O1" s="1101">
        <f ca="1">IF(COUNT(O12:O300)=0,"-",AVERAGE(O12:OFFSET(O12,$A$1-1,0)))</f>
        <v>245.09544775735969</v>
      </c>
      <c r="Q1" s="1101">
        <f ca="1">IF(COUNT(Q12:Q300)=0,"-",AVERAGE(Q12:OFFSET(Q12,$A$1-1,0)))</f>
        <v>1110.3204575213852</v>
      </c>
      <c r="S1" s="1101">
        <f ca="1">IF(COUNT(S12:S300)=0,"-",AVERAGE(S12:OFFSET(S12,$A$1-1,0)))</f>
        <v>23.710357462166968</v>
      </c>
      <c r="U1" s="1101" t="str">
        <f ca="1">IF(COUNT(U12:U300)=0,"-",AVERAGE(U12:OFFSET(U12,$A$1-1,0)))</f>
        <v>-</v>
      </c>
      <c r="W1" s="1101">
        <f ca="1">IF(COUNT(W12:W300)=0,"-",AVERAGE(W12:OFFSET(W12,$A$1-1,0)))</f>
        <v>9.7503089075393241</v>
      </c>
      <c r="Y1" s="1101" t="str">
        <f ca="1">IF(COUNT(Y12:Y300)=0,"-",AVERAGE(Y12:OFFSET(Y12,$A$1-1,0)))</f>
        <v>-</v>
      </c>
      <c r="AA1" s="1101">
        <f ca="1">IF(COUNT(AA12:AA300)=0,"-",AVERAGE(AA12:OFFSET(AA12,$A$1-1,0)))</f>
        <v>48.214285714285715</v>
      </c>
      <c r="AC1" s="1101">
        <f ca="1">IF(COUNT(AC12:AC300)=0,"-",AVERAGE(AC12:OFFSET(AC12,$A$1-1,0)))</f>
        <v>685.898296519582</v>
      </c>
      <c r="AE1" s="1101">
        <f ca="1">IF(COUNT(AE12:AE300)=0,"-",AVERAGE(AE12:OFFSET(AE12,$A$1-1,0)))</f>
        <v>6390.386099159583</v>
      </c>
      <c r="AG1" s="1101" t="str">
        <f ca="1">IF(COUNT(AG12:AG300)=0,"-",AVERAGE(AG12:OFFSET(AG12,$A$1-1,0)))</f>
        <v>-</v>
      </c>
      <c r="AI1" s="1101" t="str">
        <f ca="1">IF(COUNT(AI12:AI300)=0,"-",AVERAGE(AI12:OFFSET(AI12,$A$1-1,0)))</f>
        <v>-</v>
      </c>
      <c r="AK1" s="1101">
        <f ca="1">IF(COUNT(AK12:AK300)=0,"-",AVERAGE(AK12:OFFSET(AK12,$A$1-1,0)))</f>
        <v>1139.6912272705551</v>
      </c>
      <c r="AM1" s="1101" t="str">
        <f ca="1">IF(COUNT(AM12:AM300)=0,"-",AVERAGE(AM12:OFFSET(AM12,$A$1-1,0)))</f>
        <v>-</v>
      </c>
      <c r="AO1" s="1101">
        <f ca="1">IF(COUNT(AO12:AO300)=0,"-",AVERAGE(AO12:OFFSET(AO12,$A$1-1,0)))</f>
        <v>2557.0512183585984</v>
      </c>
      <c r="AQ1" s="1101">
        <f ca="1">IF(COUNT(AQ12:AQ300)=0,"-",AVERAGE(AQ12:OFFSET(AQ12,$A$1-1,0)))</f>
        <v>6660.6904574534592</v>
      </c>
      <c r="AS1" s="1101">
        <f ca="1">IF(COUNT(AS12:AS300)=0,"-",AVERAGE(AS12:OFFSET(AS12,$A$1-1,0)))</f>
        <v>3255.3910923230751</v>
      </c>
      <c r="AU1" s="1101">
        <f ca="1">IF(COUNT(AU12:AU300)=0,"-",AVERAGE(AU12:OFFSET(AU12,$A$1-1,0)))</f>
        <v>2510.0119630129029</v>
      </c>
      <c r="AW1" s="1101">
        <f ca="1">IF(COUNT(AW12:AW300)=0,"-",AVERAGE(AW12:OFFSET(AW12,$A$1-1,0)))</f>
        <v>722.04554587643565</v>
      </c>
      <c r="AY1" s="1101">
        <f ca="1">IF(COUNT(AY12:AY300)=0,"-",AVERAGE(AY12:OFFSET(AY12,$A$1-1,0)))</f>
        <v>617.86405279585006</v>
      </c>
      <c r="BA1" s="1101">
        <f ca="1">IF(COUNT(BA12:BA300)=0,"-",AVERAGE(BA12:OFFSET(BA12,$A$1-1,0)))</f>
        <v>1317.6864244741873</v>
      </c>
      <c r="BC1" s="1101">
        <f ca="1">IF(COUNT(BC12:BC300)=0,"-",AVERAGE(BC12:OFFSET(BC12,$A$1-1,0)))</f>
        <v>245.09544775735969</v>
      </c>
      <c r="BE1" s="1101">
        <f ca="1">IF(COUNT(BE12:BE300)=0,"-",AVERAGE(BE12:OFFSET(BE12,$A$1-1,0)))</f>
        <v>1110.3204575213852</v>
      </c>
      <c r="BG1" s="1101">
        <f ca="1">IF(COUNT(BG12:BG300)=0,"-",AVERAGE(BG12:OFFSET(BG12,$A$1-1,0)))</f>
        <v>23.710357462166968</v>
      </c>
      <c r="BI1" s="1101" t="str">
        <f ca="1">IF(COUNT(BI12:BI300)=0,"-",AVERAGE(BI12:OFFSET(BI12,$A$1-1,0)))</f>
        <v>-</v>
      </c>
      <c r="BK1" s="1101">
        <f ca="1">IF(COUNT(BK12:BK300)=0,"-",AVERAGE(BK12:OFFSET(BK12,$A$1-1,0)))</f>
        <v>9.7503089075393241</v>
      </c>
      <c r="BM1" s="1101" t="str">
        <f ca="1">IF(COUNT(BM12:BM300)=0,"-",AVERAGE(BM12:OFFSET(BM12,$A$1-1,0)))</f>
        <v>-</v>
      </c>
      <c r="BO1" s="1101">
        <f ca="1">IF(COUNT(BO12:BO300)=0,"-",AVERAGE(BO12:OFFSET(BO12,$A$1-1,0)))</f>
        <v>48.214285714285715</v>
      </c>
      <c r="BQ1" s="1101">
        <f ca="1">IF(COUNT(BQ12:BQ300)=0,"-",AVERAGE(BQ12:OFFSET(BQ12,$A$1-1,0)))</f>
        <v>685.898296519582</v>
      </c>
      <c r="BS1" s="1101">
        <f ca="1">IF(COUNT(BS12:BS300)=0,"-",AVERAGE(BS12:OFFSET(BS12,$A$1-1,0)))</f>
        <v>6390.386099159583</v>
      </c>
      <c r="BU1" s="1101" t="str">
        <f ca="1">IF(COUNT(BU12:BU300)=0,"-",AVERAGE(BU12:OFFSET(BU12,$A$1-1,0)))</f>
        <v>-</v>
      </c>
      <c r="BW1" s="1101" t="str">
        <f ca="1">IF(COUNT(BW12:BW300)=0,"-",AVERAGE(BW12:OFFSET(BW12,$A$1-1,0)))</f>
        <v>-</v>
      </c>
      <c r="BY1" s="1101">
        <f ca="1">IF(COUNT(BY12:BY300)=0,"-",AVERAGE(BY12:OFFSET(BY12,$A$1-1,0)))</f>
        <v>1139.6912272705551</v>
      </c>
      <c r="CA1" s="1101" t="str">
        <f ca="1">IF(COUNT(CA12:CA300)=0,"-",AVERAGE(CA12:OFFSET(CA12,$A$1-1,0)))</f>
        <v>-</v>
      </c>
      <c r="CC1" s="1101">
        <f ca="1">IF(COUNT(CC12:CC300)=0,"-",AVERAGE(CC12:OFFSET(CC12,$A$1-1,0)))</f>
        <v>2557.0512183585984</v>
      </c>
      <c r="CE1" s="1101">
        <f ca="1">IF(COUNT(CE12:CE300)=0,"-",AVERAGE(CE12:OFFSET(CE12,$A$1-1,0)))</f>
        <v>6660.6904574534592</v>
      </c>
    </row>
    <row r="2" spans="1:963 1164:1283" x14ac:dyDescent="0.25">
      <c r="C2" s="1100" t="s">
        <v>873</v>
      </c>
      <c r="E2" s="1101">
        <f ca="1">IF(COUNT(E12:E300)=0,"-",E1-(2*_xlfn.STDEV.P(E12:OFFSET(E12,$A$1-1,0))))</f>
        <v>-2905.6666542962275</v>
      </c>
      <c r="G2" s="1101">
        <f ca="1">IF(COUNT(G12:G300)=0,"-",G1-(2*_xlfn.STDEV.P(G12:OFFSET(G12,$A$1-1,0))))</f>
        <v>-7796.1560966321686</v>
      </c>
      <c r="I2" s="1101">
        <f ca="1">IF(COUNT(I12:I300)=0,"-",I1-(2*_xlfn.STDEV.P(I12:OFFSET(I12,$A$1-1,0))))</f>
        <v>-509.44864665162936</v>
      </c>
      <c r="K2" s="1101">
        <f ca="1">IF(COUNT(K12:K300)=0,"-",K1-(2*_xlfn.STDEV.P(K12:OFFSET(K12,$A$1-1,0))))</f>
        <v>294.99566715947941</v>
      </c>
      <c r="M2" s="1101">
        <f ca="1">IF(COUNT(M12:M300)=0,"-",M1-(2*_xlfn.STDEV.P(M12:OFFSET(M12,$A$1-1,0))))</f>
        <v>1317.6864244741873</v>
      </c>
      <c r="O2" s="1101">
        <f ca="1">IF(COUNT(O12:O300)=0,"-",O1-(2*_xlfn.STDEV.P(O12:OFFSET(O12,$A$1-1,0))))</f>
        <v>-381.99653808246671</v>
      </c>
      <c r="Q2" s="1101">
        <f ca="1">IF(COUNT(Q12:Q300)=0,"-",Q1-(2*_xlfn.STDEV.P(Q12:OFFSET(Q12,$A$1-1,0))))</f>
        <v>-1865.3490484921388</v>
      </c>
      <c r="S2" s="1101">
        <f ca="1">IF(COUNT(S12:S300)=0,"-",S1-(2*_xlfn.STDEV.P(S12:OFFSET(S12,$A$1-1,0))))</f>
        <v>-44.559457349944068</v>
      </c>
      <c r="U2" s="1101" t="str">
        <f ca="1">IF(COUNT(U12:U300)=0,"-",U1-(2*_xlfn.STDEV.P(U12:OFFSET(U12,$A$1-1,0))))</f>
        <v>-</v>
      </c>
      <c r="W2" s="1101">
        <f ca="1">IF(COUNT(W12:W300)=0,"-",W1-(2*_xlfn.STDEV.P(W12:OFFSET(W12,$A$1-1,0))))</f>
        <v>-17.610584537017118</v>
      </c>
      <c r="Y2" s="1101" t="str">
        <f ca="1">IF(COUNT(Y12:Y300)=0,"-",Y1-(2*_xlfn.STDEV.P(Y12:OFFSET(Y12,$A$1-1,0))))</f>
        <v>-</v>
      </c>
      <c r="AA2" s="1101">
        <f ca="1">IF(COUNT(AA12:AA300)=0,"-",AA1-(2*_xlfn.STDEV.P(AA12:OFFSET(AA12,$A$1-1,0))))</f>
        <v>48.214285714285715</v>
      </c>
      <c r="AC2" s="1101">
        <f ca="1">IF(COUNT(AC12:AC300)=0,"-",AC1-(2*_xlfn.STDEV.P(AC12:OFFSET(AC12,$A$1-1,0))))</f>
        <v>-1604.6426006782585</v>
      </c>
      <c r="AE2" s="1101">
        <f ca="1">IF(COUNT(AE12:AE300)=0,"-",AE1-(2*_xlfn.STDEV.P(AE12:OFFSET(AE12,$A$1-1,0))))</f>
        <v>-5944.2389388076681</v>
      </c>
      <c r="AG2" s="1101" t="str">
        <f ca="1">IF(COUNT(AG12:AG300)=0,"-",AG1-(2*_xlfn.STDEV.P(AG12:OFFSET(AG12,$A$1-1,0))))</f>
        <v>-</v>
      </c>
      <c r="AI2" s="1101" t="str">
        <f ca="1">IF(COUNT(AI12:AI300)=0,"-",AI1-(2*_xlfn.STDEV.P(AI12:OFFSET(AI12,$A$1-1,0))))</f>
        <v>-</v>
      </c>
      <c r="AK2" s="1101">
        <f ca="1">IF(COUNT(AK12:AK300)=0,"-",AK1-(2*_xlfn.STDEV.P(AK12:OFFSET(AK12,$A$1-1,0))))</f>
        <v>-2953.7682759817835</v>
      </c>
      <c r="AM2" s="1101" t="str">
        <f ca="1">IF(COUNT(AM12:AM300)=0,"-",AM1-(2*_xlfn.STDEV.P(AM12:OFFSET(AM12,$A$1-1,0))))</f>
        <v>-</v>
      </c>
      <c r="AO2" s="1101">
        <f ca="1">IF(COUNT(AO12:AO300)=0,"-",AO1-(2*_xlfn.STDEV.P(AO12:OFFSET(AO12,$A$1-1,0))))</f>
        <v>-6931.2118239118245</v>
      </c>
      <c r="AQ2" s="1101">
        <f ca="1">IF(COUNT(AQ12:AQ300)=0,"-",AQ1-(2*_xlfn.STDEV.P(AQ12:OFFSET(AQ12,$A$1-1,0))))</f>
        <v>-5345.7331695928397</v>
      </c>
      <c r="AS2" s="1101">
        <f ca="1">IF(COUNT(AS12:AS300)=0,"-",AS1-(2*_xlfn.STDEV.P(AS12:OFFSET(AS12,$A$1-1,0))))</f>
        <v>-2905.6666542962275</v>
      </c>
      <c r="AU2" s="1101">
        <f ca="1">IF(COUNT(AU12:AU300)=0,"-",AU1-(2*_xlfn.STDEV.P(AU12:OFFSET(AU12,$A$1-1,0))))</f>
        <v>-7796.1560966321686</v>
      </c>
      <c r="AW2" s="1101">
        <f ca="1">IF(COUNT(AW12:AW300)=0,"-",AW1-(2*_xlfn.STDEV.P(AW12:OFFSET(AW12,$A$1-1,0))))</f>
        <v>-509.44864665162936</v>
      </c>
      <c r="AY2" s="1101">
        <f ca="1">IF(COUNT(AY12:AY300)=0,"-",AY1-(2*_xlfn.STDEV.P(AY12:OFFSET(AY12,$A$1-1,0))))</f>
        <v>294.99566715947941</v>
      </c>
      <c r="BA2" s="1101">
        <f ca="1">IF(COUNT(BA12:BA300)=0,"-",BA1-(2*_xlfn.STDEV.P(BA12:OFFSET(BA12,$A$1-1,0))))</f>
        <v>1317.6864244741873</v>
      </c>
      <c r="BC2" s="1101">
        <f ca="1">IF(COUNT(BC12:BC300)=0,"-",BC1-(2*_xlfn.STDEV.P(BC12:OFFSET(BC12,$A$1-1,0))))</f>
        <v>-381.99653808246671</v>
      </c>
      <c r="BE2" s="1101">
        <f ca="1">IF(COUNT(BE12:BE300)=0,"-",BE1-(2*_xlfn.STDEV.P(BE12:OFFSET(BE12,$A$1-1,0))))</f>
        <v>-1865.3490484921388</v>
      </c>
      <c r="BG2" s="1101">
        <f ca="1">IF(COUNT(BG12:BG300)=0,"-",BG1-(2*_xlfn.STDEV.P(BG12:OFFSET(BG12,$A$1-1,0))))</f>
        <v>-44.559457349944068</v>
      </c>
      <c r="BI2" s="1101" t="str">
        <f ca="1">IF(COUNT(BI12:BI300)=0,"-",BI1-(2*_xlfn.STDEV.P(BI12:OFFSET(BI12,$A$1-1,0))))</f>
        <v>-</v>
      </c>
      <c r="BK2" s="1101">
        <f ca="1">IF(COUNT(BK12:BK300)=0,"-",BK1-(2*_xlfn.STDEV.P(BK12:OFFSET(BK12,$A$1-1,0))))</f>
        <v>-17.610584537017118</v>
      </c>
      <c r="BM2" s="1101" t="str">
        <f ca="1">IF(COUNT(BM12:BM300)=0,"-",BM1-(2*_xlfn.STDEV.P(BM12:OFFSET(BM12,$A$1-1,0))))</f>
        <v>-</v>
      </c>
      <c r="BO2" s="1101">
        <f ca="1">IF(COUNT(BO12:BO300)=0,"-",BO1-(2*_xlfn.STDEV.P(BO12:OFFSET(BO12,$A$1-1,0))))</f>
        <v>48.214285714285715</v>
      </c>
      <c r="BQ2" s="1101">
        <f ca="1">IF(COUNT(BQ12:BQ300)=0,"-",BQ1-(2*_xlfn.STDEV.P(BQ12:OFFSET(BQ12,$A$1-1,0))))</f>
        <v>-1604.6426006782585</v>
      </c>
      <c r="BS2" s="1101">
        <f ca="1">IF(COUNT(BS12:BS300)=0,"-",BS1-(2*_xlfn.STDEV.P(BS12:OFFSET(BS12,$A$1-1,0))))</f>
        <v>-5944.2389388076681</v>
      </c>
      <c r="BU2" s="1101" t="str">
        <f ca="1">IF(COUNT(BU12:BU300)=0,"-",BU1-(2*_xlfn.STDEV.P(BU12:OFFSET(BU12,$A$1-1,0))))</f>
        <v>-</v>
      </c>
      <c r="BW2" s="1101" t="str">
        <f ca="1">IF(COUNT(BW12:BW300)=0,"-",BW1-(2*_xlfn.STDEV.P(BW12:OFFSET(BW12,$A$1-1,0))))</f>
        <v>-</v>
      </c>
      <c r="BY2" s="1101">
        <f ca="1">IF(COUNT(BY12:BY300)=0,"-",BY1-(2*_xlfn.STDEV.P(BY12:OFFSET(BY12,$A$1-1,0))))</f>
        <v>-2953.7682759817835</v>
      </c>
      <c r="CA2" s="1101" t="str">
        <f ca="1">IF(COUNT(CA12:CA300)=0,"-",CA1-(2*_xlfn.STDEV.P(CA12:OFFSET(CA12,$A$1-1,0))))</f>
        <v>-</v>
      </c>
      <c r="CC2" s="1101">
        <f ca="1">IF(COUNT(CC12:CC300)=0,"-",CC1-(2*_xlfn.STDEV.P(CC12:OFFSET(CC12,$A$1-1,0))))</f>
        <v>-6931.2118239118245</v>
      </c>
      <c r="CE2" s="1101">
        <f ca="1">IF(COUNT(CE12:CE300)=0,"-",CE1-(2*_xlfn.STDEV.P(CE12:OFFSET(CE12,$A$1-1,0))))</f>
        <v>-5345.7331695928397</v>
      </c>
    </row>
    <row r="3" spans="1:963 1164:1283" ht="15" customHeight="1" x14ac:dyDescent="0.25">
      <c r="A3" s="1724" t="s">
        <v>874</v>
      </c>
      <c r="C3" s="1100" t="s">
        <v>875</v>
      </c>
      <c r="E3" s="1101">
        <f ca="1">IF(COUNT(E12:E300)=0,"-",E1+(2*_xlfn.STDEV.P(E12:OFFSET(E12,$A$1-1,0))))</f>
        <v>9416.4488389423786</v>
      </c>
      <c r="G3" s="1101">
        <f ca="1">IF(COUNT(G12:G300)=0,"-",G1+(2*_xlfn.STDEV.P(G12:OFFSET(G12,$A$1-1,0))))</f>
        <v>12816.180022657974</v>
      </c>
      <c r="I3" s="1101">
        <f ca="1">IF(COUNT(I12:I300)=0,"-",I1+(2*_xlfn.STDEV.P(I12:OFFSET(I12,$A$1-1,0))))</f>
        <v>1953.5397384045007</v>
      </c>
      <c r="K3" s="1101">
        <f ca="1">IF(COUNT(K12:K300)=0,"-",K1+(2*_xlfn.STDEV.P(K12:OFFSET(K12,$A$1-1,0))))</f>
        <v>940.73243843222076</v>
      </c>
      <c r="M3" s="1101">
        <f ca="1">IF(COUNT(M12:M300)=0,"-",M1+(2*_xlfn.STDEV.P(M12:OFFSET(M12,$A$1-1,0))))</f>
        <v>1317.6864244741873</v>
      </c>
      <c r="O3" s="1101">
        <f ca="1">IF(COUNT(O12:O300)=0,"-",O1+(2*_xlfn.STDEV.P(O12:OFFSET(O12,$A$1-1,0))))</f>
        <v>872.1874335971861</v>
      </c>
      <c r="Q3" s="1101">
        <f ca="1">IF(COUNT(Q12:Q300)=0,"-",Q1+(2*_xlfn.STDEV.P(Q12:OFFSET(Q12,$A$1-1,0))))</f>
        <v>4085.9899635349093</v>
      </c>
      <c r="S3" s="1101">
        <f ca="1">IF(COUNT(S12:S300)=0,"-",S1+(2*_xlfn.STDEV.P(S12:OFFSET(S12,$A$1-1,0))))</f>
        <v>91.980172274278004</v>
      </c>
      <c r="U3" s="1101" t="str">
        <f ca="1">IF(COUNT(U12:U300)=0,"-",U1+(2*_xlfn.STDEV.P(U12:OFFSET(U12,$A$1-1,0))))</f>
        <v>-</v>
      </c>
      <c r="W3" s="1101">
        <f ca="1">IF(COUNT(W12:W300)=0,"-",W1+(2*_xlfn.STDEV.P(W12:OFFSET(W12,$A$1-1,0))))</f>
        <v>37.111202352095766</v>
      </c>
      <c r="Y3" s="1101" t="str">
        <f ca="1">IF(COUNT(Y12:Y300)=0,"-",Y1+(2*_xlfn.STDEV.P(Y12:OFFSET(Y12,$A$1-1,0))))</f>
        <v>-</v>
      </c>
      <c r="AA3" s="1101">
        <f ca="1">IF(COUNT(AA12:AA300)=0,"-",AA1+(2*_xlfn.STDEV.P(AA12:OFFSET(AA12,$A$1-1,0))))</f>
        <v>48.214285714285715</v>
      </c>
      <c r="AC3" s="1101">
        <f ca="1">IF(COUNT(AC12:AC300)=0,"-",AC1+(2*_xlfn.STDEV.P(AC12:OFFSET(AC12,$A$1-1,0))))</f>
        <v>2976.4391937174223</v>
      </c>
      <c r="AE3" s="1101">
        <f ca="1">IF(COUNT(AE12:AE300)=0,"-",AE1+(2*_xlfn.STDEV.P(AE12:OFFSET(AE12,$A$1-1,0))))</f>
        <v>18725.011137126836</v>
      </c>
      <c r="AG3" s="1101" t="str">
        <f ca="1">IF(COUNT(AG12:AG300)=0,"-",AG1+(2*_xlfn.STDEV.P(AG12:OFFSET(AG12,$A$1-1,0))))</f>
        <v>-</v>
      </c>
      <c r="AI3" s="1101" t="str">
        <f ca="1">IF(COUNT(AI12:AI300)=0,"-",AI1+(2*_xlfn.STDEV.P(AI12:OFFSET(AI12,$A$1-1,0))))</f>
        <v>-</v>
      </c>
      <c r="AK3" s="1101">
        <f ca="1">IF(COUNT(AK12:AK300)=0,"-",AK1+(2*_xlfn.STDEV.P(AK12:OFFSET(AK12,$A$1-1,0))))</f>
        <v>5233.1507305228934</v>
      </c>
      <c r="AM3" s="1101" t="str">
        <f ca="1">IF(COUNT(AM12:AM300)=0,"-",AM1+(2*_xlfn.STDEV.P(AM12:OFFSET(AM12,$A$1-1,0))))</f>
        <v>-</v>
      </c>
      <c r="AO3" s="1101">
        <f ca="1">IF(COUNT(AO12:AO300)=0,"-",AO1+(2*_xlfn.STDEV.P(AO12:OFFSET(AO12,$A$1-1,0))))</f>
        <v>12045.31426062902</v>
      </c>
      <c r="AQ3" s="1101">
        <f ca="1">IF(COUNT(AQ12:AQ300)=0,"-",AQ1+(2*_xlfn.STDEV.P(AQ12:OFFSET(AQ12,$A$1-1,0))))</f>
        <v>18667.114084499757</v>
      </c>
      <c r="AS3" s="1101">
        <f ca="1">IF(COUNT(AS12:AS300)=0,"-",AS1+(2*_xlfn.STDEV.P(AS12:OFFSET(AS12,$A$1-1,0))))</f>
        <v>9416.4488389423786</v>
      </c>
      <c r="AU3" s="1101">
        <f ca="1">IF(COUNT(AU12:AU300)=0,"-",AU1+(2*_xlfn.STDEV.P(AU12:OFFSET(AU12,$A$1-1,0))))</f>
        <v>12816.180022657974</v>
      </c>
      <c r="AW3" s="1101">
        <f ca="1">IF(COUNT(AW12:AW300)=0,"-",AW1+(2*_xlfn.STDEV.P(AW12:OFFSET(AW12,$A$1-1,0))))</f>
        <v>1953.5397384045007</v>
      </c>
      <c r="AY3" s="1101">
        <f ca="1">IF(COUNT(AY12:AY300)=0,"-",AY1+(2*_xlfn.STDEV.P(AY12:OFFSET(AY12,$A$1-1,0))))</f>
        <v>940.73243843222076</v>
      </c>
      <c r="BA3" s="1101">
        <f ca="1">IF(COUNT(BA12:BA300)=0,"-",BA1+(2*_xlfn.STDEV.P(BA12:OFFSET(BA12,$A$1-1,0))))</f>
        <v>1317.6864244741873</v>
      </c>
      <c r="BC3" s="1101">
        <f ca="1">IF(COUNT(BC12:BC300)=0,"-",BC1+(2*_xlfn.STDEV.P(BC12:OFFSET(BC12,$A$1-1,0))))</f>
        <v>872.1874335971861</v>
      </c>
      <c r="BE3" s="1101">
        <f ca="1">IF(COUNT(BE12:BE300)=0,"-",BE1+(2*_xlfn.STDEV.P(BE12:OFFSET(BE12,$A$1-1,0))))</f>
        <v>4085.9899635349093</v>
      </c>
      <c r="BG3" s="1101">
        <f ca="1">IF(COUNT(BG12:BG300)=0,"-",BG1+(2*_xlfn.STDEV.P(BG12:OFFSET(BG12,$A$1-1,0))))</f>
        <v>91.980172274278004</v>
      </c>
      <c r="BI3" s="1101" t="str">
        <f ca="1">IF(COUNT(BI12:BI300)=0,"-",BI1+(2*_xlfn.STDEV.P(BI12:OFFSET(BI12,$A$1-1,0))))</f>
        <v>-</v>
      </c>
      <c r="BK3" s="1101">
        <f ca="1">IF(COUNT(BK12:BK300)=0,"-",BK1+(2*_xlfn.STDEV.P(BK12:OFFSET(BK12,$A$1-1,0))))</f>
        <v>37.111202352095766</v>
      </c>
      <c r="BM3" s="1101" t="str">
        <f ca="1">IF(COUNT(BM12:BM300)=0,"-",BM1+(2*_xlfn.STDEV.P(BM12:OFFSET(BM12,$A$1-1,0))))</f>
        <v>-</v>
      </c>
      <c r="BO3" s="1101">
        <f ca="1">IF(COUNT(BO12:BO300)=0,"-",BO1+(2*_xlfn.STDEV.P(BO12:OFFSET(BO12,$A$1-1,0))))</f>
        <v>48.214285714285715</v>
      </c>
      <c r="BQ3" s="1101">
        <f ca="1">IF(COUNT(BQ12:BQ300)=0,"-",BQ1+(2*_xlfn.STDEV.P(BQ12:OFFSET(BQ12,$A$1-1,0))))</f>
        <v>2976.4391937174223</v>
      </c>
      <c r="BS3" s="1101">
        <f ca="1">IF(COUNT(BS12:BS300)=0,"-",BS1+(2*_xlfn.STDEV.P(BS12:OFFSET(BS12,$A$1-1,0))))</f>
        <v>18725.011137126836</v>
      </c>
      <c r="BU3" s="1101" t="str">
        <f ca="1">IF(COUNT(BU12:BU300)=0,"-",BU1+(2*_xlfn.STDEV.P(BU12:OFFSET(BU12,$A$1-1,0))))</f>
        <v>-</v>
      </c>
      <c r="BW3" s="1101" t="str">
        <f ca="1">IF(COUNT(BW12:BW300)=0,"-",BW1+(2*_xlfn.STDEV.P(BW12:OFFSET(BW12,$A$1-1,0))))</f>
        <v>-</v>
      </c>
      <c r="BY3" s="1101">
        <f ca="1">IF(COUNT(BY12:BY300)=0,"-",BY1+(2*_xlfn.STDEV.P(BY12:OFFSET(BY12,$A$1-1,0))))</f>
        <v>5233.1507305228934</v>
      </c>
      <c r="CA3" s="1101" t="str">
        <f ca="1">IF(COUNT(CA12:CA300)=0,"-",CA1+(2*_xlfn.STDEV.P(CA12:OFFSET(CA12,$A$1-1,0))))</f>
        <v>-</v>
      </c>
      <c r="CC3" s="1101">
        <f ca="1">IF(COUNT(CC12:CC300)=0,"-",CC1+(2*_xlfn.STDEV.P(CC12:OFFSET(CC12,$A$1-1,0))))</f>
        <v>12045.31426062902</v>
      </c>
      <c r="CE3" s="1101">
        <f ca="1">IF(COUNT(CE12:CE300)=0,"-",CE1+(2*_xlfn.STDEV.P(CE12:OFFSET(CE12,$A$1-1,0))))</f>
        <v>18667.114084499757</v>
      </c>
    </row>
    <row r="4" spans="1:963 1164:1283" x14ac:dyDescent="0.25">
      <c r="A4" s="1724"/>
      <c r="C4" s="1100" t="s">
        <v>876</v>
      </c>
      <c r="E4" s="1104">
        <f ca="1">IF(COUNT(E12:E300)=0,"-",AVERAGEIFS(E12:E300, E12:E300, "&gt;="&amp;E2,E12:E300,"&lt;="&amp;E3))</f>
        <v>2701.9606469392288</v>
      </c>
      <c r="G4" s="1104">
        <f ca="1">IF(COUNT(G12:G300)=0,"-",AVERAGEIFS(G12:G300, G12:G300, "&gt;="&amp;G2,G12:G300,"&lt;="&amp;G3))</f>
        <v>950.66778416532475</v>
      </c>
      <c r="I4" s="1104">
        <f ca="1">IF(COUNT(I12:I300)=0,"-",AVERAGEIFS(I12:I300, I12:I300, "&gt;="&amp;I2,I12:I300,"&lt;="&amp;I3))</f>
        <v>722.04554587643565</v>
      </c>
      <c r="K4" s="1104">
        <f ca="1">IF(COUNT(K12:K300)=0,"-",AVERAGEIFS(K12:K300, K12:K300, "&gt;="&amp;K2,K12:K300,"&lt;="&amp;K3))</f>
        <v>617.86405279585006</v>
      </c>
      <c r="M4" s="1104">
        <f ca="1">IF(COUNT(M12:M300)=0,"-",AVERAGEIFS(M12:M300, M12:M300, "&gt;="&amp;M2,M12:M300,"&lt;="&amp;M3))</f>
        <v>1317.6864244741873</v>
      </c>
      <c r="O4" s="1104">
        <f ca="1">IF(COUNT(O12:O300)=0,"-",AVERAGEIFS(O12:O300, O12:O300, "&gt;="&amp;O2,O12:O300,"&lt;="&amp;O3))</f>
        <v>143.32978838080251</v>
      </c>
      <c r="Q4" s="1104">
        <f ca="1">IF(COUNT(Q12:Q300)=0,"-",AVERAGEIFS(Q12:Q300, Q12:Q300, "&gt;="&amp;Q2,Q12:Q300,"&lt;="&amp;Q3))</f>
        <v>749.83436882343722</v>
      </c>
      <c r="S4" s="1104">
        <f ca="1">IF(COUNT(S12:S300)=0,"-",AVERAGEIFS(S12:S300, S12:S300, "&gt;="&amp;S2,S12:S300,"&lt;="&amp;S3))</f>
        <v>11.754985787666033</v>
      </c>
      <c r="U4" s="1104" t="str">
        <f>IF(COUNT(U12:U300)=0,"-",AVERAGEIFS(U12:U300, U12:U300, "&gt;="&amp;U2,U12:U300,"&lt;="&amp;U3))</f>
        <v>-</v>
      </c>
      <c r="W4" s="1104">
        <f ca="1">IF(COUNT(W12:W300)=0,"-",AVERAGEIFS(W12:W300, W12:W300, "&gt;="&amp;W2,W12:W300,"&lt;="&amp;W3))</f>
        <v>9.7503089075393241</v>
      </c>
      <c r="Y4" s="1104" t="str">
        <f>IF(COUNT(Y12:Y300)=0,"-",AVERAGEIFS(Y12:Y300, Y12:Y300, "&gt;="&amp;Y2,Y12:Y300,"&lt;="&amp;Y3))</f>
        <v>-</v>
      </c>
      <c r="AA4" s="1104">
        <f ca="1">IF(COUNT(AA12:AA300)=0,"-",AVERAGEIFS(AA12:AA300, AA12:AA300, "&gt;="&amp;AA2,AA12:AA300,"&lt;="&amp;AA3))</f>
        <v>48.214285714285715</v>
      </c>
      <c r="AC4" s="1104">
        <f ca="1">IF(COUNT(AC12:AC300)=0,"-",AVERAGEIFS(AC12:AC300, AC12:AC300, "&gt;="&amp;AC2,AC12:AC300,"&lt;="&amp;AC3))</f>
        <v>176.86826419354253</v>
      </c>
      <c r="AE4" s="1104">
        <f ca="1">IF(COUNT(AE12:AE300)=0,"-",AVERAGEIFS(AE12:AE300, AE12:AE300, "&gt;="&amp;AE2,AE12:AE300,"&lt;="&amp;AE3))</f>
        <v>6390.386099159583</v>
      </c>
      <c r="AG4" s="1104" t="str">
        <f>IF(COUNT(AG12:AG300)=0,"-",AVERAGEIFS(AG12:AG300, AG12:AG300, "&gt;="&amp;AG2,AG12:AG300,"&lt;="&amp;AG3))</f>
        <v>-</v>
      </c>
      <c r="AI4" s="1104" t="str">
        <f>IF(COUNT(AI12:AI300)=0,"-",AVERAGEIFS(AI12:AI300, AI12:AI300, "&gt;="&amp;AI2,AI12:AI300,"&lt;="&amp;AI3))</f>
        <v>-</v>
      </c>
      <c r="AK4" s="1104">
        <f ca="1">IF(COUNT(AK12:AK300)=0,"-",AVERAGEIFS(AK12:AK300, AK12:AK300, "&gt;="&amp;AK2,AK12:AK300,"&lt;="&amp;AK3))</f>
        <v>671.82319723296916</v>
      </c>
      <c r="AM4" s="1104" t="str">
        <f>IF(COUNT(AM12:AM300)=0,"-",AVERAGEIFS(AM12:AM300, AM12:AM300, "&gt;="&amp;AM2,AM12:AM300,"&lt;="&amp;AM3))</f>
        <v>-</v>
      </c>
      <c r="AO4" s="1104">
        <f ca="1">IF(COUNT(AO12:AO300)=0,"-",AVERAGEIFS(AO12:AO300, AO12:AO300, "&gt;="&amp;AO2,AO12:AO300,"&lt;="&amp;AO3))</f>
        <v>2557.0512183585984</v>
      </c>
      <c r="AQ4" s="1104">
        <f ca="1">IF(COUNT(AQ12:AQ300)=0,"-",AVERAGEIFS(AQ12:AQ300, AQ12:AQ300, "&gt;="&amp;AQ2,AQ12:AQ300,"&lt;="&amp;AQ3))</f>
        <v>5507.568260295544</v>
      </c>
      <c r="AS4" s="1104">
        <f ca="1">IF(COUNT(AS12:AS300)=0,"-",AVERAGEIFS(AS12:AS300, AS12:AS300, "&gt;="&amp;AS2,AS12:AS300,"&lt;="&amp;AS3))</f>
        <v>2701.9606469392288</v>
      </c>
      <c r="AU4" s="1104">
        <f ca="1">IF(COUNT(AU12:AU300)=0,"-",AVERAGEIFS(AU12:AU300, AU12:AU300, "&gt;="&amp;AU2,AU12:AU300,"&lt;="&amp;AU3))</f>
        <v>950.66778416532475</v>
      </c>
      <c r="AW4" s="1104">
        <f ca="1">IF(COUNT(AW12:AW300)=0,"-",AVERAGEIFS(AW12:AW300, AW12:AW300, "&gt;="&amp;AW2,AW12:AW300,"&lt;="&amp;AW3))</f>
        <v>722.04554587643565</v>
      </c>
      <c r="AY4" s="1104">
        <f ca="1">IF(COUNT(AY12:AY300)=0,"-",AVERAGEIFS(AY12:AY300, AY12:AY300, "&gt;="&amp;AY2,AY12:AY300,"&lt;="&amp;AY3))</f>
        <v>617.86405279585006</v>
      </c>
      <c r="BA4" s="1104">
        <f ca="1">IF(COUNT(BA12:BA300)=0,"-",AVERAGEIFS(BA12:BA300, BA12:BA300, "&gt;="&amp;BA2,BA12:BA300,"&lt;="&amp;BA3))</f>
        <v>1317.6864244741873</v>
      </c>
      <c r="BC4" s="1104">
        <f ca="1">IF(COUNT(BC12:BC300)=0,"-",AVERAGEIFS(BC12:BC300, BC12:BC300, "&gt;="&amp;BC2,BC12:BC300,"&lt;="&amp;BC3))</f>
        <v>143.32978838080251</v>
      </c>
      <c r="BE4" s="1104">
        <f ca="1">IF(COUNT(BE12:BE300)=0,"-",AVERAGEIFS(BE12:BE300, BE12:BE300, "&gt;="&amp;BE2,BE12:BE300,"&lt;="&amp;BE3))</f>
        <v>749.83436882343722</v>
      </c>
      <c r="BG4" s="1104">
        <f ca="1">IF(COUNT(BG12:BG300)=0,"-",AVERAGEIFS(BG12:BG300, BG12:BG300, "&gt;="&amp;BG2,BG12:BG300,"&lt;="&amp;BG3))</f>
        <v>11.754985787666033</v>
      </c>
      <c r="BI4" s="1104" t="str">
        <f>IF(COUNT(BI12:BI300)=0,"-",AVERAGEIFS(BI12:BI300, BI12:BI300, "&gt;="&amp;BI2,BI12:BI300,"&lt;="&amp;BI3))</f>
        <v>-</v>
      </c>
      <c r="BK4" s="1104">
        <f ca="1">IF(COUNT(BK12:BK300)=0,"-",AVERAGEIFS(BK12:BK300, BK12:BK300, "&gt;="&amp;BK2,BK12:BK300,"&lt;="&amp;BK3))</f>
        <v>9.7503089075393241</v>
      </c>
      <c r="BM4" s="1104" t="str">
        <f>IF(COUNT(BM12:BM300)=0,"-",AVERAGEIFS(BM12:BM300, BM12:BM300, "&gt;="&amp;BM2,BM12:BM300,"&lt;="&amp;BM3))</f>
        <v>-</v>
      </c>
      <c r="BO4" s="1104">
        <f ca="1">IF(COUNT(BO12:BO300)=0,"-",AVERAGEIFS(BO12:BO300, BO12:BO300, "&gt;="&amp;BO2,BO12:BO300,"&lt;="&amp;BO3))</f>
        <v>48.214285714285715</v>
      </c>
      <c r="BQ4" s="1104">
        <f ca="1">IF(COUNT(BQ12:BQ300)=0,"-",AVERAGEIFS(BQ12:BQ300, BQ12:BQ300, "&gt;="&amp;BQ2,BQ12:BQ300,"&lt;="&amp;BQ3))</f>
        <v>176.86826419354253</v>
      </c>
      <c r="BS4" s="1104">
        <f ca="1">IF(COUNT(BS12:BS300)=0,"-",AVERAGEIFS(BS12:BS300, BS12:BS300, "&gt;="&amp;BS2,BS12:BS300,"&lt;="&amp;BS3))</f>
        <v>6390.386099159583</v>
      </c>
      <c r="BU4" s="1104" t="str">
        <f>IF(COUNT(BU12:BU300)=0,"-",AVERAGEIFS(BU12:BU300, BU12:BU300, "&gt;="&amp;BU2,BU12:BU300,"&lt;="&amp;BU3))</f>
        <v>-</v>
      </c>
      <c r="BW4" s="1104" t="str">
        <f>IF(COUNT(BW12:BW300)=0,"-",AVERAGEIFS(BW12:BW300, BW12:BW300, "&gt;="&amp;BW2,BW12:BW300,"&lt;="&amp;BW3))</f>
        <v>-</v>
      </c>
      <c r="BY4" s="1104">
        <f ca="1">IF(COUNT(BY12:BY300)=0,"-",AVERAGEIFS(BY12:BY300, BY12:BY300, "&gt;="&amp;BY2,BY12:BY300,"&lt;="&amp;BY3))</f>
        <v>671.82319723296916</v>
      </c>
      <c r="CA4" s="1104" t="str">
        <f>IF(COUNT(CA12:CA300)=0,"-",AVERAGEIFS(CA12:CA300, CA12:CA300, "&gt;="&amp;CA2,CA12:CA300,"&lt;="&amp;CA3))</f>
        <v>-</v>
      </c>
      <c r="CC4" s="1104">
        <f ca="1">IF(COUNT(CC12:CC300)=0,"-",AVERAGEIFS(CC12:CC300, CC12:CC300, "&gt;="&amp;CC2,CC12:CC300,"&lt;="&amp;CC3))</f>
        <v>2557.0512183585984</v>
      </c>
      <c r="CE4" s="1104">
        <f ca="1">IF(COUNT(CE12:CE300)=0,"-",AVERAGEIFS(CE12:CE300, CE12:CE300, "&gt;="&amp;CE2,CE12:CE300,"&lt;="&amp;CE3))</f>
        <v>5507.568260295544</v>
      </c>
    </row>
    <row r="5" spans="1:963 1164:1283" x14ac:dyDescent="0.25">
      <c r="A5" s="1724"/>
      <c r="C5" s="1100" t="s">
        <v>877</v>
      </c>
      <c r="E5" s="1105">
        <f ca="1">IF(COUNT(E12:E300)=0,"-",SUMIFS(D12:D300,E12:E300,"&gt;="&amp;E2,E12:E300,"&lt;="&amp;E3)/SUMIFS($B12:$B300,E12:E300,"&gt;="&amp;E2,E12:E300,"&lt;="&amp;E3))</f>
        <v>3557.3455236739937</v>
      </c>
      <c r="G5" s="1105">
        <f ca="1">IF(COUNT(G12:G300)=0,"-",SUMIFS(F12:F300,G12:G300,"&gt;="&amp;G2,G12:G300,"&lt;="&amp;G3)/SUMIFS($B12:$B300,G12:G300,"&gt;="&amp;G2,G12:G300,"&lt;="&amp;G3))</f>
        <v>577.41709734478604</v>
      </c>
      <c r="I5" s="1105">
        <f ca="1">IF(COUNT(I12:I300)=0,"-",SUMIFS(H12:H300,I12:I300,"&gt;="&amp;I2,I12:I300,"&lt;="&amp;I3)/SUMIFS($B12:$B300,I12:I300,"&gt;="&amp;I2,I12:I300,"&lt;="&amp;I3))</f>
        <v>140.97372633958</v>
      </c>
      <c r="K5" s="1105">
        <f ca="1">IF(COUNT(K12:K300)=0,"-",SUMIFS(J12:J300,K12:K300,"&gt;="&amp;K2,K12:K300,"&lt;="&amp;K3)/SUMIFS($B12:$B300,K12:K300,"&gt;="&amp;K2,K12:K300,"&lt;="&amp;K3))</f>
        <v>547.30572186902043</v>
      </c>
      <c r="M5" s="1105">
        <f ca="1">IF(COUNT(M12:M300)=0,"-",SUMIFS(L12:L300,M12:M300,"&gt;="&amp;M2,M12:M300,"&lt;="&amp;M3)/SUMIFS($B12:$B300,M12:M300,"&gt;="&amp;M2,M12:M300,"&lt;="&amp;M3))</f>
        <v>1317.6864244741873</v>
      </c>
      <c r="O5" s="1105">
        <f ca="1">IF(COUNT(O12:O300)=0,"-",SUMIFS(N12:N300,O12:O300,"&gt;="&amp;O2,O12:O300,"&lt;="&amp;O3)/SUMIFS($B12:$B300,O12:O300,"&gt;="&amp;O2,O12:O300,"&lt;="&amp;O3))</f>
        <v>142.95260922218733</v>
      </c>
      <c r="Q5" s="1105">
        <f ca="1">IF(COUNT(Q12:Q300)=0,"-",SUMIFS(P12:P300,Q12:Q300,"&gt;="&amp;Q2,Q12:Q300,"&lt;="&amp;Q3)/SUMIFS($B12:$B300,Q12:Q300,"&gt;="&amp;Q2,Q12:Q300,"&lt;="&amp;Q3))</f>
        <v>1184.4989931709038</v>
      </c>
      <c r="S5" s="1105">
        <f ca="1">IF(COUNT(S12:S300)=0,"-",SUMIFS(R12:R300,S12:S300,"&gt;="&amp;S2,S12:S300,"&lt;="&amp;S3)/SUMIFS($B12:$B300,S12:S300,"&gt;="&amp;S2,S12:S300,"&lt;="&amp;S3))</f>
        <v>8.690516240181994</v>
      </c>
      <c r="U5" s="1105" t="str">
        <f>IF(COUNT(U12:U300)=0,"-",SUMIFS(T12:T300,U12:U300,"&gt;="&amp;U2,U12:U300,"&lt;="&amp;U3)/SUMIFS($B12:$B300,U12:U300,"&gt;="&amp;U2,U12:U300,"&lt;="&amp;U3))</f>
        <v>-</v>
      </c>
      <c r="W5" s="1105">
        <f ca="1">IF(COUNT(W12:W300)=0,"-",SUMIFS(V12:V300,W12:W300,"&gt;="&amp;W2,W12:W300,"&lt;="&amp;W3)/SUMIFS($B12:$B300,W12:W300,"&gt;="&amp;W2,W12:W300,"&lt;="&amp;W3))</f>
        <v>1.6030408196992232</v>
      </c>
      <c r="Y5" s="1105" t="str">
        <f>IF(COUNT(Y12:Y300)=0,"-",SUMIFS(X12:X300,Y12:Y300,"&gt;="&amp;Y2,Y12:Y300,"&lt;="&amp;Y3)/SUMIFS($B12:$B300,Y12:Y300,"&gt;="&amp;Y2,Y12:Y300,"&lt;="&amp;Y3))</f>
        <v>-</v>
      </c>
      <c r="AA5" s="1105">
        <f ca="1">IF(COUNT(AA12:AA300)=0,"-",SUMIFS(Z12:Z300,AA12:AA300,"&gt;="&amp;AA2,AA12:AA300,"&lt;="&amp;AA3)/SUMIFS($B12:$B300,AA12:AA300,"&gt;="&amp;AA2,AA12:AA300,"&lt;="&amp;AA3))</f>
        <v>48.214285714285715</v>
      </c>
      <c r="AC5" s="1105">
        <f ca="1">IF(COUNT(AC12:AC300)=0,"-",SUMIFS(AB12:AB300,AC12:AC300,"&gt;="&amp;AC2,AC12:AC300,"&lt;="&amp;AC3)/SUMIFS($B12:$B300,AC12:AC300,"&gt;="&amp;AC2,AC12:AC300,"&lt;="&amp;AC3))</f>
        <v>209.13831395348836</v>
      </c>
      <c r="AE5" s="1105">
        <f ca="1">IF(COUNT(AE12:AE300)=0,"-",SUMIFS(AD12:AD300,AE12:AE300,"&gt;="&amp;AE2,AE12:AE300,"&lt;="&amp;AE3)/SUMIFS($B12:$B300,AE12:AE300,"&gt;="&amp;AE2,AE12:AE300,"&lt;="&amp;AE3))</f>
        <v>1875.063985530104</v>
      </c>
      <c r="AG5" s="1105" t="str">
        <f>IF(COUNT(AG12:AG300)=0,"-",SUMIFS(AF12:AF300,AG12:AG300,"&gt;="&amp;AG2,AG12:AG300,"&lt;="&amp;AG3)/SUMIFS($B12:$B300,AG12:AG300,"&gt;="&amp;AG2,AG12:AG300,"&lt;="&amp;AG3))</f>
        <v>-</v>
      </c>
      <c r="AI5" s="1105" t="str">
        <f>IF(COUNT(AI12:AI300)=0,"-",SUMIFS(AH12:AH300,AI12:AI300,"&gt;="&amp;AI2,AI12:AI300,"&lt;="&amp;AI3)/SUMIFS($B12:$B300,AI12:AI300,"&gt;="&amp;AI2,AI12:AI300,"&lt;="&amp;AI3))</f>
        <v>-</v>
      </c>
      <c r="AK5" s="1105">
        <f ca="1">IF(COUNT(AK12:AK300)=0,"-",SUMIFS(AJ12:AJ300,AK12:AK300,"&gt;="&amp;AK2,AK12:AK300,"&lt;="&amp;AK3)/SUMIFS($B12:$B300,AK12:AK300,"&gt;="&amp;AK2,AK12:AK300,"&lt;="&amp;AK3))</f>
        <v>931.52149511578648</v>
      </c>
      <c r="AM5" s="1105" t="str">
        <f>IF(COUNT(AM12:AM300)=0,"-",SUMIFS(AL12:AL300,AM12:AM300,"&gt;="&amp;AM2,AM12:AM300,"&lt;="&amp;AM3)/SUMIFS($B12:$B300,AM12:AM300,"&gt;="&amp;AM2,AM12:AM300,"&lt;="&amp;AM3))</f>
        <v>-</v>
      </c>
      <c r="AO5" s="1105">
        <f ca="1">IF(COUNT(AO12:AO300)=0,"-",SUMIFS(AN12:AN300,AO12:AO300,"&gt;="&amp;AO2,AO12:AO300,"&lt;="&amp;AO3)/SUMIFS($B12:$B300,AO12:AO300,"&gt;="&amp;AO2,AO12:AO300,"&lt;="&amp;AO3))</f>
        <v>3438.1103070739719</v>
      </c>
      <c r="AQ5" s="1105">
        <f ca="1">IF(COUNT(AQ12:AQ300)=0,"-",SUMIFS(AP12:AP300,AQ12:AQ300,"&gt;="&amp;AQ2,AQ12:AQ300,"&lt;="&amp;AQ3)/SUMIFS($B12:$B300,AQ12:AQ300,"&gt;="&amp;AQ2,AQ12:AQ300,"&lt;="&amp;AQ3))</f>
        <v>5200.9251744387875</v>
      </c>
      <c r="AS5" s="1105">
        <f ca="1">IF(COUNT(AS12:AS300)=0,"-",SUMIFS(AR12:AR300,AS12:AS300,"&gt;="&amp;AS2,AS12:AS300,"&lt;="&amp;AS3)/SUMIFS($B12:$B300,AS12:AS300,"&gt;="&amp;AS2,AS12:AS300,"&lt;="&amp;AS3))</f>
        <v>3557.3455236739937</v>
      </c>
      <c r="AU5" s="1105">
        <f ca="1">IF(COUNT(AU12:AU300)=0,"-",SUMIFS(AT12:AT300,AU12:AU300,"&gt;="&amp;AU2,AU12:AU300,"&lt;="&amp;AU3)/SUMIFS($B12:$B300,AU12:AU300,"&gt;="&amp;AU2,AU12:AU300,"&lt;="&amp;AU3))</f>
        <v>577.41709734478604</v>
      </c>
      <c r="AW5" s="1105">
        <f ca="1">IF(COUNT(AW12:AW300)=0,"-",SUMIFS(AV12:AV300,AW12:AW300,"&gt;="&amp;AW2,AW12:AW300,"&lt;="&amp;AW3)/SUMIFS($B12:$B300,AW12:AW300,"&gt;="&amp;AW2,AW12:AW300,"&lt;="&amp;AW3))</f>
        <v>140.97372633958</v>
      </c>
      <c r="AY5" s="1105">
        <f ca="1">IF(COUNT(AY12:AY300)=0,"-",SUMIFS(AX12:AX300,AY12:AY300,"&gt;="&amp;AY2,AY12:AY300,"&lt;="&amp;AY3)/SUMIFS($B12:$B300,AY12:AY300,"&gt;="&amp;AY2,AY12:AY300,"&lt;="&amp;AY3))</f>
        <v>547.30572186902043</v>
      </c>
      <c r="BA5" s="1105">
        <f ca="1">IF(COUNT(BA12:BA300)=0,"-",SUMIFS(AZ12:AZ300,BA12:BA300,"&gt;="&amp;BA2,BA12:BA300,"&lt;="&amp;BA3)/SUMIFS($B12:$B300,BA12:BA300,"&gt;="&amp;BA2,BA12:BA300,"&lt;="&amp;BA3))</f>
        <v>1317.6864244741873</v>
      </c>
      <c r="BC5" s="1105">
        <f ca="1">IF(COUNT(BC12:BC300)=0,"-",SUMIFS(BB12:BB300,BC12:BC300,"&gt;="&amp;BC2,BC12:BC300,"&lt;="&amp;BC3)/SUMIFS($B12:$B300,BC12:BC300,"&gt;="&amp;BC2,BC12:BC300,"&lt;="&amp;BC3))</f>
        <v>142.95260922218733</v>
      </c>
      <c r="BE5" s="1105">
        <f ca="1">IF(COUNT(BE12:BE300)=0,"-",SUMIFS(BD12:BD300,BE12:BE300,"&gt;="&amp;BE2,BE12:BE300,"&lt;="&amp;BE3)/SUMIFS($B12:$B300,BE12:BE300,"&gt;="&amp;BE2,BE12:BE300,"&lt;="&amp;BE3))</f>
        <v>1184.4989931709038</v>
      </c>
      <c r="BG5" s="1105">
        <f ca="1">IF(COUNT(BG12:BG300)=0,"-",SUMIFS(BF12:BF300,BG12:BG300,"&gt;="&amp;BG2,BG12:BG300,"&lt;="&amp;BG3)/SUMIFS($B12:$B300,BG12:BG300,"&gt;="&amp;BG2,BG12:BG300,"&lt;="&amp;BG3))</f>
        <v>8.690516240181994</v>
      </c>
      <c r="BI5" s="1105" t="str">
        <f>IF(COUNT(BI12:BI300)=0,"-",SUMIFS(BH12:BH300,BI12:BI300,"&gt;="&amp;BI2,BI12:BI300,"&lt;="&amp;BI3)/SUMIFS($B12:$B300,BI12:BI300,"&gt;="&amp;BI2,BI12:BI300,"&lt;="&amp;BI3))</f>
        <v>-</v>
      </c>
      <c r="BK5" s="1105">
        <f ca="1">IF(COUNT(BK12:BK300)=0,"-",SUMIFS(BJ12:BJ300,BK12:BK300,"&gt;="&amp;BK2,BK12:BK300,"&lt;="&amp;BK3)/SUMIFS($B12:$B300,BK12:BK300,"&gt;="&amp;BK2,BK12:BK300,"&lt;="&amp;BK3))</f>
        <v>1.6030408196992232</v>
      </c>
      <c r="BM5" s="1105" t="str">
        <f>IF(COUNT(BM12:BM300)=0,"-",SUMIFS(BL12:BL300,BM12:BM300,"&gt;="&amp;BM2,BM12:BM300,"&lt;="&amp;BM3)/SUMIFS($B12:$B300,BM12:BM300,"&gt;="&amp;BM2,BM12:BM300,"&lt;="&amp;BM3))</f>
        <v>-</v>
      </c>
      <c r="BO5" s="1105">
        <f ca="1">IF(COUNT(BO12:BO300)=0,"-",SUMIFS(BN12:BN300,BO12:BO300,"&gt;="&amp;BO2,BO12:BO300,"&lt;="&amp;BO3)/SUMIFS($B12:$B300,BO12:BO300,"&gt;="&amp;BO2,BO12:BO300,"&lt;="&amp;BO3))</f>
        <v>48.214285714285715</v>
      </c>
      <c r="BQ5" s="1105">
        <f ca="1">IF(COUNT(BQ12:BQ300)=0,"-",SUMIFS(BP12:BP300,BQ12:BQ300,"&gt;="&amp;BQ2,BQ12:BQ300,"&lt;="&amp;BQ3)/SUMIFS($B12:$B300,BQ12:BQ300,"&gt;="&amp;BQ2,BQ12:BQ300,"&lt;="&amp;BQ3))</f>
        <v>209.13831395348836</v>
      </c>
      <c r="BS5" s="1105">
        <f ca="1">IF(COUNT(BS12:BS300)=0,"-",SUMIFS(BR12:BR300,BS12:BS300,"&gt;="&amp;BS2,BS12:BS300,"&lt;="&amp;BS3)/SUMIFS($B12:$B300,BS12:BS300,"&gt;="&amp;BS2,BS12:BS300,"&lt;="&amp;BS3))</f>
        <v>1875.063985530104</v>
      </c>
      <c r="BU5" s="1105" t="str">
        <f>IF(COUNT(BU12:BU300)=0,"-",SUMIFS(BT12:BT300,BU12:BU300,"&gt;="&amp;BU2,BU12:BU300,"&lt;="&amp;BU3)/SUMIFS($B12:$B300,BU12:BU300,"&gt;="&amp;BU2,BU12:BU300,"&lt;="&amp;BU3))</f>
        <v>-</v>
      </c>
      <c r="BW5" s="1105" t="str">
        <f>IF(COUNT(BW12:BW300)=0,"-",SUMIFS(BV12:BV300,BW12:BW300,"&gt;="&amp;BW2,BW12:BW300,"&lt;="&amp;BW3)/SUMIFS($B12:$B300,BW12:BW300,"&gt;="&amp;BW2,BW12:BW300,"&lt;="&amp;BW3))</f>
        <v>-</v>
      </c>
      <c r="BY5" s="1105">
        <f ca="1">IF(COUNT(BY12:BY300)=0,"-",SUMIFS(BX12:BX300,BY12:BY300,"&gt;="&amp;BY2,BY12:BY300,"&lt;="&amp;BY3)/SUMIFS($B12:$B300,BY12:BY300,"&gt;="&amp;BY2,BY12:BY300,"&lt;="&amp;BY3))</f>
        <v>931.52149511578648</v>
      </c>
      <c r="CA5" s="1105" t="str">
        <f>IF(COUNT(CA12:CA300)=0,"-",SUMIFS(BZ12:BZ300,CA12:CA300,"&gt;="&amp;CA2,CA12:CA300,"&lt;="&amp;CA3)/SUMIFS($B12:$B300,CA12:CA300,"&gt;="&amp;CA2,CA12:CA300,"&lt;="&amp;CA3))</f>
        <v>-</v>
      </c>
      <c r="CC5" s="1105">
        <f ca="1">IF(COUNT(CC12:CC300)=0,"-",SUMIFS(CB12:CB300,CC12:CC300,"&gt;="&amp;CC2,CC12:CC300,"&lt;="&amp;CC3)/SUMIFS($B12:$B300,CC12:CC300,"&gt;="&amp;CC2,CC12:CC300,"&lt;="&amp;CC3))</f>
        <v>3438.1103070739719</v>
      </c>
      <c r="CE5" s="1105">
        <f ca="1">IF(COUNT(CE12:CE300)=0,"-",SUMIFS(CD12:CD300,CE12:CE300,"&gt;="&amp;CE2,CE12:CE300,"&lt;="&amp;CE3)/SUMIFS($B12:$B300,CE12:CE300,"&gt;="&amp;CE2,CE12:CE300,"&lt;="&amp;CE3))</f>
        <v>5200.9251744387875</v>
      </c>
    </row>
    <row r="6" spans="1:963 1164:1283" x14ac:dyDescent="0.25">
      <c r="A6" s="1724"/>
      <c r="C6" s="1100" t="s">
        <v>878</v>
      </c>
      <c r="E6" s="1106">
        <f ca="1">IF(COUNT(E12:E300)=0,"-",SUMIFS(E12:E300, E12:E300, "&gt;="&amp;E2,E12:E300,"&lt;="&amp;E3)/($A$1-COUNTIF(E12:E300,"&lt;"&amp;E$2)-COUNTIF(E12:E300,"&gt;"&amp;E$3)))</f>
        <v>2078.43126687633</v>
      </c>
      <c r="G6" s="1106">
        <f ca="1">IF(COUNT(G12:G300)=0,"-",SUMIFS(G12:G300, G12:G300, "&gt;="&amp;G2,G12:G300,"&lt;="&amp;G3)/($A$1-COUNTIF(G12:G300,"&lt;"&amp;G$2)-COUNTIF(G12:G300,"&gt;"&amp;G$3)))</f>
        <v>365.64145544820178</v>
      </c>
      <c r="I6" s="1106">
        <f ca="1">IF(COUNT(I12:I300)=0,"-",SUMIFS(I12:I300, I12:I300, "&gt;="&amp;I2,I12:I300,"&lt;="&amp;I3)/($A$1-COUNTIF(I12:I300,"&lt;"&amp;I$2)-COUNTIF(I12:I300,"&gt;"&amp;I$3)))</f>
        <v>53.484855250106342</v>
      </c>
      <c r="K6" s="1106">
        <f ca="1">IF(COUNT(K12:K300)=0,"-",SUMIFS(K12:K300, K12:K300, "&gt;="&amp;K2,K12:K300,"&lt;="&amp;K3)/($A$1-COUNTIF(K12:K300,"&lt;"&amp;K$2)-COUNTIF(K12:K300,"&gt;"&amp;K$3)))</f>
        <v>45.767707614507408</v>
      </c>
      <c r="M6" s="1106">
        <f ca="1">IF(COUNT(M12:M300)=0,"-",SUMIFS(M12:M300, M12:M300, "&gt;="&amp;M2,M12:M300,"&lt;="&amp;M3)/($A$1-COUNTIF(M12:M300,"&lt;"&amp;M$2)-COUNTIF(M12:M300,"&gt;"&amp;M$3)))</f>
        <v>48.80320090645138</v>
      </c>
      <c r="O6" s="1106">
        <f ca="1">IF(COUNT(O12:O300)=0,"-",SUMIFS(O12:O300, O12:O300, "&gt;="&amp;O2,O12:O300,"&lt;="&amp;O3)/($A$1-COUNTIF(O12:O300,"&lt;"&amp;O$2)-COUNTIF(O12:O300,"&gt;"&amp;O$3)))</f>
        <v>85.997873028481493</v>
      </c>
      <c r="Q6" s="1106">
        <f ca="1">IF(COUNT(Q12:Q300)=0,"-",SUMIFS(Q12:Q300, Q12:Q300, "&gt;="&amp;Q2,Q12:Q300,"&lt;="&amp;Q3)/($A$1-COUNTIF(Q12:Q300,"&lt;"&amp;Q$2)-COUNTIF(Q12:Q300,"&gt;"&amp;Q$3)))</f>
        <v>539.88074555287483</v>
      </c>
      <c r="S6" s="1106">
        <f ca="1">IF(COUNT(S12:S300)=0,"-",SUMIFS(S12:S300, S12:S300, "&gt;="&amp;S2,S12:S300,"&lt;="&amp;S3)/($A$1-COUNTIF(S12:S300,"&lt;"&amp;S$2)-COUNTIF(S12:S300,"&gt;"&amp;S$3)))</f>
        <v>3.1648038659100859</v>
      </c>
      <c r="U6" s="1106" t="str">
        <f>IF(COUNT(U12:U300)=0,"-",SUMIFS(U12:U300, U12:U300, "&gt;="&amp;U2,U12:U300,"&lt;="&amp;U3)/($A$1-COUNTIF(U12:U300,"&lt;"&amp;U$2)-COUNTIF(U12:U300,"&gt;"&amp;U$3)))</f>
        <v>-</v>
      </c>
      <c r="W6" s="1106">
        <f ca="1">IF(COUNT(W12:W300)=0,"-",SUMIFS(W12:W300, W12:W300, "&gt;="&amp;W2,W12:W300,"&lt;="&amp;W3)/($A$1-COUNTIF(W12:W300,"&lt;"&amp;W$2)-COUNTIF(W12:W300,"&gt;"&amp;W$3)))</f>
        <v>1.8056127606554302</v>
      </c>
      <c r="Y6" s="1106" t="str">
        <f>IF(COUNT(Y12:Y300)=0,"-",SUMIFS(Y12:Y300, Y12:Y300, "&gt;="&amp;Y2,Y12:Y300,"&lt;="&amp;Y3)/($A$1-COUNTIF(Y12:Y300,"&lt;"&amp;Y$2)-COUNTIF(Y12:Y300,"&gt;"&amp;Y$3)))</f>
        <v>-</v>
      </c>
      <c r="AA6" s="1106">
        <f ca="1">IF(COUNT(AA12:AA300)=0,"-",SUMIFS(AA12:AA300, AA12:AA300, "&gt;="&amp;AA2,AA12:AA300,"&lt;="&amp;AA3)/($A$1-COUNTIF(AA12:AA300,"&lt;"&amp;AA$2)-COUNTIF(AA12:AA300,"&gt;"&amp;AA$3)))</f>
        <v>1.7857142857142858</v>
      </c>
      <c r="AC6" s="1106">
        <f ca="1">IF(COUNT(AC12:AC300)=0,"-",SUMIFS(AC12:AC300, AC12:AC300, "&gt;="&amp;AC2,AC12:AC300,"&lt;="&amp;AC3)/($A$1-COUNTIF(AC12:AC300,"&lt;"&amp;AC$2)-COUNTIF(AC12:AC300,"&gt;"&amp;AC$3)))</f>
        <v>34.013127729527412</v>
      </c>
      <c r="AE6" s="1106">
        <f ca="1">IF(COUNT(AE12:AE300)=0,"-",SUMIFS(AE12:AE300, AE12:AE300, "&gt;="&amp;AE2,AE12:AE300,"&lt;="&amp;AE3)/($A$1-COUNTIF(AE12:AE300,"&lt;"&amp;AE$2)-COUNTIF(AE12:AE300,"&gt;"&amp;AE$3)))</f>
        <v>2130.1286997198608</v>
      </c>
      <c r="AG6" s="1106" t="str">
        <f>IF(COUNT(AG12:AG300)=0,"-",SUMIFS(AG12:AG300, AG12:AG300, "&gt;="&amp;AG2,AG12:AG300,"&lt;="&amp;AG3)/($A$1-COUNTIF(AG12:AG300,"&lt;"&amp;AG$2)-COUNTIF(AG12:AG300,"&gt;"&amp;AG$3)))</f>
        <v>-</v>
      </c>
      <c r="AI6" s="1106" t="str">
        <f>IF(COUNT(AI12:AI300)=0,"-",SUMIFS(AI12:AI300, AI12:AI300, "&gt;="&amp;AI2,AI12:AI300,"&lt;="&amp;AI3)/($A$1-COUNTIF(AI12:AI300,"&lt;"&amp;AI$2)-COUNTIF(AI12:AI300,"&gt;"&amp;AI$3)))</f>
        <v>-</v>
      </c>
      <c r="AK6" s="1106">
        <f ca="1">IF(COUNT(AK12:AK300)=0,"-",SUMIFS(AK12:AK300, AK12:AK300, "&gt;="&amp;AK2,AK12:AK300,"&lt;="&amp;AK3)/($A$1-COUNTIF(AK12:AK300,"&lt;"&amp;AK$2)-COUNTIF(AK12:AK300,"&gt;"&amp;AK$3)))</f>
        <v>439.26901357540288</v>
      </c>
      <c r="AM6" s="1106" t="str">
        <f>IF(COUNT(AM12:AM300)=0,"-",SUMIFS(AM12:AM300, AM12:AM300, "&gt;="&amp;AM2,AM12:AM300,"&lt;="&amp;AM3)/($A$1-COUNTIF(AM12:AM300,"&lt;"&amp;AM$2)-COUNTIF(AM12:AM300,"&gt;"&amp;AM$3)))</f>
        <v>-</v>
      </c>
      <c r="AO6" s="1106">
        <f ca="1">IF(COUNT(AO12:AO300)=0,"-",SUMIFS(AO12:AO300, AO12:AO300, "&gt;="&amp;AO2,AO12:AO300,"&lt;="&amp;AO3)/($A$1-COUNTIF(AO12:AO300,"&lt;"&amp;AO$2)-COUNTIF(AO12:AO300,"&gt;"&amp;AO$3)))</f>
        <v>473.52800339974044</v>
      </c>
      <c r="AQ6" s="1106">
        <f ca="1">IF(COUNT(AQ12:AQ300)=0,"-",SUMIFS(AQ12:AQ300, AQ12:AQ300, "&gt;="&amp;AQ2,AQ12:AQ300,"&lt;="&amp;AQ3)/($A$1-COUNTIF(AQ12:AQ300,"&lt;"&amp;AQ$2)-COUNTIF(AQ12:AQ300,"&gt;"&amp;AQ$3)))</f>
        <v>4626.3573386482567</v>
      </c>
      <c r="AS6" s="1106">
        <f ca="1">IF(COUNT(AS12:AS300)=0,"-",SUMIFS(AS12:AS300, AS12:AS300, "&gt;="&amp;AS2,AS12:AS300,"&lt;="&amp;AS3)/($A$1-COUNTIF(AS12:AS300,"&lt;"&amp;AS$2)-COUNTIF(AS12:AS300,"&gt;"&amp;AS$3)))</f>
        <v>2078.43126687633</v>
      </c>
      <c r="AU6" s="1106">
        <f ca="1">IF(COUNT(AU12:AU300)=0,"-",SUMIFS(AU12:AU300, AU12:AU300, "&gt;="&amp;AU2,AU12:AU300,"&lt;="&amp;AU3)/($A$1-COUNTIF(AU12:AU300,"&lt;"&amp;AU$2)-COUNTIF(AU12:AU300,"&gt;"&amp;AU$3)))</f>
        <v>365.64145544820178</v>
      </c>
      <c r="AW6" s="1106">
        <f ca="1">IF(COUNT(AW12:AW300)=0,"-",SUMIFS(AW12:AW300, AW12:AW300, "&gt;="&amp;AW2,AW12:AW300,"&lt;="&amp;AW3)/($A$1-COUNTIF(AW12:AW300,"&lt;"&amp;AW$2)-COUNTIF(AW12:AW300,"&gt;"&amp;AW$3)))</f>
        <v>53.484855250106342</v>
      </c>
      <c r="AY6" s="1106">
        <f ca="1">IF(COUNT(AY12:AY300)=0,"-",SUMIFS(AY12:AY300, AY12:AY300, "&gt;="&amp;AY2,AY12:AY300,"&lt;="&amp;AY3)/($A$1-COUNTIF(AY12:AY300,"&lt;"&amp;AY$2)-COUNTIF(AY12:AY300,"&gt;"&amp;AY$3)))</f>
        <v>45.767707614507408</v>
      </c>
      <c r="BA6" s="1106">
        <f ca="1">IF(COUNT(BA12:BA300)=0,"-",SUMIFS(BA12:BA300, BA12:BA300, "&gt;="&amp;BA2,BA12:BA300,"&lt;="&amp;BA3)/($A$1-COUNTIF(BA12:BA300,"&lt;"&amp;BA$2)-COUNTIF(BA12:BA300,"&gt;"&amp;BA$3)))</f>
        <v>48.80320090645138</v>
      </c>
      <c r="BC6" s="1106">
        <f ca="1">IF(COUNT(BC12:BC300)=0,"-",SUMIFS(BC12:BC300, BC12:BC300, "&gt;="&amp;BC2,BC12:BC300,"&lt;="&amp;BC3)/($A$1-COUNTIF(BC12:BC300,"&lt;"&amp;BC$2)-COUNTIF(BC12:BC300,"&gt;"&amp;BC$3)))</f>
        <v>85.997873028481493</v>
      </c>
      <c r="BE6" s="1106">
        <f ca="1">IF(COUNT(BE12:BE300)=0,"-",SUMIFS(BE12:BE300, BE12:BE300, "&gt;="&amp;BE2,BE12:BE300,"&lt;="&amp;BE3)/($A$1-COUNTIF(BE12:BE300,"&lt;"&amp;BE$2)-COUNTIF(BE12:BE300,"&gt;"&amp;BE$3)))</f>
        <v>539.88074555287483</v>
      </c>
      <c r="BG6" s="1106">
        <f ca="1">IF(COUNT(BG12:BG300)=0,"-",SUMIFS(BG12:BG300, BG12:BG300, "&gt;="&amp;BG2,BG12:BG300,"&lt;="&amp;BG3)/($A$1-COUNTIF(BG12:BG300,"&lt;"&amp;BG$2)-COUNTIF(BG12:BG300,"&gt;"&amp;BG$3)))</f>
        <v>3.1648038659100859</v>
      </c>
      <c r="BI6" s="1106" t="str">
        <f>IF(COUNT(BI12:BI300)=0,"-",SUMIFS(BI12:BI300, BI12:BI300, "&gt;="&amp;BI2,BI12:BI300,"&lt;="&amp;BI3)/($A$1-COUNTIF(BI12:BI300,"&lt;"&amp;BI$2)-COUNTIF(BI12:BI300,"&gt;"&amp;BI$3)))</f>
        <v>-</v>
      </c>
      <c r="BK6" s="1106">
        <f ca="1">IF(COUNT(BK12:BK300)=0,"-",SUMIFS(BK12:BK300, BK12:BK300, "&gt;="&amp;BK2,BK12:BK300,"&lt;="&amp;BK3)/($A$1-COUNTIF(BK12:BK300,"&lt;"&amp;BK$2)-COUNTIF(BK12:BK300,"&gt;"&amp;BK$3)))</f>
        <v>1.8056127606554302</v>
      </c>
      <c r="BM6" s="1106" t="str">
        <f>IF(COUNT(BM12:BM300)=0,"-",SUMIFS(BM12:BM300, BM12:BM300, "&gt;="&amp;BM2,BM12:BM300,"&lt;="&amp;BM3)/($A$1-COUNTIF(BM12:BM300,"&lt;"&amp;BM$2)-COUNTIF(BM12:BM300,"&gt;"&amp;BM$3)))</f>
        <v>-</v>
      </c>
      <c r="BO6" s="1106">
        <f ca="1">IF(COUNT(BO12:BO300)=0,"-",SUMIFS(BO12:BO300, BO12:BO300, "&gt;="&amp;BO2,BO12:BO300,"&lt;="&amp;BO3)/($A$1-COUNTIF(BO12:BO300,"&lt;"&amp;BO$2)-COUNTIF(BO12:BO300,"&gt;"&amp;BO$3)))</f>
        <v>1.7857142857142858</v>
      </c>
      <c r="BQ6" s="1106">
        <f ca="1">IF(COUNT(BQ12:BQ300)=0,"-",SUMIFS(BQ12:BQ300, BQ12:BQ300, "&gt;="&amp;BQ2,BQ12:BQ300,"&lt;="&amp;BQ3)/($A$1-COUNTIF(BQ12:BQ300,"&lt;"&amp;BQ$2)-COUNTIF(BQ12:BQ300,"&gt;"&amp;BQ$3)))</f>
        <v>34.013127729527412</v>
      </c>
      <c r="BS6" s="1106">
        <f ca="1">IF(COUNT(BS12:BS300)=0,"-",SUMIFS(BS12:BS300, BS12:BS300, "&gt;="&amp;BS2,BS12:BS300,"&lt;="&amp;BS3)/($A$1-COUNTIF(BS12:BS300,"&lt;"&amp;BS$2)-COUNTIF(BS12:BS300,"&gt;"&amp;BS$3)))</f>
        <v>2130.1286997198608</v>
      </c>
      <c r="BU6" s="1106" t="str">
        <f>IF(COUNT(BU12:BU300)=0,"-",SUMIFS(BU12:BU300, BU12:BU300, "&gt;="&amp;BU2,BU12:BU300,"&lt;="&amp;BU3)/($A$1-COUNTIF(BU12:BU300,"&lt;"&amp;BU$2)-COUNTIF(BU12:BU300,"&gt;"&amp;BU$3)))</f>
        <v>-</v>
      </c>
      <c r="BW6" s="1106" t="str">
        <f>IF(COUNT(BW12:BW300)=0,"-",SUMIFS(BW12:BW300, BW12:BW300, "&gt;="&amp;BW2,BW12:BW300,"&lt;="&amp;BW3)/($A$1-COUNTIF(BW12:BW300,"&lt;"&amp;BW$2)-COUNTIF(BW12:BW300,"&gt;"&amp;BW$3)))</f>
        <v>-</v>
      </c>
      <c r="BY6" s="1106">
        <f ca="1">IF(COUNT(BY12:BY300)=0,"-",SUMIFS(BY12:BY300, BY12:BY300, "&gt;="&amp;BY2,BY12:BY300,"&lt;="&amp;BY3)/($A$1-COUNTIF(BY12:BY300,"&lt;"&amp;BY$2)-COUNTIF(BY12:BY300,"&gt;"&amp;BY$3)))</f>
        <v>439.26901357540288</v>
      </c>
      <c r="CA6" s="1106" t="str">
        <f>IF(COUNT(CA12:CA300)=0,"-",SUMIFS(CA12:CA300, CA12:CA300, "&gt;="&amp;CA2,CA12:CA300,"&lt;="&amp;CA3)/($A$1-COUNTIF(CA12:CA300,"&lt;"&amp;CA$2)-COUNTIF(CA12:CA300,"&gt;"&amp;CA$3)))</f>
        <v>-</v>
      </c>
      <c r="CC6" s="1106">
        <f ca="1">IF(COUNT(CC12:CC300)=0,"-",SUMIFS(CC12:CC300, CC12:CC300, "&gt;="&amp;CC2,CC12:CC300,"&lt;="&amp;CC3)/($A$1-COUNTIF(CC12:CC300,"&lt;"&amp;CC$2)-COUNTIF(CC12:CC300,"&gt;"&amp;CC$3)))</f>
        <v>473.52800339974044</v>
      </c>
      <c r="CE6" s="1106">
        <f ca="1">IF(COUNT(CE12:CE300)=0,"-",SUMIFS(CE12:CE300, CE12:CE300, "&gt;="&amp;CE2,CE12:CE300,"&lt;="&amp;CE3)/($A$1-COUNTIF(CE12:CE300,"&lt;"&amp;CE$2)-COUNTIF(CE12:CE300,"&gt;"&amp;CE$3)))</f>
        <v>4626.3573386482567</v>
      </c>
    </row>
    <row r="9" spans="1:963 1164:1283" x14ac:dyDescent="0.25">
      <c r="D9" t="s">
        <v>193</v>
      </c>
      <c r="E9" s="1338"/>
      <c r="F9" t="s">
        <v>194</v>
      </c>
      <c r="G9" s="1338"/>
      <c r="H9" t="s">
        <v>195</v>
      </c>
      <c r="I9" s="1338"/>
      <c r="J9" t="s">
        <v>196</v>
      </c>
      <c r="K9" s="1338"/>
      <c r="L9" t="s">
        <v>879</v>
      </c>
      <c r="M9" s="1338"/>
      <c r="N9" t="s">
        <v>197</v>
      </c>
      <c r="O9" s="1338"/>
      <c r="P9" t="s">
        <v>198</v>
      </c>
      <c r="Q9" s="1338"/>
      <c r="R9" t="s">
        <v>199</v>
      </c>
      <c r="S9" s="1338"/>
      <c r="T9" t="s">
        <v>200</v>
      </c>
      <c r="U9" s="1338"/>
      <c r="V9" t="s">
        <v>201</v>
      </c>
      <c r="W9" s="1338"/>
      <c r="X9" t="s">
        <v>202</v>
      </c>
      <c r="Y9" s="1338"/>
      <c r="Z9" t="s">
        <v>203</v>
      </c>
      <c r="AA9" s="1338"/>
      <c r="AB9" t="s">
        <v>204</v>
      </c>
      <c r="AC9" s="1338"/>
      <c r="AD9" t="s">
        <v>205</v>
      </c>
      <c r="AE9" s="1338"/>
      <c r="AF9" t="s">
        <v>880</v>
      </c>
      <c r="AG9" s="1338"/>
      <c r="AH9" t="s">
        <v>881</v>
      </c>
      <c r="AI9" s="1338"/>
      <c r="AJ9" t="s">
        <v>206</v>
      </c>
      <c r="AK9" s="1338"/>
      <c r="AL9" t="s">
        <v>882</v>
      </c>
      <c r="AM9" s="1338"/>
      <c r="AN9" t="s">
        <v>207</v>
      </c>
      <c r="AO9" s="1338"/>
      <c r="AP9" t="s">
        <v>208</v>
      </c>
      <c r="AQ9" s="1338"/>
      <c r="AR9" t="s">
        <v>193</v>
      </c>
      <c r="AS9" s="1338"/>
      <c r="AT9" t="s">
        <v>194</v>
      </c>
      <c r="AU9" s="1338"/>
      <c r="AV9" t="s">
        <v>195</v>
      </c>
      <c r="AW9" s="1338"/>
      <c r="AX9" t="s">
        <v>196</v>
      </c>
      <c r="AY9" s="1338"/>
      <c r="AZ9" t="s">
        <v>879</v>
      </c>
      <c r="BA9" s="1338"/>
      <c r="BB9" t="s">
        <v>197</v>
      </c>
      <c r="BC9" s="1338"/>
      <c r="BD9" t="s">
        <v>198</v>
      </c>
      <c r="BE9" s="1338"/>
      <c r="BF9" t="s">
        <v>199</v>
      </c>
      <c r="BG9" s="1338"/>
      <c r="BH9" t="s">
        <v>200</v>
      </c>
      <c r="BI9" s="1338"/>
      <c r="BJ9" t="s">
        <v>201</v>
      </c>
      <c r="BK9" s="1338"/>
      <c r="BL9" t="s">
        <v>202</v>
      </c>
      <c r="BM9" s="1338"/>
      <c r="BN9" t="s">
        <v>203</v>
      </c>
      <c r="BO9" s="1338"/>
      <c r="BP9" t="s">
        <v>204</v>
      </c>
      <c r="BQ9" s="1338"/>
      <c r="BR9" t="s">
        <v>205</v>
      </c>
      <c r="BS9" s="1338"/>
      <c r="BT9" t="s">
        <v>880</v>
      </c>
      <c r="BU9" s="1338"/>
      <c r="BV9" t="s">
        <v>881</v>
      </c>
      <c r="BW9" s="1338"/>
      <c r="BX9" t="s">
        <v>206</v>
      </c>
      <c r="BY9" s="1338"/>
      <c r="BZ9" t="s">
        <v>882</v>
      </c>
      <c r="CA9" s="1338"/>
      <c r="CB9" t="s">
        <v>207</v>
      </c>
      <c r="CC9" s="1338"/>
      <c r="CD9" t="s">
        <v>208</v>
      </c>
      <c r="CE9" s="1338"/>
    </row>
    <row r="10" spans="1:963 1164:1283" ht="60" customHeight="1" thickBot="1" x14ac:dyDescent="0.3">
      <c r="A10" s="1339"/>
      <c r="B10" s="1339"/>
      <c r="C10" s="1340"/>
      <c r="D10" s="1339" t="s">
        <v>298</v>
      </c>
      <c r="E10" s="1341" t="str">
        <f>D10&amp;"
per FTE"</f>
        <v>Total Occupancy
per FTE</v>
      </c>
      <c r="F10" s="1339" t="s">
        <v>299</v>
      </c>
      <c r="G10" s="1341" t="str">
        <f>F10&amp;"
per FTE"</f>
        <v>Direct Care Consultant 201
per FTE</v>
      </c>
      <c r="H10" s="1339" t="s">
        <v>300</v>
      </c>
      <c r="I10" s="1341" t="str">
        <f>H10&amp;"
per FTE"</f>
        <v>Temporary Help 202
per FTE</v>
      </c>
      <c r="J10" s="1339" t="s">
        <v>301</v>
      </c>
      <c r="K10" s="1341" t="str">
        <f>J10&amp;"
per FTE"</f>
        <v>Clients and Caregivers Reimb./Stipends 203
per FTE</v>
      </c>
      <c r="L10" s="1339" t="s">
        <v>883</v>
      </c>
      <c r="M10" s="1341" t="str">
        <f>L10&amp;"
per FTE"</f>
        <v>Subcontracted Direct Care 206
per FTE</v>
      </c>
      <c r="N10" s="1339" t="s">
        <v>302</v>
      </c>
      <c r="O10" s="1341" t="str">
        <f>N10&amp;"
per FTE"</f>
        <v>Staff Training 204
per FTE</v>
      </c>
      <c r="P10" s="1339" t="s">
        <v>303</v>
      </c>
      <c r="Q10" s="1341" t="str">
        <f>P10&amp;"
per FTE"</f>
        <v>Staff Mileage / Travel 205
per FTE</v>
      </c>
      <c r="R10" s="1339" t="s">
        <v>304</v>
      </c>
      <c r="S10" s="1341" t="str">
        <f>R10&amp;"
per FTE"</f>
        <v>Meals 207
per FTE</v>
      </c>
      <c r="T10" s="1339" t="s">
        <v>305</v>
      </c>
      <c r="U10" s="1341" t="str">
        <f>T10&amp;"
per FTE"</f>
        <v>Client Transportation 208
per FTE</v>
      </c>
      <c r="V10" s="1339" t="s">
        <v>306</v>
      </c>
      <c r="W10" s="1341" t="str">
        <f>V10&amp;"
per FTE"</f>
        <v>Vehicle Expenses 208
per FTE</v>
      </c>
      <c r="X10" s="1339" t="s">
        <v>307</v>
      </c>
      <c r="Y10" s="1341" t="str">
        <f>X10&amp;"
per FTE"</f>
        <v>Vehicle Depreciation 208
per FTE</v>
      </c>
      <c r="Z10" s="1339" t="s">
        <v>308</v>
      </c>
      <c r="AA10" s="1341" t="str">
        <f>Z10&amp;"
per FTE"</f>
        <v>Incidental Medical /Medicine/Pharmacy 209
per FTE</v>
      </c>
      <c r="AB10" s="1339" t="s">
        <v>309</v>
      </c>
      <c r="AC10" s="1341" t="str">
        <f>AB10&amp;"
per FTE"</f>
        <v>Client Personal Allowances 211
per FTE</v>
      </c>
      <c r="AD10" s="1339" t="s">
        <v>310</v>
      </c>
      <c r="AE10" s="1341" t="str">
        <f>AD10&amp;"
per FTE"</f>
        <v>Provision Material Goods/Svs./Benefits 212
per FTE</v>
      </c>
      <c r="AF10" s="1339" t="s">
        <v>884</v>
      </c>
      <c r="AG10" s="1341" t="str">
        <f>AF10&amp;"
per FTE"</f>
        <v>Direct Client Wages 214
per FTE</v>
      </c>
      <c r="AH10" s="1339" t="s">
        <v>885</v>
      </c>
      <c r="AI10" s="1341" t="str">
        <f>AH10&amp;"
per FTE"</f>
        <v>Other Commercial Prod. &amp; Svs. 214
per FTE</v>
      </c>
      <c r="AJ10" s="1339" t="s">
        <v>311</v>
      </c>
      <c r="AK10" s="1341" t="str">
        <f>AJ10&amp;"
per FTE"</f>
        <v>Program Supplies &amp; Materials 215
per FTE</v>
      </c>
      <c r="AL10" s="1339" t="s">
        <v>886</v>
      </c>
      <c r="AM10" s="1341" t="str">
        <f>AL10&amp;"
per FTE"</f>
        <v>Non Charitable Expenses
per FTE</v>
      </c>
      <c r="AN10" s="1339" t="s">
        <v>312</v>
      </c>
      <c r="AO10" s="1341" t="str">
        <f>AN10&amp;"
per FTE"</f>
        <v>Other Expense
per FTE</v>
      </c>
      <c r="AP10" s="1339" t="s">
        <v>313</v>
      </c>
      <c r="AQ10" s="1341" t="str">
        <f>AP10&amp;"
per FTE"</f>
        <v>Total Other Program Expense
per FTE</v>
      </c>
      <c r="AR10" s="1339" t="s">
        <v>298</v>
      </c>
      <c r="AS10" s="1341" t="str">
        <f>AR10&amp;"
per FTE"</f>
        <v>Total Occupancy
per FTE</v>
      </c>
      <c r="AT10" s="1339" t="s">
        <v>299</v>
      </c>
      <c r="AU10" s="1341" t="str">
        <f>AT10&amp;"
per FTE"</f>
        <v>Direct Care Consultant 201
per FTE</v>
      </c>
      <c r="AV10" s="1339" t="s">
        <v>300</v>
      </c>
      <c r="AW10" s="1341" t="str">
        <f>AV10&amp;"
per FTE"</f>
        <v>Temporary Help 202
per FTE</v>
      </c>
      <c r="AX10" s="1339" t="s">
        <v>301</v>
      </c>
      <c r="AY10" s="1341" t="str">
        <f>AX10&amp;"
per FTE"</f>
        <v>Clients and Caregivers Reimb./Stipends 203
per FTE</v>
      </c>
      <c r="AZ10" s="1339" t="s">
        <v>883</v>
      </c>
      <c r="BA10" s="1341" t="str">
        <f>AZ10&amp;"
per FTE"</f>
        <v>Subcontracted Direct Care 206
per FTE</v>
      </c>
      <c r="BB10" s="1339" t="s">
        <v>302</v>
      </c>
      <c r="BC10" s="1341" t="str">
        <f>BB10&amp;"
per FTE"</f>
        <v>Staff Training 204
per FTE</v>
      </c>
      <c r="BD10" s="1339" t="s">
        <v>303</v>
      </c>
      <c r="BE10" s="1341" t="str">
        <f>BD10&amp;"
per FTE"</f>
        <v>Staff Mileage / Travel 205
per FTE</v>
      </c>
      <c r="BF10" s="1339" t="s">
        <v>304</v>
      </c>
      <c r="BG10" s="1341" t="str">
        <f>BF10&amp;"
per FTE"</f>
        <v>Meals 207
per FTE</v>
      </c>
      <c r="BH10" s="1339" t="s">
        <v>305</v>
      </c>
      <c r="BI10" s="1341" t="str">
        <f>BH10&amp;"
per FTE"</f>
        <v>Client Transportation 208
per FTE</v>
      </c>
      <c r="BJ10" s="1339" t="s">
        <v>306</v>
      </c>
      <c r="BK10" s="1341" t="str">
        <f>BJ10&amp;"
per FTE"</f>
        <v>Vehicle Expenses 208
per FTE</v>
      </c>
      <c r="BL10" s="1339" t="s">
        <v>307</v>
      </c>
      <c r="BM10" s="1341" t="str">
        <f>BL10&amp;"
per FTE"</f>
        <v>Vehicle Depreciation 208
per FTE</v>
      </c>
      <c r="BN10" s="1339" t="s">
        <v>308</v>
      </c>
      <c r="BO10" s="1341" t="str">
        <f>BN10&amp;"
per FTE"</f>
        <v>Incidental Medical /Medicine/Pharmacy 209
per FTE</v>
      </c>
      <c r="BP10" s="1339" t="s">
        <v>309</v>
      </c>
      <c r="BQ10" s="1341" t="str">
        <f>BP10&amp;"
per FTE"</f>
        <v>Client Personal Allowances 211
per FTE</v>
      </c>
      <c r="BR10" s="1339" t="s">
        <v>310</v>
      </c>
      <c r="BS10" s="1341" t="str">
        <f>BR10&amp;"
per FTE"</f>
        <v>Provision Material Goods/Svs./Benefits 212
per FTE</v>
      </c>
      <c r="BT10" s="1339" t="s">
        <v>884</v>
      </c>
      <c r="BU10" s="1341" t="str">
        <f>BT10&amp;"
per FTE"</f>
        <v>Direct Client Wages 214
per FTE</v>
      </c>
      <c r="BV10" s="1339" t="s">
        <v>885</v>
      </c>
      <c r="BW10" s="1341" t="str">
        <f>BV10&amp;"
per FTE"</f>
        <v>Other Commercial Prod. &amp; Svs. 214
per FTE</v>
      </c>
      <c r="BX10" s="1339" t="s">
        <v>311</v>
      </c>
      <c r="BY10" s="1341" t="str">
        <f>BX10&amp;"
per FTE"</f>
        <v>Program Supplies &amp; Materials 215
per FTE</v>
      </c>
      <c r="BZ10" s="1339" t="s">
        <v>886</v>
      </c>
      <c r="CA10" s="1341" t="str">
        <f>BZ10&amp;"
per FTE"</f>
        <v>Non Charitable Expenses
per FTE</v>
      </c>
      <c r="CB10" s="1339" t="s">
        <v>312</v>
      </c>
      <c r="CC10" s="1341" t="str">
        <f>CB10&amp;"
per FTE"</f>
        <v>Other Expense
per FTE</v>
      </c>
      <c r="CD10" s="1339" t="s">
        <v>313</v>
      </c>
      <c r="CE10" s="1341" t="str">
        <f>CD10&amp;"
per FTE"</f>
        <v>Total Other Program Expense
per FTE</v>
      </c>
    </row>
    <row r="11" spans="1:963 1164:1283" ht="15.75" thickBot="1" x14ac:dyDescent="0.3">
      <c r="A11" s="1229" t="s">
        <v>363</v>
      </c>
      <c r="B11" t="s">
        <v>366</v>
      </c>
      <c r="D11" s="1342" t="s">
        <v>365</v>
      </c>
      <c r="E11" s="1343"/>
      <c r="F11" s="1342" t="s">
        <v>365</v>
      </c>
      <c r="G11" s="1343"/>
      <c r="H11" s="1342" t="s">
        <v>365</v>
      </c>
      <c r="I11" s="1343"/>
      <c r="J11" s="1342" t="s">
        <v>365</v>
      </c>
      <c r="K11" s="1343"/>
      <c r="L11" s="1342" t="s">
        <v>365</v>
      </c>
      <c r="M11" s="1343"/>
      <c r="N11" s="1342" t="s">
        <v>365</v>
      </c>
      <c r="O11" s="1343"/>
      <c r="P11" s="1342" t="s">
        <v>365</v>
      </c>
      <c r="Q11" s="1343"/>
      <c r="R11" s="1342" t="s">
        <v>365</v>
      </c>
      <c r="S11" s="1343"/>
      <c r="T11" s="1342" t="s">
        <v>365</v>
      </c>
      <c r="U11" s="1343"/>
      <c r="V11" s="1342" t="s">
        <v>365</v>
      </c>
      <c r="W11" s="1343"/>
      <c r="X11" s="1342" t="s">
        <v>365</v>
      </c>
      <c r="Y11" s="1343"/>
      <c r="Z11" s="1342" t="s">
        <v>365</v>
      </c>
      <c r="AA11" s="1343"/>
      <c r="AB11" s="1342" t="s">
        <v>365</v>
      </c>
      <c r="AC11" s="1343"/>
      <c r="AD11" s="1342" t="s">
        <v>365</v>
      </c>
      <c r="AE11" s="1343"/>
      <c r="AF11" s="1342" t="s">
        <v>365</v>
      </c>
      <c r="AG11" s="1343"/>
      <c r="AH11" s="1342" t="s">
        <v>365</v>
      </c>
      <c r="AI11" s="1343"/>
      <c r="AJ11" s="1342" t="s">
        <v>365</v>
      </c>
      <c r="AK11" s="1343"/>
      <c r="AL11" s="1342" t="s">
        <v>365</v>
      </c>
      <c r="AM11" s="1343"/>
      <c r="AN11" s="1342" t="s">
        <v>365</v>
      </c>
      <c r="AO11" s="1343"/>
      <c r="AP11" s="1342" t="s">
        <v>365</v>
      </c>
      <c r="AQ11" s="1343"/>
      <c r="AR11" s="1342" t="s">
        <v>365</v>
      </c>
      <c r="AS11" s="1343"/>
      <c r="AT11" s="1342" t="s">
        <v>365</v>
      </c>
      <c r="AU11" s="1343"/>
      <c r="AV11" s="1342" t="s">
        <v>365</v>
      </c>
      <c r="AW11" s="1343"/>
      <c r="AX11" s="1342" t="s">
        <v>365</v>
      </c>
      <c r="AY11" s="1343"/>
      <c r="AZ11" s="1342" t="s">
        <v>365</v>
      </c>
      <c r="BA11" s="1343"/>
      <c r="BB11" s="1342" t="s">
        <v>365</v>
      </c>
      <c r="BC11" s="1343"/>
      <c r="BD11" s="1342" t="s">
        <v>365</v>
      </c>
      <c r="BE11" s="1343"/>
      <c r="BF11" s="1342" t="s">
        <v>365</v>
      </c>
      <c r="BG11" s="1343"/>
      <c r="BH11" s="1342" t="s">
        <v>365</v>
      </c>
      <c r="BI11" s="1343"/>
      <c r="BJ11" s="1342" t="s">
        <v>365</v>
      </c>
      <c r="BK11" s="1343"/>
      <c r="BL11" s="1342" t="s">
        <v>365</v>
      </c>
      <c r="BM11" s="1343"/>
      <c r="BN11" s="1342" t="s">
        <v>365</v>
      </c>
      <c r="BO11" s="1343"/>
      <c r="BP11" s="1342" t="s">
        <v>365</v>
      </c>
      <c r="BQ11" s="1343"/>
      <c r="BR11" s="1342" t="s">
        <v>365</v>
      </c>
      <c r="BS11" s="1343"/>
      <c r="BT11" s="1342" t="s">
        <v>365</v>
      </c>
      <c r="BU11" s="1343"/>
      <c r="BV11" s="1342" t="s">
        <v>365</v>
      </c>
      <c r="BW11" s="1343"/>
      <c r="BX11" s="1342" t="s">
        <v>365</v>
      </c>
      <c r="BY11" s="1343"/>
      <c r="BZ11" s="1342" t="s">
        <v>365</v>
      </c>
      <c r="CA11" s="1343"/>
      <c r="CB11" s="1342" t="s">
        <v>365</v>
      </c>
      <c r="CC11" s="1343"/>
      <c r="CD11" s="1342" t="s">
        <v>365</v>
      </c>
      <c r="CE11" s="1343"/>
    </row>
    <row r="12" spans="1:963 1164:1283" s="1345" customFormat="1" x14ac:dyDescent="0.25">
      <c r="A12" s="1344" t="s">
        <v>965</v>
      </c>
      <c r="B12" s="1345">
        <v>3.92</v>
      </c>
      <c r="D12" s="1345">
        <v>17896</v>
      </c>
      <c r="E12" s="1346">
        <f>IF(OR($B12=0,D12=0),"",D12/$B12)</f>
        <v>4565.3061224489793</v>
      </c>
      <c r="F12" s="1345">
        <v>20</v>
      </c>
      <c r="G12" s="1346">
        <f>IF(OR($B12=0,F12=0),"",F12/$B12)</f>
        <v>5.1020408163265305</v>
      </c>
      <c r="I12" s="1346" t="str">
        <f>IF(OR($B12=0,H12=0),"",H12/$B12)</f>
        <v/>
      </c>
      <c r="K12" s="1346" t="str">
        <f>IF(OR($B12=0,J12=0),"",J12/$B12)</f>
        <v/>
      </c>
      <c r="M12" s="1346" t="str">
        <f>IF(OR($B12=0,L12=0),"",L12/$B12)</f>
        <v/>
      </c>
      <c r="N12" s="1345">
        <v>159</v>
      </c>
      <c r="O12" s="1346">
        <f>IF(OR($B12=0,N12=0),"",N12/$B12)</f>
        <v>40.561224489795919</v>
      </c>
      <c r="P12" s="1345">
        <v>1618</v>
      </c>
      <c r="Q12" s="1346">
        <f>IF(OR($B12=0,P12=0),"",P12/$B12)</f>
        <v>412.75510204081633</v>
      </c>
      <c r="R12" s="1345">
        <v>421</v>
      </c>
      <c r="S12" s="1346">
        <f>IF(OR($B12=0,R12=0),"",R12/$B12)</f>
        <v>107.39795918367348</v>
      </c>
      <c r="U12" s="1346" t="str">
        <f>IF(OR($B12=0,T12=0),"",T12/$B12)</f>
        <v/>
      </c>
      <c r="W12" s="1346" t="str">
        <f>IF(OR($B12=0,V12=0),"",V12/$B12)</f>
        <v/>
      </c>
      <c r="Y12" s="1346" t="str">
        <f>IF(OR($B12=0,X12=0),"",X12/$B12)</f>
        <v/>
      </c>
      <c r="Z12" s="1345">
        <v>189</v>
      </c>
      <c r="AA12" s="1346">
        <f>IF(OR($B12=0,Z12=0),"",Z12/$B12)</f>
        <v>48.214285714285715</v>
      </c>
      <c r="AC12" s="1346" t="str">
        <f>IF(OR($B12=0,AB12=0),"",AB12/$B12)</f>
        <v/>
      </c>
      <c r="AD12" s="1345">
        <v>16367</v>
      </c>
      <c r="AE12" s="1346">
        <f>IF(OR($B12=0,AD12=0),"",AD12/$B12)</f>
        <v>4175.2551020408164</v>
      </c>
      <c r="AG12" s="1346" t="str">
        <f>IF(OR($B12=0,AF12=0),"",AF12/$B12)</f>
        <v/>
      </c>
      <c r="AI12" s="1346" t="str">
        <f>IF(OR($B12=0,AH12=0),"",AH12/$B12)</f>
        <v/>
      </c>
      <c r="AJ12" s="1345">
        <v>1593</v>
      </c>
      <c r="AK12" s="1346">
        <f>IF(OR($B12=0,AJ12=0),"",AJ12/$B12)</f>
        <v>406.37755102040819</v>
      </c>
      <c r="AM12" s="1346" t="str">
        <f>IF(OR($B12=0,AL12=0),"",AL12/$B12)</f>
        <v/>
      </c>
      <c r="AN12" s="1345">
        <v>6</v>
      </c>
      <c r="AO12" s="1346">
        <f>IF(OR($B12=0,AN12=0),"",AN12/$B12)</f>
        <v>1.5306122448979591</v>
      </c>
      <c r="AP12" s="1345">
        <v>20373</v>
      </c>
      <c r="AQ12" s="1346">
        <f>IF(OR($B12=0,AP12=0),"",AP12/$B12)</f>
        <v>5197.1938775510207</v>
      </c>
      <c r="AR12" s="1345">
        <v>17896</v>
      </c>
      <c r="AS12" s="1346">
        <f>IF(OR($B12=0,AR12=0),"",AR12/$B12)</f>
        <v>4565.3061224489793</v>
      </c>
      <c r="AT12" s="1345">
        <v>20</v>
      </c>
      <c r="AU12" s="1346">
        <f>IF(OR($B12=0,AT12=0),"",AT12/$B12)</f>
        <v>5.1020408163265305</v>
      </c>
      <c r="AW12" s="1346" t="str">
        <f>IF(OR($B12=0,AV12=0),"",AV12/$B12)</f>
        <v/>
      </c>
      <c r="AY12" s="1346" t="str">
        <f>IF(OR($B12=0,AX12=0),"",AX12/$B12)</f>
        <v/>
      </c>
      <c r="BA12" s="1346" t="str">
        <f>IF(OR($B12=0,AZ12=0),"",AZ12/$B12)</f>
        <v/>
      </c>
      <c r="BB12" s="1345">
        <v>159</v>
      </c>
      <c r="BC12" s="1346">
        <f>IF(OR($B12=0,BB12=0),"",BB12/$B12)</f>
        <v>40.561224489795919</v>
      </c>
      <c r="BD12" s="1345">
        <v>1618</v>
      </c>
      <c r="BE12" s="1346">
        <f>IF(OR($B12=0,BD12=0),"",BD12/$B12)</f>
        <v>412.75510204081633</v>
      </c>
      <c r="BF12" s="1345">
        <v>421</v>
      </c>
      <c r="BG12" s="1346">
        <f>IF(OR($B12=0,BF12=0),"",BF12/$B12)</f>
        <v>107.39795918367348</v>
      </c>
      <c r="BI12" s="1346" t="str">
        <f>IF(OR($B12=0,BH12=0),"",BH12/$B12)</f>
        <v/>
      </c>
      <c r="BK12" s="1346" t="str">
        <f>IF(OR($B12=0,BJ12=0),"",BJ12/$B12)</f>
        <v/>
      </c>
      <c r="BM12" s="1346" t="str">
        <f>IF(OR($B12=0,BL12=0),"",BL12/$B12)</f>
        <v/>
      </c>
      <c r="BN12" s="1345">
        <v>189</v>
      </c>
      <c r="BO12" s="1346">
        <f>IF(OR($B12=0,BN12=0),"",BN12/$B12)</f>
        <v>48.214285714285715</v>
      </c>
      <c r="BQ12" s="1346" t="str">
        <f>IF(OR($B12=0,BP12=0),"",BP12/$B12)</f>
        <v/>
      </c>
      <c r="BR12" s="1345">
        <v>16367</v>
      </c>
      <c r="BS12" s="1346">
        <f>IF(OR($B12=0,BR12=0),"",BR12/$B12)</f>
        <v>4175.2551020408164</v>
      </c>
      <c r="BU12" s="1346" t="str">
        <f>IF(OR($B12=0,BT12=0),"",BT12/$B12)</f>
        <v/>
      </c>
      <c r="BW12" s="1346" t="str">
        <f>IF(OR($B12=0,BV12=0),"",BV12/$B12)</f>
        <v/>
      </c>
      <c r="BX12" s="1345">
        <v>1593</v>
      </c>
      <c r="BY12" s="1346">
        <f>IF(OR($B12=0,BX12=0),"",BX12/$B12)</f>
        <v>406.37755102040819</v>
      </c>
      <c r="CA12" s="1346" t="str">
        <f>IF(OR($B12=0,BZ12=0),"",BZ12/$B12)</f>
        <v/>
      </c>
      <c r="CB12" s="1345">
        <v>6</v>
      </c>
      <c r="CC12" s="1346">
        <f>IF(OR($B12=0,CB12=0),"",CB12/$B12)</f>
        <v>1.5306122448979591</v>
      </c>
      <c r="CD12" s="1345">
        <v>20373</v>
      </c>
      <c r="CE12" s="1346">
        <f>IF(OR($B12=0,CD12=0),"",CD12/$B12)</f>
        <v>5197.1938775510207</v>
      </c>
      <c r="AIN12" s="1347"/>
      <c r="AIO12" s="1347"/>
      <c r="AIP12" s="1347"/>
      <c r="AIQ12" s="1347"/>
      <c r="AIR12" s="1347"/>
      <c r="AIS12" s="1347"/>
      <c r="AIT12" s="1347"/>
      <c r="AIU12" s="1347"/>
      <c r="AIV12" s="1347"/>
      <c r="AIW12" s="1347"/>
      <c r="AIX12" s="1347"/>
      <c r="AIY12" s="1347"/>
      <c r="AIZ12" s="1347"/>
      <c r="AJA12" s="1347"/>
      <c r="AJB12" s="1347"/>
      <c r="AJC12" s="1347"/>
      <c r="AJD12" s="1347"/>
      <c r="AJE12" s="1347"/>
      <c r="AJF12" s="1347"/>
      <c r="AJG12" s="1347"/>
      <c r="AJH12" s="1347"/>
      <c r="AJI12" s="1347"/>
      <c r="AJJ12" s="1347"/>
      <c r="AJK12" s="1347"/>
      <c r="AJL12" s="1347"/>
      <c r="AJM12" s="1347"/>
      <c r="AJN12" s="1347"/>
      <c r="AJO12" s="1347"/>
      <c r="AJP12" s="1347"/>
      <c r="AJQ12" s="1347"/>
      <c r="AJR12" s="1347"/>
      <c r="AJS12" s="1347"/>
      <c r="AJT12" s="1347"/>
      <c r="AJU12" s="1347"/>
      <c r="AJV12" s="1347"/>
      <c r="AJW12" s="1347"/>
      <c r="AJX12" s="1347"/>
      <c r="AJY12" s="1347"/>
      <c r="AJZ12" s="1347"/>
      <c r="AKA12" s="1347"/>
      <c r="ART12" s="1347"/>
      <c r="ARU12" s="1347"/>
      <c r="ARV12" s="1347"/>
      <c r="ARW12" s="1347"/>
      <c r="ARX12" s="1347"/>
      <c r="ARY12" s="1347"/>
      <c r="ARZ12" s="1347"/>
      <c r="ASA12" s="1347"/>
      <c r="ASB12" s="1347"/>
      <c r="ASC12" s="1347"/>
      <c r="ASD12" s="1347"/>
      <c r="ASE12" s="1347"/>
      <c r="ASF12" s="1347"/>
      <c r="ASG12" s="1347"/>
      <c r="ASH12" s="1347"/>
      <c r="ASI12" s="1347"/>
      <c r="ASJ12" s="1347"/>
      <c r="ASK12" s="1347"/>
      <c r="ASL12" s="1347"/>
      <c r="ASM12" s="1347"/>
      <c r="ASN12" s="1347"/>
      <c r="ASO12" s="1347"/>
      <c r="ASP12" s="1347"/>
      <c r="ASQ12" s="1347"/>
      <c r="ASR12" s="1347"/>
      <c r="ASS12" s="1347"/>
      <c r="AST12" s="1347"/>
      <c r="ASU12" s="1347"/>
      <c r="ASV12" s="1347"/>
      <c r="ASW12" s="1347"/>
      <c r="ASX12" s="1347"/>
      <c r="ASY12" s="1347"/>
      <c r="ASZ12" s="1347"/>
      <c r="ATA12" s="1347"/>
      <c r="ATB12" s="1347"/>
      <c r="ATC12" s="1347"/>
      <c r="ATD12" s="1347"/>
      <c r="ATE12" s="1347"/>
      <c r="ATF12" s="1347"/>
      <c r="ATG12" s="1347"/>
      <c r="ATH12" s="1347"/>
      <c r="ATI12" s="1347"/>
      <c r="ATJ12" s="1347"/>
      <c r="ATK12" s="1347"/>
      <c r="ATL12" s="1347"/>
      <c r="ATM12" s="1347"/>
      <c r="ATN12" s="1347"/>
      <c r="ATO12" s="1347"/>
      <c r="ATP12" s="1347"/>
      <c r="ATQ12" s="1347"/>
      <c r="ATR12" s="1347"/>
      <c r="ATS12" s="1347"/>
      <c r="ATT12" s="1347"/>
      <c r="ATU12" s="1347"/>
      <c r="ATV12" s="1347"/>
      <c r="ATW12" s="1347"/>
      <c r="ATX12" s="1347"/>
      <c r="ATY12" s="1347"/>
      <c r="ATZ12" s="1347"/>
      <c r="AUA12" s="1347"/>
      <c r="AUB12" s="1347"/>
      <c r="AUC12" s="1347"/>
      <c r="AUD12" s="1347"/>
      <c r="AUE12" s="1347"/>
      <c r="AUF12" s="1347"/>
      <c r="AUG12" s="1347"/>
      <c r="AUH12" s="1347"/>
      <c r="AUI12" s="1347"/>
      <c r="AUJ12" s="1347"/>
      <c r="AUK12" s="1347"/>
      <c r="AUL12" s="1347"/>
      <c r="AUM12" s="1347"/>
      <c r="AUN12" s="1347"/>
      <c r="AUO12" s="1347"/>
      <c r="AUP12" s="1347"/>
      <c r="AUQ12" s="1347"/>
      <c r="AUR12" s="1347"/>
      <c r="AUS12" s="1347"/>
      <c r="AUT12" s="1347"/>
      <c r="AUU12" s="1347"/>
      <c r="AUV12" s="1347"/>
      <c r="AUW12" s="1347"/>
      <c r="AUX12" s="1347"/>
      <c r="AUY12" s="1347"/>
      <c r="AUZ12" s="1347"/>
      <c r="AVA12" s="1347"/>
      <c r="AVB12" s="1347"/>
      <c r="AVC12" s="1347"/>
      <c r="AVD12" s="1347"/>
      <c r="AVE12" s="1347"/>
      <c r="AVF12" s="1347"/>
      <c r="AVG12" s="1347"/>
      <c r="AVH12" s="1347"/>
      <c r="AVI12" s="1347"/>
      <c r="AVJ12" s="1347"/>
      <c r="AVK12" s="1347"/>
      <c r="AVL12" s="1347"/>
      <c r="AVM12" s="1347"/>
      <c r="AVN12" s="1347"/>
      <c r="AVO12" s="1347"/>
      <c r="AVP12" s="1347"/>
      <c r="AVQ12" s="1347"/>
      <c r="AVR12" s="1347"/>
      <c r="AVS12" s="1347"/>
      <c r="AVT12" s="1347"/>
      <c r="AVU12" s="1347"/>
      <c r="AVV12" s="1347"/>
      <c r="AVW12" s="1347"/>
      <c r="AVX12" s="1347"/>
      <c r="AVY12" s="1347"/>
      <c r="AVZ12" s="1347"/>
      <c r="AWA12" s="1347"/>
      <c r="AWB12" s="1347"/>
      <c r="AWC12" s="1347"/>
      <c r="AWD12" s="1347"/>
      <c r="AWE12" s="1347"/>
      <c r="AWF12" s="1347"/>
      <c r="AWG12" s="1347"/>
      <c r="AWH12" s="1347"/>
      <c r="AWI12" s="1347"/>
    </row>
    <row r="13" spans="1:963 1164:1283" s="1345" customFormat="1" x14ac:dyDescent="0.25">
      <c r="A13" s="1344" t="s">
        <v>367</v>
      </c>
      <c r="B13" s="1345">
        <v>8.06</v>
      </c>
      <c r="D13" s="1345">
        <v>17651</v>
      </c>
      <c r="E13" s="1346">
        <f t="shared" ref="E13:G76" si="0">IF(OR($B13=0,D13=0),"",D13/$B13)</f>
        <v>2189.9503722084364</v>
      </c>
      <c r="G13" s="1346" t="str">
        <f t="shared" si="0"/>
        <v/>
      </c>
      <c r="I13" s="1346" t="str">
        <f t="shared" ref="I13:I76" si="1">IF(OR($B13=0,H13=0),"",H13/$B13)</f>
        <v/>
      </c>
      <c r="K13" s="1346" t="str">
        <f t="shared" ref="K13:K76" si="2">IF(OR($B13=0,J13=0),"",J13/$B13)</f>
        <v/>
      </c>
      <c r="M13" s="1346" t="str">
        <f t="shared" ref="M13:M76" si="3">IF(OR($B13=0,L13=0),"",L13/$B13)</f>
        <v/>
      </c>
      <c r="N13" s="1345">
        <v>192</v>
      </c>
      <c r="O13" s="1346">
        <f t="shared" ref="O13:O76" si="4">IF(OR($B13=0,N13=0),"",N13/$B13)</f>
        <v>23.821339950372206</v>
      </c>
      <c r="P13" s="1345">
        <v>10753</v>
      </c>
      <c r="Q13" s="1346">
        <f t="shared" ref="Q13:Q76" si="5">IF(OR($B13=0,P13=0),"",P13/$B13)</f>
        <v>1334.1191066997517</v>
      </c>
      <c r="R13" s="1345">
        <v>282</v>
      </c>
      <c r="S13" s="1346">
        <f t="shared" ref="S13:S76" si="6">IF(OR($B13=0,R13=0),"",R13/$B13)</f>
        <v>34.987593052109176</v>
      </c>
      <c r="U13" s="1346" t="str">
        <f t="shared" ref="U13:U76" si="7">IF(OR($B13=0,T13=0),"",T13/$B13)</f>
        <v/>
      </c>
      <c r="V13" s="1345">
        <v>75</v>
      </c>
      <c r="W13" s="1346">
        <f t="shared" ref="W13:W76" si="8">IF(OR($B13=0,V13=0),"",V13/$B13)</f>
        <v>9.3052109181141436</v>
      </c>
      <c r="Y13" s="1346" t="str">
        <f t="shared" ref="Y13:Y76" si="9">IF(OR($B13=0,X13=0),"",X13/$B13)</f>
        <v/>
      </c>
      <c r="AA13" s="1346" t="str">
        <f t="shared" ref="AA13:AA76" si="10">IF(OR($B13=0,Z13=0),"",Z13/$B13)</f>
        <v/>
      </c>
      <c r="AC13" s="1346" t="str">
        <f t="shared" ref="AC13:AC76" si="11">IF(OR($B13=0,AB13=0),"",AB13/$B13)</f>
        <v/>
      </c>
      <c r="AD13" s="1345">
        <v>105585</v>
      </c>
      <c r="AE13" s="1346">
        <f t="shared" ref="AE13:AE76" si="12">IF(OR($B13=0,AD13=0),"",AD13/$B13)</f>
        <v>13099.875930521092</v>
      </c>
      <c r="AG13" s="1346" t="str">
        <f t="shared" ref="AG13:AG76" si="13">IF(OR($B13=0,AF13=0),"",AF13/$B13)</f>
        <v/>
      </c>
      <c r="AI13" s="1346" t="str">
        <f t="shared" ref="AI13:AI76" si="14">IF(OR($B13=0,AH13=0),"",AH13/$B13)</f>
        <v/>
      </c>
      <c r="AJ13" s="1345">
        <v>1750</v>
      </c>
      <c r="AK13" s="1346">
        <f t="shared" ref="AK13:AK76" si="15">IF(OR($B13=0,AJ13=0),"",AJ13/$B13)</f>
        <v>217.12158808933</v>
      </c>
      <c r="AM13" s="1346" t="str">
        <f t="shared" ref="AM13:AM76" si="16">IF(OR($B13=0,AL13=0),"",AL13/$B13)</f>
        <v/>
      </c>
      <c r="AO13" s="1346" t="str">
        <f t="shared" ref="AO13:AO76" si="17">IF(OR($B13=0,AN13=0),"",AN13/$B13)</f>
        <v/>
      </c>
      <c r="AP13" s="1345">
        <v>118637</v>
      </c>
      <c r="AQ13" s="1346">
        <f t="shared" ref="AQ13:AQ76" si="18">IF(OR($B13=0,AP13=0),"",AP13/$B13)</f>
        <v>14719.230769230768</v>
      </c>
      <c r="AR13" s="1345">
        <v>17651</v>
      </c>
      <c r="AS13" s="1346">
        <f t="shared" ref="AS13:AU76" si="19">IF(OR($B13=0,AR13=0),"",AR13/$B13)</f>
        <v>2189.9503722084364</v>
      </c>
      <c r="AU13" s="1346" t="str">
        <f t="shared" si="19"/>
        <v/>
      </c>
      <c r="AW13" s="1346" t="str">
        <f t="shared" ref="AW13:AW76" si="20">IF(OR($B13=0,AV13=0),"",AV13/$B13)</f>
        <v/>
      </c>
      <c r="AY13" s="1346" t="str">
        <f t="shared" ref="AY13:AY76" si="21">IF(OR($B13=0,AX13=0),"",AX13/$B13)</f>
        <v/>
      </c>
      <c r="BA13" s="1346" t="str">
        <f t="shared" ref="BA13:BA76" si="22">IF(OR($B13=0,AZ13=0),"",AZ13/$B13)</f>
        <v/>
      </c>
      <c r="BB13" s="1345">
        <v>192</v>
      </c>
      <c r="BC13" s="1346">
        <f t="shared" ref="BC13:BC76" si="23">IF(OR($B13=0,BB13=0),"",BB13/$B13)</f>
        <v>23.821339950372206</v>
      </c>
      <c r="BD13" s="1345">
        <v>10753</v>
      </c>
      <c r="BE13" s="1346">
        <f t="shared" ref="BE13:BE76" si="24">IF(OR($B13=0,BD13=0),"",BD13/$B13)</f>
        <v>1334.1191066997517</v>
      </c>
      <c r="BF13" s="1345">
        <v>282</v>
      </c>
      <c r="BG13" s="1346">
        <f t="shared" ref="BG13:BG76" si="25">IF(OR($B13=0,BF13=0),"",BF13/$B13)</f>
        <v>34.987593052109176</v>
      </c>
      <c r="BI13" s="1346" t="str">
        <f t="shared" ref="BI13:BI76" si="26">IF(OR($B13=0,BH13=0),"",BH13/$B13)</f>
        <v/>
      </c>
      <c r="BJ13" s="1345">
        <v>75</v>
      </c>
      <c r="BK13" s="1346">
        <f t="shared" ref="BK13:BK76" si="27">IF(OR($B13=0,BJ13=0),"",BJ13/$B13)</f>
        <v>9.3052109181141436</v>
      </c>
      <c r="BM13" s="1346" t="str">
        <f t="shared" ref="BM13:BM76" si="28">IF(OR($B13=0,BL13=0),"",BL13/$B13)</f>
        <v/>
      </c>
      <c r="BO13" s="1346" t="str">
        <f t="shared" ref="BO13:BO76" si="29">IF(OR($B13=0,BN13=0),"",BN13/$B13)</f>
        <v/>
      </c>
      <c r="BQ13" s="1346" t="str">
        <f t="shared" ref="BQ13:BQ76" si="30">IF(OR($B13=0,BP13=0),"",BP13/$B13)</f>
        <v/>
      </c>
      <c r="BR13" s="1345">
        <v>105585</v>
      </c>
      <c r="BS13" s="1346">
        <f t="shared" ref="BS13:BS76" si="31">IF(OR($B13=0,BR13=0),"",BR13/$B13)</f>
        <v>13099.875930521092</v>
      </c>
      <c r="BU13" s="1346" t="str">
        <f t="shared" ref="BU13:BU76" si="32">IF(OR($B13=0,BT13=0),"",BT13/$B13)</f>
        <v/>
      </c>
      <c r="BW13" s="1346" t="str">
        <f t="shared" ref="BW13:BW76" si="33">IF(OR($B13=0,BV13=0),"",BV13/$B13)</f>
        <v/>
      </c>
      <c r="BX13" s="1345">
        <v>1750</v>
      </c>
      <c r="BY13" s="1346">
        <f t="shared" ref="BY13:BY76" si="34">IF(OR($B13=0,BX13=0),"",BX13/$B13)</f>
        <v>217.12158808933</v>
      </c>
      <c r="CA13" s="1346" t="str">
        <f t="shared" ref="CA13:CA76" si="35">IF(OR($B13=0,BZ13=0),"",BZ13/$B13)</f>
        <v/>
      </c>
      <c r="CC13" s="1346" t="str">
        <f t="shared" ref="CC13:CC76" si="36">IF(OR($B13=0,CB13=0),"",CB13/$B13)</f>
        <v/>
      </c>
      <c r="CD13" s="1345">
        <v>118637</v>
      </c>
      <c r="CE13" s="1346">
        <f t="shared" ref="CE13:CE76" si="37">IF(OR($B13=0,CD13=0),"",CD13/$B13)</f>
        <v>14719.230769230768</v>
      </c>
      <c r="AIN13" s="1347"/>
      <c r="AIO13" s="1347"/>
      <c r="AIP13" s="1347"/>
      <c r="AIQ13" s="1347"/>
      <c r="AIR13" s="1347"/>
      <c r="AIS13" s="1347"/>
      <c r="AIT13" s="1347"/>
      <c r="AIU13" s="1347"/>
      <c r="AIV13" s="1347"/>
      <c r="AIW13" s="1347"/>
      <c r="AIX13" s="1347"/>
      <c r="AIY13" s="1347"/>
      <c r="AIZ13" s="1347"/>
      <c r="AJA13" s="1347"/>
      <c r="AJB13" s="1347"/>
      <c r="AJC13" s="1347"/>
      <c r="AJD13" s="1347"/>
      <c r="AJE13" s="1347"/>
      <c r="AJF13" s="1347"/>
      <c r="AJG13" s="1347"/>
      <c r="AJH13" s="1347"/>
      <c r="AJI13" s="1347"/>
      <c r="AJJ13" s="1347"/>
      <c r="AJK13" s="1347"/>
      <c r="AJL13" s="1347"/>
      <c r="AJM13" s="1347"/>
      <c r="AJN13" s="1347"/>
      <c r="AJO13" s="1347"/>
      <c r="AJP13" s="1347"/>
      <c r="AJQ13" s="1347"/>
      <c r="AJR13" s="1347"/>
      <c r="AJS13" s="1347"/>
      <c r="AJT13" s="1347"/>
      <c r="AJU13" s="1347"/>
      <c r="AJV13" s="1347"/>
      <c r="AJW13" s="1347"/>
      <c r="AJX13" s="1347"/>
      <c r="AJY13" s="1347"/>
      <c r="AJZ13" s="1347"/>
      <c r="AKA13" s="1347"/>
      <c r="ART13" s="1347"/>
      <c r="ARU13" s="1347"/>
      <c r="ARV13" s="1347"/>
      <c r="ARW13" s="1347"/>
      <c r="ARX13" s="1347"/>
      <c r="ARY13" s="1347"/>
      <c r="ARZ13" s="1347"/>
      <c r="ASA13" s="1347"/>
      <c r="ASB13" s="1347"/>
      <c r="ASC13" s="1347"/>
      <c r="ASD13" s="1347"/>
      <c r="ASE13" s="1347"/>
      <c r="ASF13" s="1347"/>
      <c r="ASG13" s="1347"/>
      <c r="ASH13" s="1347"/>
      <c r="ASI13" s="1347"/>
      <c r="ASJ13" s="1347"/>
      <c r="ASK13" s="1347"/>
      <c r="ASL13" s="1347"/>
      <c r="ASM13" s="1347"/>
      <c r="ASN13" s="1347"/>
      <c r="ASO13" s="1347"/>
      <c r="ASP13" s="1347"/>
      <c r="ASQ13" s="1347"/>
      <c r="ASR13" s="1347"/>
      <c r="ASS13" s="1347"/>
      <c r="AST13" s="1347"/>
      <c r="ASU13" s="1347"/>
      <c r="ASV13" s="1347"/>
      <c r="ASW13" s="1347"/>
      <c r="ASX13" s="1347"/>
      <c r="ASY13" s="1347"/>
      <c r="ASZ13" s="1347"/>
      <c r="ATA13" s="1347"/>
      <c r="ATB13" s="1347"/>
      <c r="ATC13" s="1347"/>
      <c r="ATD13" s="1347"/>
      <c r="ATE13" s="1347"/>
      <c r="ATF13" s="1347"/>
      <c r="ATG13" s="1347"/>
      <c r="ATH13" s="1347"/>
      <c r="ATI13" s="1347"/>
      <c r="ATJ13" s="1347"/>
      <c r="ATK13" s="1347"/>
      <c r="ATL13" s="1347"/>
      <c r="ATM13" s="1347"/>
      <c r="ATN13" s="1347"/>
      <c r="ATO13" s="1347"/>
      <c r="ATP13" s="1347"/>
      <c r="ATQ13" s="1347"/>
      <c r="ATR13" s="1347"/>
      <c r="ATS13" s="1347"/>
      <c r="ATT13" s="1347"/>
      <c r="ATU13" s="1347"/>
      <c r="ATV13" s="1347"/>
      <c r="ATW13" s="1347"/>
      <c r="ATX13" s="1347"/>
      <c r="ATY13" s="1347"/>
      <c r="ATZ13" s="1347"/>
      <c r="AUA13" s="1347"/>
      <c r="AUB13" s="1347"/>
      <c r="AUC13" s="1347"/>
      <c r="AUD13" s="1347"/>
      <c r="AUE13" s="1347"/>
      <c r="AUF13" s="1347"/>
      <c r="AUG13" s="1347"/>
      <c r="AUH13" s="1347"/>
      <c r="AUI13" s="1347"/>
      <c r="AUJ13" s="1347"/>
      <c r="AUK13" s="1347"/>
      <c r="AUL13" s="1347"/>
      <c r="AUM13" s="1347"/>
      <c r="AUN13" s="1347"/>
      <c r="AUO13" s="1347"/>
      <c r="AUP13" s="1347"/>
      <c r="AUQ13" s="1347"/>
      <c r="AUR13" s="1347"/>
      <c r="AUS13" s="1347"/>
      <c r="AUT13" s="1347"/>
      <c r="AUU13" s="1347"/>
      <c r="AUV13" s="1347"/>
      <c r="AUW13" s="1347"/>
      <c r="AUX13" s="1347"/>
      <c r="AUY13" s="1347"/>
      <c r="AUZ13" s="1347"/>
      <c r="AVA13" s="1347"/>
      <c r="AVB13" s="1347"/>
      <c r="AVC13" s="1347"/>
      <c r="AVD13" s="1347"/>
      <c r="AVE13" s="1347"/>
      <c r="AVF13" s="1347"/>
      <c r="AVG13" s="1347"/>
      <c r="AVH13" s="1347"/>
      <c r="AVI13" s="1347"/>
      <c r="AVJ13" s="1347"/>
      <c r="AVK13" s="1347"/>
      <c r="AVL13" s="1347"/>
      <c r="AVM13" s="1347"/>
      <c r="AVN13" s="1347"/>
      <c r="AVO13" s="1347"/>
      <c r="AVP13" s="1347"/>
      <c r="AVQ13" s="1347"/>
      <c r="AVR13" s="1347"/>
      <c r="AVS13" s="1347"/>
      <c r="AVT13" s="1347"/>
      <c r="AVU13" s="1347"/>
      <c r="AVV13" s="1347"/>
      <c r="AVW13" s="1347"/>
      <c r="AVX13" s="1347"/>
      <c r="AVY13" s="1347"/>
      <c r="AVZ13" s="1347"/>
      <c r="AWA13" s="1347"/>
      <c r="AWB13" s="1347"/>
      <c r="AWC13" s="1347"/>
      <c r="AWD13" s="1347"/>
      <c r="AWE13" s="1347"/>
      <c r="AWF13" s="1347"/>
      <c r="AWG13" s="1347"/>
      <c r="AWH13" s="1347"/>
      <c r="AWI13" s="1347"/>
    </row>
    <row r="14" spans="1:963 1164:1283" s="1345" customFormat="1" x14ac:dyDescent="0.25">
      <c r="A14" s="1344" t="s">
        <v>371</v>
      </c>
      <c r="B14" s="1345">
        <v>5.8028712452786202</v>
      </c>
      <c r="D14" s="1345">
        <v>22575</v>
      </c>
      <c r="E14" s="1346">
        <f t="shared" si="0"/>
        <v>3890.3155086144047</v>
      </c>
      <c r="F14" s="1345">
        <v>1200</v>
      </c>
      <c r="G14" s="1346">
        <f t="shared" si="0"/>
        <v>206.79417985990193</v>
      </c>
      <c r="I14" s="1346" t="str">
        <f t="shared" si="1"/>
        <v/>
      </c>
      <c r="K14" s="1346" t="str">
        <f t="shared" si="2"/>
        <v/>
      </c>
      <c r="M14" s="1346" t="str">
        <f t="shared" si="3"/>
        <v/>
      </c>
      <c r="N14" s="1345">
        <v>1125</v>
      </c>
      <c r="O14" s="1346">
        <f t="shared" si="4"/>
        <v>193.86954361865804</v>
      </c>
      <c r="P14" s="1345">
        <v>489</v>
      </c>
      <c r="Q14" s="1346">
        <f t="shared" si="5"/>
        <v>84.268628292910037</v>
      </c>
      <c r="S14" s="1346" t="str">
        <f t="shared" si="6"/>
        <v/>
      </c>
      <c r="U14" s="1346" t="str">
        <f t="shared" si="7"/>
        <v/>
      </c>
      <c r="W14" s="1346" t="str">
        <f t="shared" si="8"/>
        <v/>
      </c>
      <c r="Y14" s="1346" t="str">
        <f t="shared" si="9"/>
        <v/>
      </c>
      <c r="AA14" s="1346" t="str">
        <f t="shared" si="10"/>
        <v/>
      </c>
      <c r="AC14" s="1346" t="str">
        <f t="shared" si="11"/>
        <v/>
      </c>
      <c r="AD14" s="1345">
        <v>32593</v>
      </c>
      <c r="AE14" s="1346">
        <f t="shared" si="12"/>
        <v>5616.7022534781527</v>
      </c>
      <c r="AG14" s="1346" t="str">
        <f t="shared" si="13"/>
        <v/>
      </c>
      <c r="AI14" s="1346" t="str">
        <f t="shared" si="14"/>
        <v/>
      </c>
      <c r="AJ14" s="1345">
        <v>640</v>
      </c>
      <c r="AK14" s="1346">
        <f t="shared" si="15"/>
        <v>110.29022925861436</v>
      </c>
      <c r="AM14" s="1346" t="str">
        <f t="shared" si="16"/>
        <v/>
      </c>
      <c r="AO14" s="1346" t="str">
        <f t="shared" si="17"/>
        <v/>
      </c>
      <c r="AP14" s="1345">
        <v>36047</v>
      </c>
      <c r="AQ14" s="1346">
        <f t="shared" si="18"/>
        <v>6211.9248345082369</v>
      </c>
      <c r="AR14" s="1345">
        <v>22575</v>
      </c>
      <c r="AS14" s="1346">
        <f t="shared" si="19"/>
        <v>3890.3155086144047</v>
      </c>
      <c r="AT14" s="1345">
        <v>1200</v>
      </c>
      <c r="AU14" s="1346">
        <f t="shared" si="19"/>
        <v>206.79417985990193</v>
      </c>
      <c r="AW14" s="1346" t="str">
        <f t="shared" si="20"/>
        <v/>
      </c>
      <c r="AY14" s="1346" t="str">
        <f t="shared" si="21"/>
        <v/>
      </c>
      <c r="BA14" s="1346" t="str">
        <f t="shared" si="22"/>
        <v/>
      </c>
      <c r="BB14" s="1345">
        <v>1125</v>
      </c>
      <c r="BC14" s="1346">
        <f t="shared" si="23"/>
        <v>193.86954361865804</v>
      </c>
      <c r="BD14" s="1345">
        <v>489</v>
      </c>
      <c r="BE14" s="1346">
        <f t="shared" si="24"/>
        <v>84.268628292910037</v>
      </c>
      <c r="BG14" s="1346" t="str">
        <f t="shared" si="25"/>
        <v/>
      </c>
      <c r="BI14" s="1346" t="str">
        <f t="shared" si="26"/>
        <v/>
      </c>
      <c r="BK14" s="1346" t="str">
        <f t="shared" si="27"/>
        <v/>
      </c>
      <c r="BM14" s="1346" t="str">
        <f t="shared" si="28"/>
        <v/>
      </c>
      <c r="BO14" s="1346" t="str">
        <f t="shared" si="29"/>
        <v/>
      </c>
      <c r="BQ14" s="1346" t="str">
        <f t="shared" si="30"/>
        <v/>
      </c>
      <c r="BR14" s="1345">
        <v>32593</v>
      </c>
      <c r="BS14" s="1346">
        <f t="shared" si="31"/>
        <v>5616.7022534781527</v>
      </c>
      <c r="BU14" s="1346" t="str">
        <f t="shared" si="32"/>
        <v/>
      </c>
      <c r="BW14" s="1346" t="str">
        <f t="shared" si="33"/>
        <v/>
      </c>
      <c r="BX14" s="1345">
        <v>640</v>
      </c>
      <c r="BY14" s="1346">
        <f t="shared" si="34"/>
        <v>110.29022925861436</v>
      </c>
      <c r="CA14" s="1346" t="str">
        <f t="shared" si="35"/>
        <v/>
      </c>
      <c r="CC14" s="1346" t="str">
        <f t="shared" si="36"/>
        <v/>
      </c>
      <c r="CD14" s="1345">
        <v>36047</v>
      </c>
      <c r="CE14" s="1346">
        <f t="shared" si="37"/>
        <v>6211.9248345082369</v>
      </c>
      <c r="AIN14" s="1347"/>
      <c r="AIO14" s="1347"/>
      <c r="AIP14" s="1347"/>
      <c r="AIQ14" s="1347"/>
      <c r="AIR14" s="1347"/>
      <c r="AIS14" s="1347"/>
      <c r="AIT14" s="1347"/>
      <c r="AIU14" s="1347"/>
      <c r="AIV14" s="1347"/>
      <c r="AIW14" s="1347"/>
      <c r="AIX14" s="1347"/>
      <c r="AIY14" s="1347"/>
      <c r="AIZ14" s="1347"/>
      <c r="AJA14" s="1347"/>
      <c r="AJB14" s="1347"/>
      <c r="AJC14" s="1347"/>
      <c r="AJD14" s="1347"/>
      <c r="AJE14" s="1347"/>
      <c r="AJF14" s="1347"/>
      <c r="AJG14" s="1347"/>
      <c r="AJH14" s="1347"/>
      <c r="AJI14" s="1347"/>
      <c r="AJJ14" s="1347"/>
      <c r="AJK14" s="1347"/>
      <c r="AJL14" s="1347"/>
      <c r="AJM14" s="1347"/>
      <c r="AJN14" s="1347"/>
      <c r="AJO14" s="1347"/>
      <c r="AJP14" s="1347"/>
      <c r="AJQ14" s="1347"/>
      <c r="AJR14" s="1347"/>
      <c r="AJS14" s="1347"/>
      <c r="AJT14" s="1347"/>
      <c r="AJU14" s="1347"/>
      <c r="AJV14" s="1347"/>
      <c r="AJW14" s="1347"/>
      <c r="AJX14" s="1347"/>
      <c r="AJY14" s="1347"/>
      <c r="AJZ14" s="1347"/>
      <c r="AKA14" s="1347"/>
      <c r="ART14" s="1347"/>
      <c r="ARU14" s="1347"/>
      <c r="ARV14" s="1347"/>
      <c r="ARW14" s="1347"/>
      <c r="ARX14" s="1347"/>
      <c r="ARY14" s="1347"/>
      <c r="ARZ14" s="1347"/>
      <c r="ASA14" s="1347"/>
      <c r="ASB14" s="1347"/>
      <c r="ASC14" s="1347"/>
      <c r="ASD14" s="1347"/>
      <c r="ASE14" s="1347"/>
      <c r="ASF14" s="1347"/>
      <c r="ASG14" s="1347"/>
      <c r="ASH14" s="1347"/>
      <c r="ASI14" s="1347"/>
      <c r="ASJ14" s="1347"/>
      <c r="ASK14" s="1347"/>
      <c r="ASL14" s="1347"/>
      <c r="ASM14" s="1347"/>
      <c r="ASN14" s="1347"/>
      <c r="ASO14" s="1347"/>
      <c r="ASP14" s="1347"/>
      <c r="ASQ14" s="1347"/>
      <c r="ASR14" s="1347"/>
      <c r="ASS14" s="1347"/>
      <c r="AST14" s="1347"/>
      <c r="ASU14" s="1347"/>
      <c r="ASV14" s="1347"/>
      <c r="ASW14" s="1347"/>
      <c r="ASX14" s="1347"/>
      <c r="ASY14" s="1347"/>
      <c r="ASZ14" s="1347"/>
      <c r="ATA14" s="1347"/>
      <c r="ATB14" s="1347"/>
      <c r="ATC14" s="1347"/>
      <c r="ATD14" s="1347"/>
      <c r="ATE14" s="1347"/>
      <c r="ATF14" s="1347"/>
      <c r="ATG14" s="1347"/>
      <c r="ATH14" s="1347"/>
      <c r="ATI14" s="1347"/>
      <c r="ATJ14" s="1347"/>
      <c r="ATK14" s="1347"/>
      <c r="ATL14" s="1347"/>
      <c r="ATM14" s="1347"/>
      <c r="ATN14" s="1347"/>
      <c r="ATO14" s="1347"/>
      <c r="ATP14" s="1347"/>
      <c r="ATQ14" s="1347"/>
      <c r="ATR14" s="1347"/>
      <c r="ATS14" s="1347"/>
      <c r="ATT14" s="1347"/>
      <c r="ATU14" s="1347"/>
      <c r="ATV14" s="1347"/>
      <c r="ATW14" s="1347"/>
      <c r="ATX14" s="1347"/>
      <c r="ATY14" s="1347"/>
      <c r="ATZ14" s="1347"/>
      <c r="AUA14" s="1347"/>
      <c r="AUB14" s="1347"/>
      <c r="AUC14" s="1347"/>
      <c r="AUD14" s="1347"/>
      <c r="AUE14" s="1347"/>
      <c r="AUF14" s="1347"/>
      <c r="AUG14" s="1347"/>
      <c r="AUH14" s="1347"/>
      <c r="AUI14" s="1347"/>
      <c r="AUJ14" s="1347"/>
      <c r="AUK14" s="1347"/>
      <c r="AUL14" s="1347"/>
      <c r="AUM14" s="1347"/>
      <c r="AUN14" s="1347"/>
      <c r="AUO14" s="1347"/>
      <c r="AUP14" s="1347"/>
      <c r="AUQ14" s="1347"/>
      <c r="AUR14" s="1347"/>
      <c r="AUS14" s="1347"/>
      <c r="AUT14" s="1347"/>
      <c r="AUU14" s="1347"/>
      <c r="AUV14" s="1347"/>
      <c r="AUW14" s="1347"/>
      <c r="AUX14" s="1347"/>
      <c r="AUY14" s="1347"/>
      <c r="AUZ14" s="1347"/>
      <c r="AVA14" s="1347"/>
      <c r="AVB14" s="1347"/>
      <c r="AVC14" s="1347"/>
      <c r="AVD14" s="1347"/>
      <c r="AVE14" s="1347"/>
      <c r="AVF14" s="1347"/>
      <c r="AVG14" s="1347"/>
      <c r="AVH14" s="1347"/>
      <c r="AVI14" s="1347"/>
      <c r="AVJ14" s="1347"/>
      <c r="AVK14" s="1347"/>
      <c r="AVL14" s="1347"/>
      <c r="AVM14" s="1347"/>
      <c r="AVN14" s="1347"/>
      <c r="AVO14" s="1347"/>
      <c r="AVP14" s="1347"/>
      <c r="AVQ14" s="1347"/>
      <c r="AVR14" s="1347"/>
      <c r="AVS14" s="1347"/>
      <c r="AVT14" s="1347"/>
      <c r="AVU14" s="1347"/>
      <c r="AVV14" s="1347"/>
      <c r="AVW14" s="1347"/>
      <c r="AVX14" s="1347"/>
      <c r="AVY14" s="1347"/>
      <c r="AVZ14" s="1347"/>
      <c r="AWA14" s="1347"/>
      <c r="AWB14" s="1347"/>
      <c r="AWC14" s="1347"/>
      <c r="AWD14" s="1347"/>
      <c r="AWE14" s="1347"/>
      <c r="AWF14" s="1347"/>
      <c r="AWG14" s="1347"/>
      <c r="AWH14" s="1347"/>
      <c r="AWI14" s="1347"/>
    </row>
    <row r="15" spans="1:963 1164:1283" s="1345" customFormat="1" x14ac:dyDescent="0.25">
      <c r="A15" s="1344" t="s">
        <v>373</v>
      </c>
      <c r="B15" s="1345">
        <v>51.12</v>
      </c>
      <c r="D15" s="1345">
        <v>284051</v>
      </c>
      <c r="E15" s="1346">
        <f t="shared" si="0"/>
        <v>5556.553208137715</v>
      </c>
      <c r="G15" s="1346" t="str">
        <f t="shared" si="0"/>
        <v/>
      </c>
      <c r="I15" s="1346" t="str">
        <f t="shared" si="1"/>
        <v/>
      </c>
      <c r="K15" s="1346" t="str">
        <f t="shared" si="2"/>
        <v/>
      </c>
      <c r="M15" s="1346" t="str">
        <f t="shared" si="3"/>
        <v/>
      </c>
      <c r="N15" s="1345">
        <v>23808</v>
      </c>
      <c r="O15" s="1346">
        <f t="shared" si="4"/>
        <v>465.72769953051647</v>
      </c>
      <c r="P15" s="1345">
        <v>75</v>
      </c>
      <c r="Q15" s="1346">
        <f t="shared" si="5"/>
        <v>1.4671361502347418</v>
      </c>
      <c r="S15" s="1346" t="str">
        <f t="shared" si="6"/>
        <v/>
      </c>
      <c r="U15" s="1346" t="str">
        <f t="shared" si="7"/>
        <v/>
      </c>
      <c r="W15" s="1346" t="str">
        <f t="shared" si="8"/>
        <v/>
      </c>
      <c r="Y15" s="1346" t="str">
        <f t="shared" si="9"/>
        <v/>
      </c>
      <c r="AA15" s="1346" t="str">
        <f t="shared" si="10"/>
        <v/>
      </c>
      <c r="AC15" s="1346" t="str">
        <f t="shared" si="11"/>
        <v/>
      </c>
      <c r="AE15" s="1346" t="str">
        <f t="shared" si="12"/>
        <v/>
      </c>
      <c r="AG15" s="1346" t="str">
        <f t="shared" si="13"/>
        <v/>
      </c>
      <c r="AI15" s="1346" t="str">
        <f t="shared" si="14"/>
        <v/>
      </c>
      <c r="AJ15" s="1345">
        <v>51257</v>
      </c>
      <c r="AK15" s="1346">
        <f t="shared" si="15"/>
        <v>1002.6799687010955</v>
      </c>
      <c r="AM15" s="1346" t="str">
        <f t="shared" si="16"/>
        <v/>
      </c>
      <c r="AN15" s="1345">
        <v>615168</v>
      </c>
      <c r="AO15" s="1346">
        <f t="shared" si="17"/>
        <v>12033.802816901409</v>
      </c>
      <c r="AP15" s="1345">
        <v>690308</v>
      </c>
      <c r="AQ15" s="1346">
        <f t="shared" si="18"/>
        <v>13503.677621283256</v>
      </c>
      <c r="AR15" s="1345">
        <v>284051</v>
      </c>
      <c r="AS15" s="1346">
        <f t="shared" si="19"/>
        <v>5556.553208137715</v>
      </c>
      <c r="AU15" s="1346" t="str">
        <f t="shared" si="19"/>
        <v/>
      </c>
      <c r="AW15" s="1346" t="str">
        <f t="shared" si="20"/>
        <v/>
      </c>
      <c r="AY15" s="1346" t="str">
        <f t="shared" si="21"/>
        <v/>
      </c>
      <c r="BA15" s="1346" t="str">
        <f t="shared" si="22"/>
        <v/>
      </c>
      <c r="BB15" s="1345">
        <v>23808</v>
      </c>
      <c r="BC15" s="1346">
        <f t="shared" si="23"/>
        <v>465.72769953051647</v>
      </c>
      <c r="BD15" s="1345">
        <v>75</v>
      </c>
      <c r="BE15" s="1346">
        <f t="shared" si="24"/>
        <v>1.4671361502347418</v>
      </c>
      <c r="BG15" s="1346" t="str">
        <f t="shared" si="25"/>
        <v/>
      </c>
      <c r="BI15" s="1346" t="str">
        <f t="shared" si="26"/>
        <v/>
      </c>
      <c r="BK15" s="1346" t="str">
        <f t="shared" si="27"/>
        <v/>
      </c>
      <c r="BM15" s="1346" t="str">
        <f t="shared" si="28"/>
        <v/>
      </c>
      <c r="BO15" s="1346" t="str">
        <f t="shared" si="29"/>
        <v/>
      </c>
      <c r="BQ15" s="1346" t="str">
        <f t="shared" si="30"/>
        <v/>
      </c>
      <c r="BS15" s="1346" t="str">
        <f t="shared" si="31"/>
        <v/>
      </c>
      <c r="BU15" s="1346" t="str">
        <f t="shared" si="32"/>
        <v/>
      </c>
      <c r="BW15" s="1346" t="str">
        <f t="shared" si="33"/>
        <v/>
      </c>
      <c r="BX15" s="1345">
        <v>51257</v>
      </c>
      <c r="BY15" s="1346">
        <f t="shared" si="34"/>
        <v>1002.6799687010955</v>
      </c>
      <c r="CA15" s="1346" t="str">
        <f t="shared" si="35"/>
        <v/>
      </c>
      <c r="CB15" s="1345">
        <v>615168</v>
      </c>
      <c r="CC15" s="1346">
        <f t="shared" si="36"/>
        <v>12033.802816901409</v>
      </c>
      <c r="CD15" s="1345">
        <v>690308</v>
      </c>
      <c r="CE15" s="1346">
        <f t="shared" si="37"/>
        <v>13503.677621283256</v>
      </c>
      <c r="AIN15" s="1347"/>
      <c r="AIO15" s="1347"/>
      <c r="AIP15" s="1347"/>
      <c r="AIQ15" s="1347"/>
      <c r="AIR15" s="1347"/>
      <c r="AIS15" s="1347"/>
      <c r="AIT15" s="1347"/>
      <c r="AIU15" s="1347"/>
      <c r="AIV15" s="1347"/>
      <c r="AIW15" s="1347"/>
      <c r="AIX15" s="1347"/>
      <c r="AIY15" s="1347"/>
      <c r="AIZ15" s="1347"/>
      <c r="AJA15" s="1347"/>
      <c r="AJB15" s="1347"/>
      <c r="AJC15" s="1347"/>
      <c r="AJD15" s="1347"/>
      <c r="AJE15" s="1347"/>
      <c r="AJF15" s="1347"/>
      <c r="AJG15" s="1347"/>
      <c r="AJH15" s="1347"/>
      <c r="AJI15" s="1347"/>
      <c r="AJJ15" s="1347"/>
      <c r="AJK15" s="1347"/>
      <c r="AJL15" s="1347"/>
      <c r="AJM15" s="1347"/>
      <c r="AJN15" s="1347"/>
      <c r="AJO15" s="1347"/>
      <c r="AJP15" s="1347"/>
      <c r="AJQ15" s="1347"/>
      <c r="AJR15" s="1347"/>
      <c r="AJS15" s="1347"/>
      <c r="AJT15" s="1347"/>
      <c r="AJU15" s="1347"/>
      <c r="AJV15" s="1347"/>
      <c r="AJW15" s="1347"/>
      <c r="AJX15" s="1347"/>
      <c r="AJY15" s="1347"/>
      <c r="AJZ15" s="1347"/>
      <c r="AKA15" s="1347"/>
      <c r="ART15" s="1347"/>
      <c r="ARU15" s="1347"/>
      <c r="ARV15" s="1347"/>
      <c r="ARW15" s="1347"/>
      <c r="ARX15" s="1347"/>
      <c r="ARY15" s="1347"/>
      <c r="ARZ15" s="1347"/>
      <c r="ASA15" s="1347"/>
      <c r="ASB15" s="1347"/>
      <c r="ASC15" s="1347"/>
      <c r="ASD15" s="1347"/>
      <c r="ASE15" s="1347"/>
      <c r="ASF15" s="1347"/>
      <c r="ASG15" s="1347"/>
      <c r="ASH15" s="1347"/>
      <c r="ASI15" s="1347"/>
      <c r="ASJ15" s="1347"/>
      <c r="ASK15" s="1347"/>
      <c r="ASL15" s="1347"/>
      <c r="ASM15" s="1347"/>
      <c r="ASN15" s="1347"/>
      <c r="ASO15" s="1347"/>
      <c r="ASP15" s="1347"/>
      <c r="ASQ15" s="1347"/>
      <c r="ASR15" s="1347"/>
      <c r="ASS15" s="1347"/>
      <c r="AST15" s="1347"/>
      <c r="ASU15" s="1347"/>
      <c r="ASV15" s="1347"/>
      <c r="ASW15" s="1347"/>
      <c r="ASX15" s="1347"/>
      <c r="ASY15" s="1347"/>
      <c r="ASZ15" s="1347"/>
      <c r="ATA15" s="1347"/>
      <c r="ATB15" s="1347"/>
      <c r="ATC15" s="1347"/>
      <c r="ATD15" s="1347"/>
      <c r="ATE15" s="1347"/>
      <c r="ATF15" s="1347"/>
      <c r="ATG15" s="1347"/>
      <c r="ATH15" s="1347"/>
      <c r="ATI15" s="1347"/>
      <c r="ATJ15" s="1347"/>
      <c r="ATK15" s="1347"/>
      <c r="ATL15" s="1347"/>
      <c r="ATM15" s="1347"/>
      <c r="ATN15" s="1347"/>
      <c r="ATO15" s="1347"/>
      <c r="ATP15" s="1347"/>
      <c r="ATQ15" s="1347"/>
      <c r="ATR15" s="1347"/>
      <c r="ATS15" s="1347"/>
      <c r="ATT15" s="1347"/>
      <c r="ATU15" s="1347"/>
      <c r="ATV15" s="1347"/>
      <c r="ATW15" s="1347"/>
      <c r="ATX15" s="1347"/>
      <c r="ATY15" s="1347"/>
      <c r="ATZ15" s="1347"/>
      <c r="AUA15" s="1347"/>
      <c r="AUB15" s="1347"/>
      <c r="AUC15" s="1347"/>
      <c r="AUD15" s="1347"/>
      <c r="AUE15" s="1347"/>
      <c r="AUF15" s="1347"/>
      <c r="AUG15" s="1347"/>
      <c r="AUH15" s="1347"/>
      <c r="AUI15" s="1347"/>
      <c r="AUJ15" s="1347"/>
      <c r="AUK15" s="1347"/>
      <c r="AUL15" s="1347"/>
      <c r="AUM15" s="1347"/>
      <c r="AUN15" s="1347"/>
      <c r="AUO15" s="1347"/>
      <c r="AUP15" s="1347"/>
      <c r="AUQ15" s="1347"/>
      <c r="AUR15" s="1347"/>
      <c r="AUS15" s="1347"/>
      <c r="AUT15" s="1347"/>
      <c r="AUU15" s="1347"/>
      <c r="AUV15" s="1347"/>
      <c r="AUW15" s="1347"/>
      <c r="AUX15" s="1347"/>
      <c r="AUY15" s="1347"/>
      <c r="AUZ15" s="1347"/>
      <c r="AVA15" s="1347"/>
      <c r="AVB15" s="1347"/>
      <c r="AVC15" s="1347"/>
      <c r="AVD15" s="1347"/>
      <c r="AVE15" s="1347"/>
      <c r="AVF15" s="1347"/>
      <c r="AVG15" s="1347"/>
      <c r="AVH15" s="1347"/>
      <c r="AVI15" s="1347"/>
      <c r="AVJ15" s="1347"/>
      <c r="AVK15" s="1347"/>
      <c r="AVL15" s="1347"/>
      <c r="AVM15" s="1347"/>
      <c r="AVN15" s="1347"/>
      <c r="AVO15" s="1347"/>
      <c r="AVP15" s="1347"/>
      <c r="AVQ15" s="1347"/>
      <c r="AVR15" s="1347"/>
      <c r="AVS15" s="1347"/>
      <c r="AVT15" s="1347"/>
      <c r="AVU15" s="1347"/>
      <c r="AVV15" s="1347"/>
      <c r="AVW15" s="1347"/>
      <c r="AVX15" s="1347"/>
      <c r="AVY15" s="1347"/>
      <c r="AVZ15" s="1347"/>
      <c r="AWA15" s="1347"/>
      <c r="AWB15" s="1347"/>
      <c r="AWC15" s="1347"/>
      <c r="AWD15" s="1347"/>
      <c r="AWE15" s="1347"/>
      <c r="AWF15" s="1347"/>
      <c r="AWG15" s="1347"/>
      <c r="AWH15" s="1347"/>
      <c r="AWI15" s="1347"/>
    </row>
    <row r="16" spans="1:963 1164:1283" s="1345" customFormat="1" x14ac:dyDescent="0.25">
      <c r="A16" s="1344"/>
      <c r="B16" s="1345">
        <v>5.23</v>
      </c>
      <c r="E16" s="1346" t="str">
        <f t="shared" si="0"/>
        <v/>
      </c>
      <c r="G16" s="1346" t="str">
        <f t="shared" si="0"/>
        <v/>
      </c>
      <c r="I16" s="1346" t="str">
        <f t="shared" si="1"/>
        <v/>
      </c>
      <c r="K16" s="1346" t="str">
        <f t="shared" si="2"/>
        <v/>
      </c>
      <c r="M16" s="1346" t="str">
        <f t="shared" si="3"/>
        <v/>
      </c>
      <c r="O16" s="1346" t="str">
        <f t="shared" si="4"/>
        <v/>
      </c>
      <c r="P16" s="1345">
        <v>13.78</v>
      </c>
      <c r="Q16" s="1346">
        <f t="shared" si="5"/>
        <v>2.6347992351816441</v>
      </c>
      <c r="S16" s="1346" t="str">
        <f t="shared" si="6"/>
        <v/>
      </c>
      <c r="U16" s="1346" t="str">
        <f t="shared" si="7"/>
        <v/>
      </c>
      <c r="W16" s="1346" t="str">
        <f t="shared" si="8"/>
        <v/>
      </c>
      <c r="Y16" s="1346" t="str">
        <f t="shared" si="9"/>
        <v/>
      </c>
      <c r="AA16" s="1346" t="str">
        <f t="shared" si="10"/>
        <v/>
      </c>
      <c r="AC16" s="1346" t="str">
        <f t="shared" si="11"/>
        <v/>
      </c>
      <c r="AE16" s="1346" t="str">
        <f t="shared" si="12"/>
        <v/>
      </c>
      <c r="AG16" s="1346" t="str">
        <f t="shared" si="13"/>
        <v/>
      </c>
      <c r="AI16" s="1346" t="str">
        <f t="shared" si="14"/>
        <v/>
      </c>
      <c r="AK16" s="1346" t="str">
        <f t="shared" si="15"/>
        <v/>
      </c>
      <c r="AM16" s="1346" t="str">
        <f t="shared" si="16"/>
        <v/>
      </c>
      <c r="AO16" s="1346" t="str">
        <f t="shared" si="17"/>
        <v/>
      </c>
      <c r="AP16" s="1345">
        <v>13.78</v>
      </c>
      <c r="AQ16" s="1346">
        <f t="shared" si="18"/>
        <v>2.6347992351816441</v>
      </c>
      <c r="AS16" s="1346" t="str">
        <f t="shared" si="19"/>
        <v/>
      </c>
      <c r="AU16" s="1346" t="str">
        <f t="shared" si="19"/>
        <v/>
      </c>
      <c r="AW16" s="1346" t="str">
        <f t="shared" si="20"/>
        <v/>
      </c>
      <c r="AY16" s="1346" t="str">
        <f t="shared" si="21"/>
        <v/>
      </c>
      <c r="BA16" s="1346" t="str">
        <f t="shared" si="22"/>
        <v/>
      </c>
      <c r="BC16" s="1346" t="str">
        <f t="shared" si="23"/>
        <v/>
      </c>
      <c r="BD16" s="1345">
        <v>13.78</v>
      </c>
      <c r="BE16" s="1346">
        <f t="shared" si="24"/>
        <v>2.6347992351816441</v>
      </c>
      <c r="BG16" s="1346" t="str">
        <f t="shared" si="25"/>
        <v/>
      </c>
      <c r="BI16" s="1346" t="str">
        <f t="shared" si="26"/>
        <v/>
      </c>
      <c r="BK16" s="1346" t="str">
        <f t="shared" si="27"/>
        <v/>
      </c>
      <c r="BM16" s="1346" t="str">
        <f t="shared" si="28"/>
        <v/>
      </c>
      <c r="BO16" s="1346" t="str">
        <f t="shared" si="29"/>
        <v/>
      </c>
      <c r="BQ16" s="1346" t="str">
        <f t="shared" si="30"/>
        <v/>
      </c>
      <c r="BS16" s="1346" t="str">
        <f t="shared" si="31"/>
        <v/>
      </c>
      <c r="BU16" s="1346" t="str">
        <f t="shared" si="32"/>
        <v/>
      </c>
      <c r="BW16" s="1346" t="str">
        <f t="shared" si="33"/>
        <v/>
      </c>
      <c r="BY16" s="1346" t="str">
        <f t="shared" si="34"/>
        <v/>
      </c>
      <c r="CA16" s="1346" t="str">
        <f t="shared" si="35"/>
        <v/>
      </c>
      <c r="CC16" s="1346" t="str">
        <f t="shared" si="36"/>
        <v/>
      </c>
      <c r="CD16" s="1345">
        <v>13.78</v>
      </c>
      <c r="CE16" s="1346">
        <f t="shared" si="37"/>
        <v>2.6347992351816441</v>
      </c>
      <c r="AIN16" s="1347"/>
      <c r="AIO16" s="1347"/>
      <c r="AIP16" s="1347"/>
      <c r="AIQ16" s="1347"/>
      <c r="AIR16" s="1347"/>
      <c r="AIS16" s="1347"/>
      <c r="AIT16" s="1347"/>
      <c r="AIU16" s="1347"/>
      <c r="AIV16" s="1347"/>
      <c r="AIW16" s="1347"/>
      <c r="AIX16" s="1347"/>
      <c r="AIY16" s="1347"/>
      <c r="AIZ16" s="1347"/>
      <c r="AJA16" s="1347"/>
      <c r="AJB16" s="1347"/>
      <c r="AJC16" s="1347"/>
      <c r="AJD16" s="1347"/>
      <c r="AJE16" s="1347"/>
      <c r="AJF16" s="1347"/>
      <c r="AJG16" s="1347"/>
      <c r="AJH16" s="1347"/>
      <c r="AJI16" s="1347"/>
      <c r="AJJ16" s="1347"/>
      <c r="AJK16" s="1347"/>
      <c r="AJL16" s="1347"/>
      <c r="AJM16" s="1347"/>
      <c r="AJN16" s="1347"/>
      <c r="AJO16" s="1347"/>
      <c r="AJP16" s="1347"/>
      <c r="AJQ16" s="1347"/>
      <c r="AJR16" s="1347"/>
      <c r="AJS16" s="1347"/>
      <c r="AJT16" s="1347"/>
      <c r="AJU16" s="1347"/>
      <c r="AJV16" s="1347"/>
      <c r="AJW16" s="1347"/>
      <c r="AJX16" s="1347"/>
      <c r="AJY16" s="1347"/>
      <c r="AJZ16" s="1347"/>
      <c r="AKA16" s="1347"/>
      <c r="ART16" s="1347"/>
      <c r="ARU16" s="1347"/>
      <c r="ARV16" s="1347"/>
      <c r="ARW16" s="1347"/>
      <c r="ARX16" s="1347"/>
      <c r="ARY16" s="1347"/>
      <c r="ARZ16" s="1347"/>
      <c r="ASA16" s="1347"/>
      <c r="ASB16" s="1347"/>
      <c r="ASC16" s="1347"/>
      <c r="ASD16" s="1347"/>
      <c r="ASE16" s="1347"/>
      <c r="ASF16" s="1347"/>
      <c r="ASG16" s="1347"/>
      <c r="ASH16" s="1347"/>
      <c r="ASI16" s="1347"/>
      <c r="ASJ16" s="1347"/>
      <c r="ASK16" s="1347"/>
      <c r="ASL16" s="1347"/>
      <c r="ASM16" s="1347"/>
      <c r="ASN16" s="1347"/>
      <c r="ASO16" s="1347"/>
      <c r="ASP16" s="1347"/>
      <c r="ASQ16" s="1347"/>
      <c r="ASR16" s="1347"/>
      <c r="ASS16" s="1347"/>
      <c r="AST16" s="1347"/>
      <c r="ASU16" s="1347"/>
      <c r="ASV16" s="1347"/>
      <c r="ASW16" s="1347"/>
      <c r="ASX16" s="1347"/>
      <c r="ASY16" s="1347"/>
      <c r="ASZ16" s="1347"/>
      <c r="ATA16" s="1347"/>
      <c r="ATB16" s="1347"/>
      <c r="ATC16" s="1347"/>
      <c r="ATD16" s="1347"/>
      <c r="ATE16" s="1347"/>
      <c r="ATF16" s="1347"/>
      <c r="ATG16" s="1347"/>
      <c r="ATH16" s="1347"/>
      <c r="ATI16" s="1347"/>
      <c r="ATJ16" s="1347"/>
      <c r="ATK16" s="1347"/>
      <c r="ATL16" s="1347"/>
      <c r="ATM16" s="1347"/>
      <c r="ATN16" s="1347"/>
      <c r="ATO16" s="1347"/>
      <c r="ATP16" s="1347"/>
      <c r="ATQ16" s="1347"/>
      <c r="ATR16" s="1347"/>
      <c r="ATS16" s="1347"/>
      <c r="ATT16" s="1347"/>
      <c r="ATU16" s="1347"/>
      <c r="ATV16" s="1347"/>
      <c r="ATW16" s="1347"/>
      <c r="ATX16" s="1347"/>
      <c r="ATY16" s="1347"/>
      <c r="ATZ16" s="1347"/>
      <c r="AUA16" s="1347"/>
      <c r="AUB16" s="1347"/>
      <c r="AUC16" s="1347"/>
      <c r="AUD16" s="1347"/>
      <c r="AUE16" s="1347"/>
      <c r="AUF16" s="1347"/>
      <c r="AUG16" s="1347"/>
      <c r="AUH16" s="1347"/>
      <c r="AUI16" s="1347"/>
      <c r="AUJ16" s="1347"/>
      <c r="AUK16" s="1347"/>
      <c r="AUL16" s="1347"/>
      <c r="AUM16" s="1347"/>
      <c r="AUN16" s="1347"/>
      <c r="AUO16" s="1347"/>
      <c r="AUP16" s="1347"/>
      <c r="AUQ16" s="1347"/>
      <c r="AUR16" s="1347"/>
      <c r="AUS16" s="1347"/>
      <c r="AUT16" s="1347"/>
      <c r="AUU16" s="1347"/>
      <c r="AUV16" s="1347"/>
      <c r="AUW16" s="1347"/>
      <c r="AUX16" s="1347"/>
      <c r="AUY16" s="1347"/>
      <c r="AUZ16" s="1347"/>
      <c r="AVA16" s="1347"/>
      <c r="AVB16" s="1347"/>
      <c r="AVC16" s="1347"/>
      <c r="AVD16" s="1347"/>
      <c r="AVE16" s="1347"/>
      <c r="AVF16" s="1347"/>
      <c r="AVG16" s="1347"/>
      <c r="AVH16" s="1347"/>
      <c r="AVI16" s="1347"/>
      <c r="AVJ16" s="1347"/>
      <c r="AVK16" s="1347"/>
      <c r="AVL16" s="1347"/>
      <c r="AVM16" s="1347"/>
      <c r="AVN16" s="1347"/>
      <c r="AVO16" s="1347"/>
      <c r="AVP16" s="1347"/>
      <c r="AVQ16" s="1347"/>
      <c r="AVR16" s="1347"/>
      <c r="AVS16" s="1347"/>
      <c r="AVT16" s="1347"/>
      <c r="AVU16" s="1347"/>
      <c r="AVV16" s="1347"/>
      <c r="AVW16" s="1347"/>
      <c r="AVX16" s="1347"/>
      <c r="AVY16" s="1347"/>
      <c r="AVZ16" s="1347"/>
      <c r="AWA16" s="1347"/>
      <c r="AWB16" s="1347"/>
      <c r="AWC16" s="1347"/>
      <c r="AWD16" s="1347"/>
      <c r="AWE16" s="1347"/>
      <c r="AWF16" s="1347"/>
      <c r="AWG16" s="1347"/>
      <c r="AWH16" s="1347"/>
      <c r="AWI16" s="1347"/>
    </row>
    <row r="17" spans="1:963 1164:1283" s="1345" customFormat="1" x14ac:dyDescent="0.25">
      <c r="A17" s="1344" t="s">
        <v>375</v>
      </c>
      <c r="B17" s="1345">
        <v>6.41</v>
      </c>
      <c r="D17" s="1345">
        <v>6140</v>
      </c>
      <c r="E17" s="1346">
        <f t="shared" si="0"/>
        <v>957.87831513260528</v>
      </c>
      <c r="G17" s="1346" t="str">
        <f t="shared" si="0"/>
        <v/>
      </c>
      <c r="I17" s="1346" t="str">
        <f t="shared" si="1"/>
        <v/>
      </c>
      <c r="K17" s="1346" t="str">
        <f t="shared" si="2"/>
        <v/>
      </c>
      <c r="M17" s="1346" t="str">
        <f t="shared" si="3"/>
        <v/>
      </c>
      <c r="N17" s="1345">
        <v>195</v>
      </c>
      <c r="O17" s="1346">
        <f t="shared" si="4"/>
        <v>30.421216848673946</v>
      </c>
      <c r="P17" s="1345">
        <v>4466</v>
      </c>
      <c r="Q17" s="1346">
        <f t="shared" si="5"/>
        <v>696.72386895475813</v>
      </c>
      <c r="S17" s="1346" t="str">
        <f t="shared" si="6"/>
        <v/>
      </c>
      <c r="U17" s="1346" t="str">
        <f t="shared" si="7"/>
        <v/>
      </c>
      <c r="W17" s="1346" t="str">
        <f t="shared" si="8"/>
        <v/>
      </c>
      <c r="Y17" s="1346" t="str">
        <f t="shared" si="9"/>
        <v/>
      </c>
      <c r="AA17" s="1346" t="str">
        <f t="shared" si="10"/>
        <v/>
      </c>
      <c r="AC17" s="1346" t="str">
        <f t="shared" si="11"/>
        <v/>
      </c>
      <c r="AD17" s="1345">
        <v>4564</v>
      </c>
      <c r="AE17" s="1346">
        <f t="shared" si="12"/>
        <v>712.01248049921992</v>
      </c>
      <c r="AG17" s="1346" t="str">
        <f t="shared" si="13"/>
        <v/>
      </c>
      <c r="AI17" s="1346" t="str">
        <f t="shared" si="14"/>
        <v/>
      </c>
      <c r="AJ17" s="1345">
        <v>58289</v>
      </c>
      <c r="AK17" s="1346">
        <f t="shared" si="15"/>
        <v>9093.4477379095169</v>
      </c>
      <c r="AM17" s="1346" t="str">
        <f t="shared" si="16"/>
        <v/>
      </c>
      <c r="AO17" s="1346" t="str">
        <f t="shared" si="17"/>
        <v/>
      </c>
      <c r="AP17" s="1345">
        <v>67514</v>
      </c>
      <c r="AQ17" s="1346">
        <f t="shared" si="18"/>
        <v>10532.605304212168</v>
      </c>
      <c r="AR17" s="1345">
        <v>6140</v>
      </c>
      <c r="AS17" s="1346">
        <f t="shared" si="19"/>
        <v>957.87831513260528</v>
      </c>
      <c r="AU17" s="1346" t="str">
        <f t="shared" si="19"/>
        <v/>
      </c>
      <c r="AW17" s="1346" t="str">
        <f t="shared" si="20"/>
        <v/>
      </c>
      <c r="AY17" s="1346" t="str">
        <f t="shared" si="21"/>
        <v/>
      </c>
      <c r="BA17" s="1346" t="str">
        <f t="shared" si="22"/>
        <v/>
      </c>
      <c r="BB17" s="1345">
        <v>195</v>
      </c>
      <c r="BC17" s="1346">
        <f t="shared" si="23"/>
        <v>30.421216848673946</v>
      </c>
      <c r="BD17" s="1345">
        <v>4466</v>
      </c>
      <c r="BE17" s="1346">
        <f t="shared" si="24"/>
        <v>696.72386895475813</v>
      </c>
      <c r="BG17" s="1346" t="str">
        <f t="shared" si="25"/>
        <v/>
      </c>
      <c r="BI17" s="1346" t="str">
        <f t="shared" si="26"/>
        <v/>
      </c>
      <c r="BK17" s="1346" t="str">
        <f t="shared" si="27"/>
        <v/>
      </c>
      <c r="BM17" s="1346" t="str">
        <f t="shared" si="28"/>
        <v/>
      </c>
      <c r="BO17" s="1346" t="str">
        <f t="shared" si="29"/>
        <v/>
      </c>
      <c r="BQ17" s="1346" t="str">
        <f t="shared" si="30"/>
        <v/>
      </c>
      <c r="BR17" s="1345">
        <v>4564</v>
      </c>
      <c r="BS17" s="1346">
        <f t="shared" si="31"/>
        <v>712.01248049921992</v>
      </c>
      <c r="BU17" s="1346" t="str">
        <f t="shared" si="32"/>
        <v/>
      </c>
      <c r="BW17" s="1346" t="str">
        <f t="shared" si="33"/>
        <v/>
      </c>
      <c r="BX17" s="1345">
        <v>58289</v>
      </c>
      <c r="BY17" s="1346">
        <f t="shared" si="34"/>
        <v>9093.4477379095169</v>
      </c>
      <c r="CA17" s="1346" t="str">
        <f t="shared" si="35"/>
        <v/>
      </c>
      <c r="CC17" s="1346" t="str">
        <f t="shared" si="36"/>
        <v/>
      </c>
      <c r="CD17" s="1345">
        <v>67514</v>
      </c>
      <c r="CE17" s="1346">
        <f t="shared" si="37"/>
        <v>10532.605304212168</v>
      </c>
      <c r="AIN17" s="1347"/>
      <c r="AIO17" s="1347"/>
      <c r="AIP17" s="1347"/>
      <c r="AIQ17" s="1347"/>
      <c r="AIR17" s="1347"/>
      <c r="AIS17" s="1347"/>
      <c r="AIT17" s="1347"/>
      <c r="AIU17" s="1347"/>
      <c r="AIV17" s="1347"/>
      <c r="AIW17" s="1347"/>
      <c r="AIX17" s="1347"/>
      <c r="AIY17" s="1347"/>
      <c r="AIZ17" s="1347"/>
      <c r="AJA17" s="1347"/>
      <c r="AJB17" s="1347"/>
      <c r="AJC17" s="1347"/>
      <c r="AJD17" s="1347"/>
      <c r="AJE17" s="1347"/>
      <c r="AJF17" s="1347"/>
      <c r="AJG17" s="1347"/>
      <c r="AJH17" s="1347"/>
      <c r="AJI17" s="1347"/>
      <c r="AJJ17" s="1347"/>
      <c r="AJK17" s="1347"/>
      <c r="AJL17" s="1347"/>
      <c r="AJM17" s="1347"/>
      <c r="AJN17" s="1347"/>
      <c r="AJO17" s="1347"/>
      <c r="AJP17" s="1347"/>
      <c r="AJQ17" s="1347"/>
      <c r="AJR17" s="1347"/>
      <c r="AJS17" s="1347"/>
      <c r="AJT17" s="1347"/>
      <c r="AJU17" s="1347"/>
      <c r="AJV17" s="1347"/>
      <c r="AJW17" s="1347"/>
      <c r="AJX17" s="1347"/>
      <c r="AJY17" s="1347"/>
      <c r="AJZ17" s="1347"/>
      <c r="AKA17" s="1347"/>
      <c r="ART17" s="1347"/>
      <c r="ARU17" s="1347"/>
      <c r="ARV17" s="1347"/>
      <c r="ARW17" s="1347"/>
      <c r="ARX17" s="1347"/>
      <c r="ARY17" s="1347"/>
      <c r="ARZ17" s="1347"/>
      <c r="ASA17" s="1347"/>
      <c r="ASB17" s="1347"/>
      <c r="ASC17" s="1347"/>
      <c r="ASD17" s="1347"/>
      <c r="ASE17" s="1347"/>
      <c r="ASF17" s="1347"/>
      <c r="ASG17" s="1347"/>
      <c r="ASH17" s="1347"/>
      <c r="ASI17" s="1347"/>
      <c r="ASJ17" s="1347"/>
      <c r="ASK17" s="1347"/>
      <c r="ASL17" s="1347"/>
      <c r="ASM17" s="1347"/>
      <c r="ASN17" s="1347"/>
      <c r="ASO17" s="1347"/>
      <c r="ASP17" s="1347"/>
      <c r="ASQ17" s="1347"/>
      <c r="ASR17" s="1347"/>
      <c r="ASS17" s="1347"/>
      <c r="AST17" s="1347"/>
      <c r="ASU17" s="1347"/>
      <c r="ASV17" s="1347"/>
      <c r="ASW17" s="1347"/>
      <c r="ASX17" s="1347"/>
      <c r="ASY17" s="1347"/>
      <c r="ASZ17" s="1347"/>
      <c r="ATA17" s="1347"/>
      <c r="ATB17" s="1347"/>
      <c r="ATC17" s="1347"/>
      <c r="ATD17" s="1347"/>
      <c r="ATE17" s="1347"/>
      <c r="ATF17" s="1347"/>
      <c r="ATG17" s="1347"/>
      <c r="ATH17" s="1347"/>
      <c r="ATI17" s="1347"/>
      <c r="ATJ17" s="1347"/>
      <c r="ATK17" s="1347"/>
      <c r="ATL17" s="1347"/>
      <c r="ATM17" s="1347"/>
      <c r="ATN17" s="1347"/>
      <c r="ATO17" s="1347"/>
      <c r="ATP17" s="1347"/>
      <c r="ATQ17" s="1347"/>
      <c r="ATR17" s="1347"/>
      <c r="ATS17" s="1347"/>
      <c r="ATT17" s="1347"/>
      <c r="ATU17" s="1347"/>
      <c r="ATV17" s="1347"/>
      <c r="ATW17" s="1347"/>
      <c r="ATX17" s="1347"/>
      <c r="ATY17" s="1347"/>
      <c r="ATZ17" s="1347"/>
      <c r="AUA17" s="1347"/>
      <c r="AUB17" s="1347"/>
      <c r="AUC17" s="1347"/>
      <c r="AUD17" s="1347"/>
      <c r="AUE17" s="1347"/>
      <c r="AUF17" s="1347"/>
      <c r="AUG17" s="1347"/>
      <c r="AUH17" s="1347"/>
      <c r="AUI17" s="1347"/>
      <c r="AUJ17" s="1347"/>
      <c r="AUK17" s="1347"/>
      <c r="AUL17" s="1347"/>
      <c r="AUM17" s="1347"/>
      <c r="AUN17" s="1347"/>
      <c r="AUO17" s="1347"/>
      <c r="AUP17" s="1347"/>
      <c r="AUQ17" s="1347"/>
      <c r="AUR17" s="1347"/>
      <c r="AUS17" s="1347"/>
      <c r="AUT17" s="1347"/>
      <c r="AUU17" s="1347"/>
      <c r="AUV17" s="1347"/>
      <c r="AUW17" s="1347"/>
      <c r="AUX17" s="1347"/>
      <c r="AUY17" s="1347"/>
      <c r="AUZ17" s="1347"/>
      <c r="AVA17" s="1347"/>
      <c r="AVB17" s="1347"/>
      <c r="AVC17" s="1347"/>
      <c r="AVD17" s="1347"/>
      <c r="AVE17" s="1347"/>
      <c r="AVF17" s="1347"/>
      <c r="AVG17" s="1347"/>
      <c r="AVH17" s="1347"/>
      <c r="AVI17" s="1347"/>
      <c r="AVJ17" s="1347"/>
      <c r="AVK17" s="1347"/>
      <c r="AVL17" s="1347"/>
      <c r="AVM17" s="1347"/>
      <c r="AVN17" s="1347"/>
      <c r="AVO17" s="1347"/>
      <c r="AVP17" s="1347"/>
      <c r="AVQ17" s="1347"/>
      <c r="AVR17" s="1347"/>
      <c r="AVS17" s="1347"/>
      <c r="AVT17" s="1347"/>
      <c r="AVU17" s="1347"/>
      <c r="AVV17" s="1347"/>
      <c r="AVW17" s="1347"/>
      <c r="AVX17" s="1347"/>
      <c r="AVY17" s="1347"/>
      <c r="AVZ17" s="1347"/>
      <c r="AWA17" s="1347"/>
      <c r="AWB17" s="1347"/>
      <c r="AWC17" s="1347"/>
      <c r="AWD17" s="1347"/>
      <c r="AWE17" s="1347"/>
      <c r="AWF17" s="1347"/>
      <c r="AWG17" s="1347"/>
      <c r="AWH17" s="1347"/>
      <c r="AWI17" s="1347"/>
    </row>
    <row r="18" spans="1:963 1164:1283" s="1345" customFormat="1" x14ac:dyDescent="0.25">
      <c r="A18" s="1344" t="s">
        <v>966</v>
      </c>
      <c r="B18" s="1345">
        <v>75.569999999999993</v>
      </c>
      <c r="D18" s="1345">
        <v>164037</v>
      </c>
      <c r="E18" s="1346">
        <f t="shared" si="0"/>
        <v>2170.662961492656</v>
      </c>
      <c r="F18" s="1345">
        <v>1368078</v>
      </c>
      <c r="G18" s="1346">
        <f t="shared" si="0"/>
        <v>18103.453751488687</v>
      </c>
      <c r="I18" s="1346" t="str">
        <f t="shared" si="1"/>
        <v/>
      </c>
      <c r="K18" s="1346" t="str">
        <f t="shared" si="2"/>
        <v/>
      </c>
      <c r="M18" s="1346" t="str">
        <f t="shared" si="3"/>
        <v/>
      </c>
      <c r="N18" s="1345">
        <v>3607</v>
      </c>
      <c r="O18" s="1346">
        <f t="shared" si="4"/>
        <v>47.730580918353851</v>
      </c>
      <c r="P18" s="1345">
        <v>451</v>
      </c>
      <c r="Q18" s="1346">
        <f t="shared" si="5"/>
        <v>5.9679767103347894</v>
      </c>
      <c r="R18" s="1345">
        <v>2266</v>
      </c>
      <c r="S18" s="1346">
        <f t="shared" si="6"/>
        <v>29.985443959243089</v>
      </c>
      <c r="U18" s="1346" t="str">
        <f t="shared" si="7"/>
        <v/>
      </c>
      <c r="W18" s="1346" t="str">
        <f t="shared" si="8"/>
        <v/>
      </c>
      <c r="Y18" s="1346" t="str">
        <f t="shared" si="9"/>
        <v/>
      </c>
      <c r="AA18" s="1346" t="str">
        <f t="shared" si="10"/>
        <v/>
      </c>
      <c r="AB18" s="1345">
        <v>29114</v>
      </c>
      <c r="AC18" s="1346">
        <f t="shared" si="11"/>
        <v>385.25870054254335</v>
      </c>
      <c r="AE18" s="1346" t="str">
        <f t="shared" si="12"/>
        <v/>
      </c>
      <c r="AG18" s="1346" t="str">
        <f t="shared" si="13"/>
        <v/>
      </c>
      <c r="AI18" s="1346" t="str">
        <f t="shared" si="14"/>
        <v/>
      </c>
      <c r="AJ18" s="1345">
        <v>18110</v>
      </c>
      <c r="AK18" s="1346">
        <f t="shared" si="15"/>
        <v>239.64536191610429</v>
      </c>
      <c r="AM18" s="1346" t="str">
        <f t="shared" si="16"/>
        <v/>
      </c>
      <c r="AO18" s="1346" t="str">
        <f t="shared" si="17"/>
        <v/>
      </c>
      <c r="AP18" s="1345">
        <v>1421626</v>
      </c>
      <c r="AQ18" s="1346">
        <f t="shared" si="18"/>
        <v>18812.041815535267</v>
      </c>
      <c r="AR18" s="1345">
        <v>164037</v>
      </c>
      <c r="AS18" s="1346">
        <f t="shared" si="19"/>
        <v>2170.662961492656</v>
      </c>
      <c r="AT18" s="1345">
        <v>1368078</v>
      </c>
      <c r="AU18" s="1346">
        <f t="shared" si="19"/>
        <v>18103.453751488687</v>
      </c>
      <c r="AW18" s="1346" t="str">
        <f t="shared" si="20"/>
        <v/>
      </c>
      <c r="AY18" s="1346" t="str">
        <f t="shared" si="21"/>
        <v/>
      </c>
      <c r="BA18" s="1346" t="str">
        <f t="shared" si="22"/>
        <v/>
      </c>
      <c r="BB18" s="1345">
        <v>3607</v>
      </c>
      <c r="BC18" s="1346">
        <f t="shared" si="23"/>
        <v>47.730580918353851</v>
      </c>
      <c r="BD18" s="1345">
        <v>451</v>
      </c>
      <c r="BE18" s="1346">
        <f t="shared" si="24"/>
        <v>5.9679767103347894</v>
      </c>
      <c r="BF18" s="1345">
        <v>2266</v>
      </c>
      <c r="BG18" s="1346">
        <f t="shared" si="25"/>
        <v>29.985443959243089</v>
      </c>
      <c r="BI18" s="1346" t="str">
        <f t="shared" si="26"/>
        <v/>
      </c>
      <c r="BK18" s="1346" t="str">
        <f t="shared" si="27"/>
        <v/>
      </c>
      <c r="BM18" s="1346" t="str">
        <f t="shared" si="28"/>
        <v/>
      </c>
      <c r="BO18" s="1346" t="str">
        <f t="shared" si="29"/>
        <v/>
      </c>
      <c r="BP18" s="1345">
        <v>29114</v>
      </c>
      <c r="BQ18" s="1346">
        <f t="shared" si="30"/>
        <v>385.25870054254335</v>
      </c>
      <c r="BS18" s="1346" t="str">
        <f t="shared" si="31"/>
        <v/>
      </c>
      <c r="BU18" s="1346" t="str">
        <f t="shared" si="32"/>
        <v/>
      </c>
      <c r="BW18" s="1346" t="str">
        <f t="shared" si="33"/>
        <v/>
      </c>
      <c r="BX18" s="1345">
        <v>18110</v>
      </c>
      <c r="BY18" s="1346">
        <f t="shared" si="34"/>
        <v>239.64536191610429</v>
      </c>
      <c r="CA18" s="1346" t="str">
        <f t="shared" si="35"/>
        <v/>
      </c>
      <c r="CC18" s="1346" t="str">
        <f t="shared" si="36"/>
        <v/>
      </c>
      <c r="CD18" s="1345">
        <v>1421626</v>
      </c>
      <c r="CE18" s="1346">
        <f t="shared" si="37"/>
        <v>18812.041815535267</v>
      </c>
      <c r="AIN18" s="1347"/>
      <c r="AIO18" s="1347"/>
      <c r="AIP18" s="1347"/>
      <c r="AIQ18" s="1347"/>
      <c r="AIR18" s="1347"/>
      <c r="AIS18" s="1347"/>
      <c r="AIT18" s="1347"/>
      <c r="AIU18" s="1347"/>
      <c r="AIV18" s="1347"/>
      <c r="AIW18" s="1347"/>
      <c r="AIX18" s="1347"/>
      <c r="AIY18" s="1347"/>
      <c r="AIZ18" s="1347"/>
      <c r="AJA18" s="1347"/>
      <c r="AJB18" s="1347"/>
      <c r="AJC18" s="1347"/>
      <c r="AJD18" s="1347"/>
      <c r="AJE18" s="1347"/>
      <c r="AJF18" s="1347"/>
      <c r="AJG18" s="1347"/>
      <c r="AJH18" s="1347"/>
      <c r="AJI18" s="1347"/>
      <c r="AJJ18" s="1347"/>
      <c r="AJK18" s="1347"/>
      <c r="AJL18" s="1347"/>
      <c r="AJM18" s="1347"/>
      <c r="AJN18" s="1347"/>
      <c r="AJO18" s="1347"/>
      <c r="AJP18" s="1347"/>
      <c r="AJQ18" s="1347"/>
      <c r="AJR18" s="1347"/>
      <c r="AJS18" s="1347"/>
      <c r="AJT18" s="1347"/>
      <c r="AJU18" s="1347"/>
      <c r="AJV18" s="1347"/>
      <c r="AJW18" s="1347"/>
      <c r="AJX18" s="1347"/>
      <c r="AJY18" s="1347"/>
      <c r="AJZ18" s="1347"/>
      <c r="AKA18" s="1347"/>
      <c r="ART18" s="1347"/>
      <c r="ARU18" s="1347"/>
      <c r="ARV18" s="1347"/>
      <c r="ARW18" s="1347"/>
      <c r="ARX18" s="1347"/>
      <c r="ARY18" s="1347"/>
      <c r="ARZ18" s="1347"/>
      <c r="ASA18" s="1347"/>
      <c r="ASB18" s="1347"/>
      <c r="ASC18" s="1347"/>
      <c r="ASD18" s="1347"/>
      <c r="ASE18" s="1347"/>
      <c r="ASF18" s="1347"/>
      <c r="ASG18" s="1347"/>
      <c r="ASH18" s="1347"/>
      <c r="ASI18" s="1347"/>
      <c r="ASJ18" s="1347"/>
      <c r="ASK18" s="1347"/>
      <c r="ASL18" s="1347"/>
      <c r="ASM18" s="1347"/>
      <c r="ASN18" s="1347"/>
      <c r="ASO18" s="1347"/>
      <c r="ASP18" s="1347"/>
      <c r="ASQ18" s="1347"/>
      <c r="ASR18" s="1347"/>
      <c r="ASS18" s="1347"/>
      <c r="AST18" s="1347"/>
      <c r="ASU18" s="1347"/>
      <c r="ASV18" s="1347"/>
      <c r="ASW18" s="1347"/>
      <c r="ASX18" s="1347"/>
      <c r="ASY18" s="1347"/>
      <c r="ASZ18" s="1347"/>
      <c r="ATA18" s="1347"/>
      <c r="ATB18" s="1347"/>
      <c r="ATC18" s="1347"/>
      <c r="ATD18" s="1347"/>
      <c r="ATE18" s="1347"/>
      <c r="ATF18" s="1347"/>
      <c r="ATG18" s="1347"/>
      <c r="ATH18" s="1347"/>
      <c r="ATI18" s="1347"/>
      <c r="ATJ18" s="1347"/>
      <c r="ATK18" s="1347"/>
      <c r="ATL18" s="1347"/>
      <c r="ATM18" s="1347"/>
      <c r="ATN18" s="1347"/>
      <c r="ATO18" s="1347"/>
      <c r="ATP18" s="1347"/>
      <c r="ATQ18" s="1347"/>
      <c r="ATR18" s="1347"/>
      <c r="ATS18" s="1347"/>
      <c r="ATT18" s="1347"/>
      <c r="ATU18" s="1347"/>
      <c r="ATV18" s="1347"/>
      <c r="ATW18" s="1347"/>
      <c r="ATX18" s="1347"/>
      <c r="ATY18" s="1347"/>
      <c r="ATZ18" s="1347"/>
      <c r="AUA18" s="1347"/>
      <c r="AUB18" s="1347"/>
      <c r="AUC18" s="1347"/>
      <c r="AUD18" s="1347"/>
      <c r="AUE18" s="1347"/>
      <c r="AUF18" s="1347"/>
      <c r="AUG18" s="1347"/>
      <c r="AUH18" s="1347"/>
      <c r="AUI18" s="1347"/>
      <c r="AUJ18" s="1347"/>
      <c r="AUK18" s="1347"/>
      <c r="AUL18" s="1347"/>
      <c r="AUM18" s="1347"/>
      <c r="AUN18" s="1347"/>
      <c r="AUO18" s="1347"/>
      <c r="AUP18" s="1347"/>
      <c r="AUQ18" s="1347"/>
      <c r="AUR18" s="1347"/>
      <c r="AUS18" s="1347"/>
      <c r="AUT18" s="1347"/>
      <c r="AUU18" s="1347"/>
      <c r="AUV18" s="1347"/>
      <c r="AUW18" s="1347"/>
      <c r="AUX18" s="1347"/>
      <c r="AUY18" s="1347"/>
      <c r="AUZ18" s="1347"/>
      <c r="AVA18" s="1347"/>
      <c r="AVB18" s="1347"/>
      <c r="AVC18" s="1347"/>
      <c r="AVD18" s="1347"/>
      <c r="AVE18" s="1347"/>
      <c r="AVF18" s="1347"/>
      <c r="AVG18" s="1347"/>
      <c r="AVH18" s="1347"/>
      <c r="AVI18" s="1347"/>
      <c r="AVJ18" s="1347"/>
      <c r="AVK18" s="1347"/>
      <c r="AVL18" s="1347"/>
      <c r="AVM18" s="1347"/>
      <c r="AVN18" s="1347"/>
      <c r="AVO18" s="1347"/>
      <c r="AVP18" s="1347"/>
      <c r="AVQ18" s="1347"/>
      <c r="AVR18" s="1347"/>
      <c r="AVS18" s="1347"/>
      <c r="AVT18" s="1347"/>
      <c r="AVU18" s="1347"/>
      <c r="AVV18" s="1347"/>
      <c r="AVW18" s="1347"/>
      <c r="AVX18" s="1347"/>
      <c r="AVY18" s="1347"/>
      <c r="AVZ18" s="1347"/>
      <c r="AWA18" s="1347"/>
      <c r="AWB18" s="1347"/>
      <c r="AWC18" s="1347"/>
      <c r="AWD18" s="1347"/>
      <c r="AWE18" s="1347"/>
      <c r="AWF18" s="1347"/>
      <c r="AWG18" s="1347"/>
      <c r="AWH18" s="1347"/>
      <c r="AWI18" s="1347"/>
    </row>
    <row r="19" spans="1:963 1164:1283" s="1345" customFormat="1" x14ac:dyDescent="0.25">
      <c r="A19" s="1344"/>
      <c r="B19" s="1345">
        <v>30.96</v>
      </c>
      <c r="D19" s="1345">
        <v>55717</v>
      </c>
      <c r="E19" s="1346">
        <f t="shared" si="0"/>
        <v>1799.6447028423772</v>
      </c>
      <c r="G19" s="1346" t="str">
        <f t="shared" si="0"/>
        <v/>
      </c>
      <c r="H19" s="1345">
        <v>3291</v>
      </c>
      <c r="I19" s="1346">
        <f t="shared" si="1"/>
        <v>106.2984496124031</v>
      </c>
      <c r="K19" s="1346" t="str">
        <f t="shared" si="2"/>
        <v/>
      </c>
      <c r="M19" s="1346" t="str">
        <f t="shared" si="3"/>
        <v/>
      </c>
      <c r="O19" s="1346" t="str">
        <f t="shared" si="4"/>
        <v/>
      </c>
      <c r="Q19" s="1346" t="str">
        <f t="shared" si="5"/>
        <v/>
      </c>
      <c r="S19" s="1346" t="str">
        <f t="shared" si="6"/>
        <v/>
      </c>
      <c r="U19" s="1346" t="str">
        <f t="shared" si="7"/>
        <v/>
      </c>
      <c r="W19" s="1346" t="str">
        <f t="shared" si="8"/>
        <v/>
      </c>
      <c r="Y19" s="1346" t="str">
        <f t="shared" si="9"/>
        <v/>
      </c>
      <c r="AA19" s="1346" t="str">
        <f t="shared" si="10"/>
        <v/>
      </c>
      <c r="AB19" s="1345">
        <v>679</v>
      </c>
      <c r="AC19" s="1346">
        <f t="shared" si="11"/>
        <v>21.931524547803615</v>
      </c>
      <c r="AE19" s="1346" t="str">
        <f t="shared" si="12"/>
        <v/>
      </c>
      <c r="AG19" s="1346" t="str">
        <f t="shared" si="13"/>
        <v/>
      </c>
      <c r="AI19" s="1346" t="str">
        <f t="shared" si="14"/>
        <v/>
      </c>
      <c r="AJ19" s="1345">
        <v>1639</v>
      </c>
      <c r="AK19" s="1346">
        <f t="shared" si="15"/>
        <v>52.939276485788113</v>
      </c>
      <c r="AM19" s="1346" t="str">
        <f t="shared" si="16"/>
        <v/>
      </c>
      <c r="AN19" s="1345">
        <v>3552</v>
      </c>
      <c r="AO19" s="1346">
        <f t="shared" si="17"/>
        <v>114.72868217054263</v>
      </c>
      <c r="AP19" s="1345">
        <v>9161</v>
      </c>
      <c r="AQ19" s="1346">
        <f t="shared" si="18"/>
        <v>295.89793281653743</v>
      </c>
      <c r="AR19" s="1345">
        <v>55717</v>
      </c>
      <c r="AS19" s="1346">
        <f t="shared" si="19"/>
        <v>1799.6447028423772</v>
      </c>
      <c r="AU19" s="1346" t="str">
        <f t="shared" si="19"/>
        <v/>
      </c>
      <c r="AV19" s="1345">
        <v>3291</v>
      </c>
      <c r="AW19" s="1346">
        <f t="shared" si="20"/>
        <v>106.2984496124031</v>
      </c>
      <c r="AY19" s="1346" t="str">
        <f t="shared" si="21"/>
        <v/>
      </c>
      <c r="BA19" s="1346" t="str">
        <f t="shared" si="22"/>
        <v/>
      </c>
      <c r="BC19" s="1346" t="str">
        <f t="shared" si="23"/>
        <v/>
      </c>
      <c r="BE19" s="1346" t="str">
        <f t="shared" si="24"/>
        <v/>
      </c>
      <c r="BG19" s="1346" t="str">
        <f t="shared" si="25"/>
        <v/>
      </c>
      <c r="BI19" s="1346" t="str">
        <f t="shared" si="26"/>
        <v/>
      </c>
      <c r="BK19" s="1346" t="str">
        <f t="shared" si="27"/>
        <v/>
      </c>
      <c r="BM19" s="1346" t="str">
        <f t="shared" si="28"/>
        <v/>
      </c>
      <c r="BO19" s="1346" t="str">
        <f t="shared" si="29"/>
        <v/>
      </c>
      <c r="BP19" s="1345">
        <v>679</v>
      </c>
      <c r="BQ19" s="1346">
        <f t="shared" si="30"/>
        <v>21.931524547803615</v>
      </c>
      <c r="BS19" s="1346" t="str">
        <f t="shared" si="31"/>
        <v/>
      </c>
      <c r="BU19" s="1346" t="str">
        <f t="shared" si="32"/>
        <v/>
      </c>
      <c r="BW19" s="1346" t="str">
        <f t="shared" si="33"/>
        <v/>
      </c>
      <c r="BX19" s="1345">
        <v>1639</v>
      </c>
      <c r="BY19" s="1346">
        <f t="shared" si="34"/>
        <v>52.939276485788113</v>
      </c>
      <c r="CA19" s="1346" t="str">
        <f t="shared" si="35"/>
        <v/>
      </c>
      <c r="CB19" s="1345">
        <v>3552</v>
      </c>
      <c r="CC19" s="1346">
        <f t="shared" si="36"/>
        <v>114.72868217054263</v>
      </c>
      <c r="CD19" s="1345">
        <v>9161</v>
      </c>
      <c r="CE19" s="1346">
        <f t="shared" si="37"/>
        <v>295.89793281653743</v>
      </c>
      <c r="AIN19" s="1347"/>
      <c r="AIO19" s="1347"/>
      <c r="AIP19" s="1347"/>
      <c r="AIQ19" s="1347"/>
      <c r="AIR19" s="1347"/>
      <c r="AIS19" s="1347"/>
      <c r="AIT19" s="1347"/>
      <c r="AIU19" s="1347"/>
      <c r="AIV19" s="1347"/>
      <c r="AIW19" s="1347"/>
      <c r="AIX19" s="1347"/>
      <c r="AIY19" s="1347"/>
      <c r="AIZ19" s="1347"/>
      <c r="AJA19" s="1347"/>
      <c r="AJB19" s="1347"/>
      <c r="AJC19" s="1347"/>
      <c r="AJD19" s="1347"/>
      <c r="AJE19" s="1347"/>
      <c r="AJF19" s="1347"/>
      <c r="AJG19" s="1347"/>
      <c r="AJH19" s="1347"/>
      <c r="AJI19" s="1347"/>
      <c r="AJJ19" s="1347"/>
      <c r="AJK19" s="1347"/>
      <c r="AJL19" s="1347"/>
      <c r="AJM19" s="1347"/>
      <c r="AJN19" s="1347"/>
      <c r="AJO19" s="1347"/>
      <c r="AJP19" s="1347"/>
      <c r="AJQ19" s="1347"/>
      <c r="AJR19" s="1347"/>
      <c r="AJS19" s="1347"/>
      <c r="AJT19" s="1347"/>
      <c r="AJU19" s="1347"/>
      <c r="AJV19" s="1347"/>
      <c r="AJW19" s="1347"/>
      <c r="AJX19" s="1347"/>
      <c r="AJY19" s="1347"/>
      <c r="AJZ19" s="1347"/>
      <c r="AKA19" s="1347"/>
      <c r="ART19" s="1347"/>
      <c r="ARU19" s="1347"/>
      <c r="ARV19" s="1347"/>
      <c r="ARW19" s="1347"/>
      <c r="ARX19" s="1347"/>
      <c r="ARY19" s="1347"/>
      <c r="ARZ19" s="1347"/>
      <c r="ASA19" s="1347"/>
      <c r="ASB19" s="1347"/>
      <c r="ASC19" s="1347"/>
      <c r="ASD19" s="1347"/>
      <c r="ASE19" s="1347"/>
      <c r="ASF19" s="1347"/>
      <c r="ASG19" s="1347"/>
      <c r="ASH19" s="1347"/>
      <c r="ASI19" s="1347"/>
      <c r="ASJ19" s="1347"/>
      <c r="ASK19" s="1347"/>
      <c r="ASL19" s="1347"/>
      <c r="ASM19" s="1347"/>
      <c r="ASN19" s="1347"/>
      <c r="ASO19" s="1347"/>
      <c r="ASP19" s="1347"/>
      <c r="ASQ19" s="1347"/>
      <c r="ASR19" s="1347"/>
      <c r="ASS19" s="1347"/>
      <c r="AST19" s="1347"/>
      <c r="ASU19" s="1347"/>
      <c r="ASV19" s="1347"/>
      <c r="ASW19" s="1347"/>
      <c r="ASX19" s="1347"/>
      <c r="ASY19" s="1347"/>
      <c r="ASZ19" s="1347"/>
      <c r="ATA19" s="1347"/>
      <c r="ATB19" s="1347"/>
      <c r="ATC19" s="1347"/>
      <c r="ATD19" s="1347"/>
      <c r="ATE19" s="1347"/>
      <c r="ATF19" s="1347"/>
      <c r="ATG19" s="1347"/>
      <c r="ATH19" s="1347"/>
      <c r="ATI19" s="1347"/>
      <c r="ATJ19" s="1347"/>
      <c r="ATK19" s="1347"/>
      <c r="ATL19" s="1347"/>
      <c r="ATM19" s="1347"/>
      <c r="ATN19" s="1347"/>
      <c r="ATO19" s="1347"/>
      <c r="ATP19" s="1347"/>
      <c r="ATQ19" s="1347"/>
      <c r="ATR19" s="1347"/>
      <c r="ATS19" s="1347"/>
      <c r="ATT19" s="1347"/>
      <c r="ATU19" s="1347"/>
      <c r="ATV19" s="1347"/>
      <c r="ATW19" s="1347"/>
      <c r="ATX19" s="1347"/>
      <c r="ATY19" s="1347"/>
      <c r="ATZ19" s="1347"/>
      <c r="AUA19" s="1347"/>
      <c r="AUB19" s="1347"/>
      <c r="AUC19" s="1347"/>
      <c r="AUD19" s="1347"/>
      <c r="AUE19" s="1347"/>
      <c r="AUF19" s="1347"/>
      <c r="AUG19" s="1347"/>
      <c r="AUH19" s="1347"/>
      <c r="AUI19" s="1347"/>
      <c r="AUJ19" s="1347"/>
      <c r="AUK19" s="1347"/>
      <c r="AUL19" s="1347"/>
      <c r="AUM19" s="1347"/>
      <c r="AUN19" s="1347"/>
      <c r="AUO19" s="1347"/>
      <c r="AUP19" s="1347"/>
      <c r="AUQ19" s="1347"/>
      <c r="AUR19" s="1347"/>
      <c r="AUS19" s="1347"/>
      <c r="AUT19" s="1347"/>
      <c r="AUU19" s="1347"/>
      <c r="AUV19" s="1347"/>
      <c r="AUW19" s="1347"/>
      <c r="AUX19" s="1347"/>
      <c r="AUY19" s="1347"/>
      <c r="AUZ19" s="1347"/>
      <c r="AVA19" s="1347"/>
      <c r="AVB19" s="1347"/>
      <c r="AVC19" s="1347"/>
      <c r="AVD19" s="1347"/>
      <c r="AVE19" s="1347"/>
      <c r="AVF19" s="1347"/>
      <c r="AVG19" s="1347"/>
      <c r="AVH19" s="1347"/>
      <c r="AVI19" s="1347"/>
      <c r="AVJ19" s="1347"/>
      <c r="AVK19" s="1347"/>
      <c r="AVL19" s="1347"/>
      <c r="AVM19" s="1347"/>
      <c r="AVN19" s="1347"/>
      <c r="AVO19" s="1347"/>
      <c r="AVP19" s="1347"/>
      <c r="AVQ19" s="1347"/>
      <c r="AVR19" s="1347"/>
      <c r="AVS19" s="1347"/>
      <c r="AVT19" s="1347"/>
      <c r="AVU19" s="1347"/>
      <c r="AVV19" s="1347"/>
      <c r="AVW19" s="1347"/>
      <c r="AVX19" s="1347"/>
      <c r="AVY19" s="1347"/>
      <c r="AVZ19" s="1347"/>
      <c r="AWA19" s="1347"/>
      <c r="AWB19" s="1347"/>
      <c r="AWC19" s="1347"/>
      <c r="AWD19" s="1347"/>
      <c r="AWE19" s="1347"/>
      <c r="AWF19" s="1347"/>
      <c r="AWG19" s="1347"/>
      <c r="AWH19" s="1347"/>
      <c r="AWI19" s="1347"/>
    </row>
    <row r="20" spans="1:963 1164:1283" s="1345" customFormat="1" x14ac:dyDescent="0.25">
      <c r="A20" s="1344"/>
      <c r="B20" s="1345">
        <v>10.46</v>
      </c>
      <c r="D20" s="1345">
        <v>12631</v>
      </c>
      <c r="E20" s="1346">
        <f t="shared" si="0"/>
        <v>1207.5525812619501</v>
      </c>
      <c r="G20" s="1346" t="str">
        <f t="shared" si="0"/>
        <v/>
      </c>
      <c r="I20" s="1346" t="str">
        <f t="shared" si="1"/>
        <v/>
      </c>
      <c r="K20" s="1346" t="str">
        <f t="shared" si="2"/>
        <v/>
      </c>
      <c r="L20" s="1345">
        <v>13783</v>
      </c>
      <c r="M20" s="1346">
        <f t="shared" si="3"/>
        <v>1317.6864244741873</v>
      </c>
      <c r="O20" s="1346" t="str">
        <f t="shared" si="4"/>
        <v/>
      </c>
      <c r="Q20" s="1346" t="str">
        <f t="shared" si="5"/>
        <v/>
      </c>
      <c r="S20" s="1346" t="str">
        <f t="shared" si="6"/>
        <v/>
      </c>
      <c r="U20" s="1346" t="str">
        <f t="shared" si="7"/>
        <v/>
      </c>
      <c r="V20" s="1345">
        <v>375</v>
      </c>
      <c r="W20" s="1346">
        <f t="shared" si="8"/>
        <v>35.850860420650093</v>
      </c>
      <c r="Y20" s="1346" t="str">
        <f t="shared" si="9"/>
        <v/>
      </c>
      <c r="AA20" s="1346" t="str">
        <f t="shared" si="10"/>
        <v/>
      </c>
      <c r="AB20" s="1345">
        <v>937</v>
      </c>
      <c r="AC20" s="1346">
        <f t="shared" si="11"/>
        <v>89.579349904397702</v>
      </c>
      <c r="AE20" s="1346" t="str">
        <f t="shared" si="12"/>
        <v/>
      </c>
      <c r="AG20" s="1346" t="str">
        <f t="shared" si="13"/>
        <v/>
      </c>
      <c r="AI20" s="1346" t="str">
        <f t="shared" si="14"/>
        <v/>
      </c>
      <c r="AJ20" s="1345">
        <v>15995</v>
      </c>
      <c r="AK20" s="1346">
        <f t="shared" si="15"/>
        <v>1529.1586998087953</v>
      </c>
      <c r="AM20" s="1346" t="str">
        <f t="shared" si="16"/>
        <v/>
      </c>
      <c r="AO20" s="1346" t="str">
        <f t="shared" si="17"/>
        <v/>
      </c>
      <c r="AP20" s="1345">
        <v>31090</v>
      </c>
      <c r="AQ20" s="1346">
        <f t="shared" si="18"/>
        <v>2972.2753346080303</v>
      </c>
      <c r="AR20" s="1345">
        <v>12631</v>
      </c>
      <c r="AS20" s="1346">
        <f t="shared" si="19"/>
        <v>1207.5525812619501</v>
      </c>
      <c r="AU20" s="1346" t="str">
        <f t="shared" si="19"/>
        <v/>
      </c>
      <c r="AW20" s="1346" t="str">
        <f t="shared" si="20"/>
        <v/>
      </c>
      <c r="AY20" s="1346" t="str">
        <f t="shared" si="21"/>
        <v/>
      </c>
      <c r="AZ20" s="1345">
        <v>13783</v>
      </c>
      <c r="BA20" s="1346">
        <f t="shared" si="22"/>
        <v>1317.6864244741873</v>
      </c>
      <c r="BC20" s="1346" t="str">
        <f t="shared" si="23"/>
        <v/>
      </c>
      <c r="BE20" s="1346" t="str">
        <f t="shared" si="24"/>
        <v/>
      </c>
      <c r="BG20" s="1346" t="str">
        <f t="shared" si="25"/>
        <v/>
      </c>
      <c r="BI20" s="1346" t="str">
        <f t="shared" si="26"/>
        <v/>
      </c>
      <c r="BJ20" s="1345">
        <v>375</v>
      </c>
      <c r="BK20" s="1346">
        <f t="shared" si="27"/>
        <v>35.850860420650093</v>
      </c>
      <c r="BM20" s="1346" t="str">
        <f t="shared" si="28"/>
        <v/>
      </c>
      <c r="BO20" s="1346" t="str">
        <f t="shared" si="29"/>
        <v/>
      </c>
      <c r="BP20" s="1345">
        <v>937</v>
      </c>
      <c r="BQ20" s="1346">
        <f t="shared" si="30"/>
        <v>89.579349904397702</v>
      </c>
      <c r="BS20" s="1346" t="str">
        <f t="shared" si="31"/>
        <v/>
      </c>
      <c r="BU20" s="1346" t="str">
        <f t="shared" si="32"/>
        <v/>
      </c>
      <c r="BW20" s="1346" t="str">
        <f t="shared" si="33"/>
        <v/>
      </c>
      <c r="BX20" s="1345">
        <v>15995</v>
      </c>
      <c r="BY20" s="1346">
        <f t="shared" si="34"/>
        <v>1529.1586998087953</v>
      </c>
      <c r="CA20" s="1346" t="str">
        <f t="shared" si="35"/>
        <v/>
      </c>
      <c r="CC20" s="1346" t="str">
        <f t="shared" si="36"/>
        <v/>
      </c>
      <c r="CD20" s="1345">
        <v>31090</v>
      </c>
      <c r="CE20" s="1346">
        <f t="shared" si="37"/>
        <v>2972.2753346080303</v>
      </c>
      <c r="AIN20" s="1347"/>
      <c r="AIO20" s="1347"/>
      <c r="AIP20" s="1347"/>
      <c r="AIQ20" s="1347"/>
      <c r="AIR20" s="1347"/>
      <c r="AIS20" s="1347"/>
      <c r="AIT20" s="1347"/>
      <c r="AIU20" s="1347"/>
      <c r="AIV20" s="1347"/>
      <c r="AIW20" s="1347"/>
      <c r="AIX20" s="1347"/>
      <c r="AIY20" s="1347"/>
      <c r="AIZ20" s="1347"/>
      <c r="AJA20" s="1347"/>
      <c r="AJB20" s="1347"/>
      <c r="AJC20" s="1347"/>
      <c r="AJD20" s="1347"/>
      <c r="AJE20" s="1347"/>
      <c r="AJF20" s="1347"/>
      <c r="AJG20" s="1347"/>
      <c r="AJH20" s="1347"/>
      <c r="AJI20" s="1347"/>
      <c r="AJJ20" s="1347"/>
      <c r="AJK20" s="1347"/>
      <c r="AJL20" s="1347"/>
      <c r="AJM20" s="1347"/>
      <c r="AJN20" s="1347"/>
      <c r="AJO20" s="1347"/>
      <c r="AJP20" s="1347"/>
      <c r="AJQ20" s="1347"/>
      <c r="AJR20" s="1347"/>
      <c r="AJS20" s="1347"/>
      <c r="AJT20" s="1347"/>
      <c r="AJU20" s="1347"/>
      <c r="AJV20" s="1347"/>
      <c r="AJW20" s="1347"/>
      <c r="AJX20" s="1347"/>
      <c r="AJY20" s="1347"/>
      <c r="AJZ20" s="1347"/>
      <c r="AKA20" s="1347"/>
      <c r="ART20" s="1347"/>
      <c r="ARU20" s="1347"/>
      <c r="ARV20" s="1347"/>
      <c r="ARW20" s="1347"/>
      <c r="ARX20" s="1347"/>
      <c r="ARY20" s="1347"/>
      <c r="ARZ20" s="1347"/>
      <c r="ASA20" s="1347"/>
      <c r="ASB20" s="1347"/>
      <c r="ASC20" s="1347"/>
      <c r="ASD20" s="1347"/>
      <c r="ASE20" s="1347"/>
      <c r="ASF20" s="1347"/>
      <c r="ASG20" s="1347"/>
      <c r="ASH20" s="1347"/>
      <c r="ASI20" s="1347"/>
      <c r="ASJ20" s="1347"/>
      <c r="ASK20" s="1347"/>
      <c r="ASL20" s="1347"/>
      <c r="ASM20" s="1347"/>
      <c r="ASN20" s="1347"/>
      <c r="ASO20" s="1347"/>
      <c r="ASP20" s="1347"/>
      <c r="ASQ20" s="1347"/>
      <c r="ASR20" s="1347"/>
      <c r="ASS20" s="1347"/>
      <c r="AST20" s="1347"/>
      <c r="ASU20" s="1347"/>
      <c r="ASV20" s="1347"/>
      <c r="ASW20" s="1347"/>
      <c r="ASX20" s="1347"/>
      <c r="ASY20" s="1347"/>
      <c r="ASZ20" s="1347"/>
      <c r="ATA20" s="1347"/>
      <c r="ATB20" s="1347"/>
      <c r="ATC20" s="1347"/>
      <c r="ATD20" s="1347"/>
      <c r="ATE20" s="1347"/>
      <c r="ATF20" s="1347"/>
      <c r="ATG20" s="1347"/>
      <c r="ATH20" s="1347"/>
      <c r="ATI20" s="1347"/>
      <c r="ATJ20" s="1347"/>
      <c r="ATK20" s="1347"/>
      <c r="ATL20" s="1347"/>
      <c r="ATM20" s="1347"/>
      <c r="ATN20" s="1347"/>
      <c r="ATO20" s="1347"/>
      <c r="ATP20" s="1347"/>
      <c r="ATQ20" s="1347"/>
      <c r="ATR20" s="1347"/>
      <c r="ATS20" s="1347"/>
      <c r="ATT20" s="1347"/>
      <c r="ATU20" s="1347"/>
      <c r="ATV20" s="1347"/>
      <c r="ATW20" s="1347"/>
      <c r="ATX20" s="1347"/>
      <c r="ATY20" s="1347"/>
      <c r="ATZ20" s="1347"/>
      <c r="AUA20" s="1347"/>
      <c r="AUB20" s="1347"/>
      <c r="AUC20" s="1347"/>
      <c r="AUD20" s="1347"/>
      <c r="AUE20" s="1347"/>
      <c r="AUF20" s="1347"/>
      <c r="AUG20" s="1347"/>
      <c r="AUH20" s="1347"/>
      <c r="AUI20" s="1347"/>
      <c r="AUJ20" s="1347"/>
      <c r="AUK20" s="1347"/>
      <c r="AUL20" s="1347"/>
      <c r="AUM20" s="1347"/>
      <c r="AUN20" s="1347"/>
      <c r="AUO20" s="1347"/>
      <c r="AUP20" s="1347"/>
      <c r="AUQ20" s="1347"/>
      <c r="AUR20" s="1347"/>
      <c r="AUS20" s="1347"/>
      <c r="AUT20" s="1347"/>
      <c r="AUU20" s="1347"/>
      <c r="AUV20" s="1347"/>
      <c r="AUW20" s="1347"/>
      <c r="AUX20" s="1347"/>
      <c r="AUY20" s="1347"/>
      <c r="AUZ20" s="1347"/>
      <c r="AVA20" s="1347"/>
      <c r="AVB20" s="1347"/>
      <c r="AVC20" s="1347"/>
      <c r="AVD20" s="1347"/>
      <c r="AVE20" s="1347"/>
      <c r="AVF20" s="1347"/>
      <c r="AVG20" s="1347"/>
      <c r="AVH20" s="1347"/>
      <c r="AVI20" s="1347"/>
      <c r="AVJ20" s="1347"/>
      <c r="AVK20" s="1347"/>
      <c r="AVL20" s="1347"/>
      <c r="AVM20" s="1347"/>
      <c r="AVN20" s="1347"/>
      <c r="AVO20" s="1347"/>
      <c r="AVP20" s="1347"/>
      <c r="AVQ20" s="1347"/>
      <c r="AVR20" s="1347"/>
      <c r="AVS20" s="1347"/>
      <c r="AVT20" s="1347"/>
      <c r="AVU20" s="1347"/>
      <c r="AVV20" s="1347"/>
      <c r="AVW20" s="1347"/>
      <c r="AVX20" s="1347"/>
      <c r="AVY20" s="1347"/>
      <c r="AVZ20" s="1347"/>
      <c r="AWA20" s="1347"/>
      <c r="AWB20" s="1347"/>
      <c r="AWC20" s="1347"/>
      <c r="AWD20" s="1347"/>
      <c r="AWE20" s="1347"/>
      <c r="AWF20" s="1347"/>
      <c r="AWG20" s="1347"/>
      <c r="AWH20" s="1347"/>
      <c r="AWI20" s="1347"/>
    </row>
    <row r="21" spans="1:963 1164:1283" s="1345" customFormat="1" x14ac:dyDescent="0.25">
      <c r="A21" s="1344" t="s">
        <v>967</v>
      </c>
      <c r="B21" s="1345">
        <v>14.005448141671399</v>
      </c>
      <c r="D21" s="1345">
        <v>1689</v>
      </c>
      <c r="E21" s="1346">
        <f t="shared" si="0"/>
        <v>120.59592687895498</v>
      </c>
      <c r="F21" s="1345">
        <v>77929</v>
      </c>
      <c r="G21" s="1346">
        <f t="shared" si="0"/>
        <v>5564.1918210480062</v>
      </c>
      <c r="I21" s="1346" t="str">
        <f t="shared" si="1"/>
        <v/>
      </c>
      <c r="K21" s="1346" t="str">
        <f t="shared" si="2"/>
        <v/>
      </c>
      <c r="M21" s="1346" t="str">
        <f t="shared" si="3"/>
        <v/>
      </c>
      <c r="N21" s="1345">
        <v>14239</v>
      </c>
      <c r="O21" s="1346">
        <f t="shared" si="4"/>
        <v>1016.6757861630788</v>
      </c>
      <c r="P21" s="1345">
        <v>2995</v>
      </c>
      <c r="Q21" s="1346">
        <f t="shared" si="5"/>
        <v>213.84535287298411</v>
      </c>
      <c r="S21" s="1346" t="str">
        <f t="shared" si="6"/>
        <v/>
      </c>
      <c r="U21" s="1346" t="str">
        <f t="shared" si="7"/>
        <v/>
      </c>
      <c r="W21" s="1346" t="str">
        <f t="shared" si="8"/>
        <v/>
      </c>
      <c r="Y21" s="1346" t="str">
        <f t="shared" si="9"/>
        <v/>
      </c>
      <c r="AA21" s="1346" t="str">
        <f t="shared" si="10"/>
        <v/>
      </c>
      <c r="AC21" s="1346" t="str">
        <f t="shared" si="11"/>
        <v/>
      </c>
      <c r="AE21" s="1346" t="str">
        <f t="shared" si="12"/>
        <v/>
      </c>
      <c r="AG21" s="1346" t="str">
        <f t="shared" si="13"/>
        <v/>
      </c>
      <c r="AI21" s="1346" t="str">
        <f t="shared" si="14"/>
        <v/>
      </c>
      <c r="AK21" s="1346" t="str">
        <f t="shared" si="15"/>
        <v/>
      </c>
      <c r="AM21" s="1346" t="str">
        <f t="shared" si="16"/>
        <v/>
      </c>
      <c r="AO21" s="1346" t="str">
        <f t="shared" si="17"/>
        <v/>
      </c>
      <c r="AP21" s="1345">
        <v>95163</v>
      </c>
      <c r="AQ21" s="1346">
        <f t="shared" si="18"/>
        <v>6794.712960084069</v>
      </c>
      <c r="AR21" s="1345">
        <v>1689</v>
      </c>
      <c r="AS21" s="1346">
        <f t="shared" si="19"/>
        <v>120.59592687895498</v>
      </c>
      <c r="AT21" s="1345">
        <v>77929</v>
      </c>
      <c r="AU21" s="1346">
        <f t="shared" si="19"/>
        <v>5564.1918210480062</v>
      </c>
      <c r="AW21" s="1346" t="str">
        <f t="shared" si="20"/>
        <v/>
      </c>
      <c r="AY21" s="1346" t="str">
        <f t="shared" si="21"/>
        <v/>
      </c>
      <c r="BA21" s="1346" t="str">
        <f t="shared" si="22"/>
        <v/>
      </c>
      <c r="BB21" s="1345">
        <v>14239</v>
      </c>
      <c r="BC21" s="1346">
        <f t="shared" si="23"/>
        <v>1016.6757861630788</v>
      </c>
      <c r="BD21" s="1345">
        <v>2995</v>
      </c>
      <c r="BE21" s="1346">
        <f t="shared" si="24"/>
        <v>213.84535287298411</v>
      </c>
      <c r="BG21" s="1346" t="str">
        <f t="shared" si="25"/>
        <v/>
      </c>
      <c r="BI21" s="1346" t="str">
        <f t="shared" si="26"/>
        <v/>
      </c>
      <c r="BK21" s="1346" t="str">
        <f t="shared" si="27"/>
        <v/>
      </c>
      <c r="BM21" s="1346" t="str">
        <f t="shared" si="28"/>
        <v/>
      </c>
      <c r="BO21" s="1346" t="str">
        <f t="shared" si="29"/>
        <v/>
      </c>
      <c r="BQ21" s="1346" t="str">
        <f t="shared" si="30"/>
        <v/>
      </c>
      <c r="BS21" s="1346" t="str">
        <f t="shared" si="31"/>
        <v/>
      </c>
      <c r="BU21" s="1346" t="str">
        <f t="shared" si="32"/>
        <v/>
      </c>
      <c r="BW21" s="1346" t="str">
        <f t="shared" si="33"/>
        <v/>
      </c>
      <c r="BY21" s="1346" t="str">
        <f t="shared" si="34"/>
        <v/>
      </c>
      <c r="CA21" s="1346" t="str">
        <f t="shared" si="35"/>
        <v/>
      </c>
      <c r="CC21" s="1346" t="str">
        <f t="shared" si="36"/>
        <v/>
      </c>
      <c r="CD21" s="1345">
        <v>95163</v>
      </c>
      <c r="CE21" s="1346">
        <f t="shared" si="37"/>
        <v>6794.712960084069</v>
      </c>
      <c r="AIN21" s="1347"/>
      <c r="AIO21" s="1347"/>
      <c r="AIP21" s="1347"/>
      <c r="AIQ21" s="1347"/>
      <c r="AIR21" s="1347"/>
      <c r="AIS21" s="1347"/>
      <c r="AIT21" s="1347"/>
      <c r="AIU21" s="1347"/>
      <c r="AIV21" s="1347"/>
      <c r="AIW21" s="1347"/>
      <c r="AIX21" s="1347"/>
      <c r="AIY21" s="1347"/>
      <c r="AIZ21" s="1347"/>
      <c r="AJA21" s="1347"/>
      <c r="AJB21" s="1347"/>
      <c r="AJC21" s="1347"/>
      <c r="AJD21" s="1347"/>
      <c r="AJE21" s="1347"/>
      <c r="AJF21" s="1347"/>
      <c r="AJG21" s="1347"/>
      <c r="AJH21" s="1347"/>
      <c r="AJI21" s="1347"/>
      <c r="AJJ21" s="1347"/>
      <c r="AJK21" s="1347"/>
      <c r="AJL21" s="1347"/>
      <c r="AJM21" s="1347"/>
      <c r="AJN21" s="1347"/>
      <c r="AJO21" s="1347"/>
      <c r="AJP21" s="1347"/>
      <c r="AJQ21" s="1347"/>
      <c r="AJR21" s="1347"/>
      <c r="AJS21" s="1347"/>
      <c r="AJT21" s="1347"/>
      <c r="AJU21" s="1347"/>
      <c r="AJV21" s="1347"/>
      <c r="AJW21" s="1347"/>
      <c r="AJX21" s="1347"/>
      <c r="AJY21" s="1347"/>
      <c r="AJZ21" s="1347"/>
      <c r="AKA21" s="1347"/>
      <c r="ART21" s="1347"/>
      <c r="ARU21" s="1347"/>
      <c r="ARV21" s="1347"/>
      <c r="ARW21" s="1347"/>
      <c r="ARX21" s="1347"/>
      <c r="ARY21" s="1347"/>
      <c r="ARZ21" s="1347"/>
      <c r="ASA21" s="1347"/>
      <c r="ASB21" s="1347"/>
      <c r="ASC21" s="1347"/>
      <c r="ASD21" s="1347"/>
      <c r="ASE21" s="1347"/>
      <c r="ASF21" s="1347"/>
      <c r="ASG21" s="1347"/>
      <c r="ASH21" s="1347"/>
      <c r="ASI21" s="1347"/>
      <c r="ASJ21" s="1347"/>
      <c r="ASK21" s="1347"/>
      <c r="ASL21" s="1347"/>
      <c r="ASM21" s="1347"/>
      <c r="ASN21" s="1347"/>
      <c r="ASO21" s="1347"/>
      <c r="ASP21" s="1347"/>
      <c r="ASQ21" s="1347"/>
      <c r="ASR21" s="1347"/>
      <c r="ASS21" s="1347"/>
      <c r="AST21" s="1347"/>
      <c r="ASU21" s="1347"/>
      <c r="ASV21" s="1347"/>
      <c r="ASW21" s="1347"/>
      <c r="ASX21" s="1347"/>
      <c r="ASY21" s="1347"/>
      <c r="ASZ21" s="1347"/>
      <c r="ATA21" s="1347"/>
      <c r="ATB21" s="1347"/>
      <c r="ATC21" s="1347"/>
      <c r="ATD21" s="1347"/>
      <c r="ATE21" s="1347"/>
      <c r="ATF21" s="1347"/>
      <c r="ATG21" s="1347"/>
      <c r="ATH21" s="1347"/>
      <c r="ATI21" s="1347"/>
      <c r="ATJ21" s="1347"/>
      <c r="ATK21" s="1347"/>
      <c r="ATL21" s="1347"/>
      <c r="ATM21" s="1347"/>
      <c r="ATN21" s="1347"/>
      <c r="ATO21" s="1347"/>
      <c r="ATP21" s="1347"/>
      <c r="ATQ21" s="1347"/>
      <c r="ATR21" s="1347"/>
      <c r="ATS21" s="1347"/>
      <c r="ATT21" s="1347"/>
      <c r="ATU21" s="1347"/>
      <c r="ATV21" s="1347"/>
      <c r="ATW21" s="1347"/>
      <c r="ATX21" s="1347"/>
      <c r="ATY21" s="1347"/>
      <c r="ATZ21" s="1347"/>
      <c r="AUA21" s="1347"/>
      <c r="AUB21" s="1347"/>
      <c r="AUC21" s="1347"/>
      <c r="AUD21" s="1347"/>
      <c r="AUE21" s="1347"/>
      <c r="AUF21" s="1347"/>
      <c r="AUG21" s="1347"/>
      <c r="AUH21" s="1347"/>
      <c r="AUI21" s="1347"/>
      <c r="AUJ21" s="1347"/>
      <c r="AUK21" s="1347"/>
      <c r="AUL21" s="1347"/>
      <c r="AUM21" s="1347"/>
      <c r="AUN21" s="1347"/>
      <c r="AUO21" s="1347"/>
      <c r="AUP21" s="1347"/>
      <c r="AUQ21" s="1347"/>
      <c r="AUR21" s="1347"/>
      <c r="AUS21" s="1347"/>
      <c r="AUT21" s="1347"/>
      <c r="AUU21" s="1347"/>
      <c r="AUV21" s="1347"/>
      <c r="AUW21" s="1347"/>
      <c r="AUX21" s="1347"/>
      <c r="AUY21" s="1347"/>
      <c r="AUZ21" s="1347"/>
      <c r="AVA21" s="1347"/>
      <c r="AVB21" s="1347"/>
      <c r="AVC21" s="1347"/>
      <c r="AVD21" s="1347"/>
      <c r="AVE21" s="1347"/>
      <c r="AVF21" s="1347"/>
      <c r="AVG21" s="1347"/>
      <c r="AVH21" s="1347"/>
      <c r="AVI21" s="1347"/>
      <c r="AVJ21" s="1347"/>
      <c r="AVK21" s="1347"/>
      <c r="AVL21" s="1347"/>
      <c r="AVM21" s="1347"/>
      <c r="AVN21" s="1347"/>
      <c r="AVO21" s="1347"/>
      <c r="AVP21" s="1347"/>
      <c r="AVQ21" s="1347"/>
      <c r="AVR21" s="1347"/>
      <c r="AVS21" s="1347"/>
      <c r="AVT21" s="1347"/>
      <c r="AVU21" s="1347"/>
      <c r="AVV21" s="1347"/>
      <c r="AVW21" s="1347"/>
      <c r="AVX21" s="1347"/>
      <c r="AVY21" s="1347"/>
      <c r="AVZ21" s="1347"/>
      <c r="AWA21" s="1347"/>
      <c r="AWB21" s="1347"/>
      <c r="AWC21" s="1347"/>
      <c r="AWD21" s="1347"/>
      <c r="AWE21" s="1347"/>
      <c r="AWF21" s="1347"/>
      <c r="AWG21" s="1347"/>
      <c r="AWH21" s="1347"/>
      <c r="AWI21" s="1347"/>
    </row>
    <row r="22" spans="1:963 1164:1283" s="1345" customFormat="1" x14ac:dyDescent="0.25">
      <c r="A22" s="1344" t="s">
        <v>968</v>
      </c>
      <c r="B22" s="1345">
        <v>3.81</v>
      </c>
      <c r="D22" s="1345">
        <v>1638</v>
      </c>
      <c r="E22" s="1346">
        <f t="shared" si="0"/>
        <v>429.9212598425197</v>
      </c>
      <c r="F22" s="1345">
        <v>1360</v>
      </c>
      <c r="G22" s="1346">
        <f t="shared" si="0"/>
        <v>356.95538057742783</v>
      </c>
      <c r="I22" s="1346" t="str">
        <f t="shared" si="1"/>
        <v/>
      </c>
      <c r="K22" s="1346" t="str">
        <f t="shared" si="2"/>
        <v/>
      </c>
      <c r="M22" s="1346" t="str">
        <f t="shared" si="3"/>
        <v/>
      </c>
      <c r="N22" s="1345">
        <v>3810</v>
      </c>
      <c r="O22" s="1346">
        <f t="shared" si="4"/>
        <v>1000</v>
      </c>
      <c r="P22" s="1345">
        <v>238</v>
      </c>
      <c r="Q22" s="1346">
        <f t="shared" si="5"/>
        <v>62.467191601049869</v>
      </c>
      <c r="S22" s="1346" t="str">
        <f t="shared" si="6"/>
        <v/>
      </c>
      <c r="U22" s="1346" t="str">
        <f t="shared" si="7"/>
        <v/>
      </c>
      <c r="W22" s="1346" t="str">
        <f t="shared" si="8"/>
        <v/>
      </c>
      <c r="Y22" s="1346" t="str">
        <f t="shared" si="9"/>
        <v/>
      </c>
      <c r="AA22" s="1346" t="str">
        <f t="shared" si="10"/>
        <v/>
      </c>
      <c r="AC22" s="1346" t="str">
        <f t="shared" si="11"/>
        <v/>
      </c>
      <c r="AE22" s="1346" t="str">
        <f t="shared" si="12"/>
        <v/>
      </c>
      <c r="AG22" s="1346" t="str">
        <f t="shared" si="13"/>
        <v/>
      </c>
      <c r="AI22" s="1346" t="str">
        <f t="shared" si="14"/>
        <v/>
      </c>
      <c r="AJ22" s="1345">
        <v>3479</v>
      </c>
      <c r="AK22" s="1346">
        <f t="shared" si="15"/>
        <v>913.12335958005247</v>
      </c>
      <c r="AM22" s="1346" t="str">
        <f t="shared" si="16"/>
        <v/>
      </c>
      <c r="AO22" s="1346" t="str">
        <f t="shared" si="17"/>
        <v/>
      </c>
      <c r="AP22" s="1345">
        <v>8887</v>
      </c>
      <c r="AQ22" s="1346">
        <f t="shared" si="18"/>
        <v>2332.5459317585301</v>
      </c>
      <c r="AR22" s="1345">
        <v>1638</v>
      </c>
      <c r="AS22" s="1346">
        <f t="shared" si="19"/>
        <v>429.9212598425197</v>
      </c>
      <c r="AT22" s="1345">
        <v>1360</v>
      </c>
      <c r="AU22" s="1346">
        <f t="shared" si="19"/>
        <v>356.95538057742783</v>
      </c>
      <c r="AW22" s="1346" t="str">
        <f t="shared" si="20"/>
        <v/>
      </c>
      <c r="AY22" s="1346" t="str">
        <f t="shared" si="21"/>
        <v/>
      </c>
      <c r="BA22" s="1346" t="str">
        <f t="shared" si="22"/>
        <v/>
      </c>
      <c r="BB22" s="1345">
        <v>3810</v>
      </c>
      <c r="BC22" s="1346">
        <f t="shared" si="23"/>
        <v>1000</v>
      </c>
      <c r="BD22" s="1345">
        <v>238</v>
      </c>
      <c r="BE22" s="1346">
        <f t="shared" si="24"/>
        <v>62.467191601049869</v>
      </c>
      <c r="BG22" s="1346" t="str">
        <f t="shared" si="25"/>
        <v/>
      </c>
      <c r="BI22" s="1346" t="str">
        <f t="shared" si="26"/>
        <v/>
      </c>
      <c r="BK22" s="1346" t="str">
        <f t="shared" si="27"/>
        <v/>
      </c>
      <c r="BM22" s="1346" t="str">
        <f t="shared" si="28"/>
        <v/>
      </c>
      <c r="BO22" s="1346" t="str">
        <f t="shared" si="29"/>
        <v/>
      </c>
      <c r="BQ22" s="1346" t="str">
        <f t="shared" si="30"/>
        <v/>
      </c>
      <c r="BS22" s="1346" t="str">
        <f t="shared" si="31"/>
        <v/>
      </c>
      <c r="BU22" s="1346" t="str">
        <f t="shared" si="32"/>
        <v/>
      </c>
      <c r="BW22" s="1346" t="str">
        <f t="shared" si="33"/>
        <v/>
      </c>
      <c r="BX22" s="1345">
        <v>3479</v>
      </c>
      <c r="BY22" s="1346">
        <f t="shared" si="34"/>
        <v>913.12335958005247</v>
      </c>
      <c r="CA22" s="1346" t="str">
        <f t="shared" si="35"/>
        <v/>
      </c>
      <c r="CC22" s="1346" t="str">
        <f t="shared" si="36"/>
        <v/>
      </c>
      <c r="CD22" s="1345">
        <v>8887</v>
      </c>
      <c r="CE22" s="1346">
        <f t="shared" si="37"/>
        <v>2332.5459317585301</v>
      </c>
      <c r="AIN22" s="1347"/>
      <c r="AIO22" s="1347"/>
      <c r="AIP22" s="1347"/>
      <c r="AIQ22" s="1347"/>
      <c r="AIR22" s="1347"/>
      <c r="AIS22" s="1347"/>
      <c r="AIT22" s="1347"/>
      <c r="AIU22" s="1347"/>
      <c r="AIV22" s="1347"/>
      <c r="AIW22" s="1347"/>
      <c r="AIX22" s="1347"/>
      <c r="AIY22" s="1347"/>
      <c r="AIZ22" s="1347"/>
      <c r="AJA22" s="1347"/>
      <c r="AJB22" s="1347"/>
      <c r="AJC22" s="1347"/>
      <c r="AJD22" s="1347"/>
      <c r="AJE22" s="1347"/>
      <c r="AJF22" s="1347"/>
      <c r="AJG22" s="1347"/>
      <c r="AJH22" s="1347"/>
      <c r="AJI22" s="1347"/>
      <c r="AJJ22" s="1347"/>
      <c r="AJK22" s="1347"/>
      <c r="AJL22" s="1347"/>
      <c r="AJM22" s="1347"/>
      <c r="AJN22" s="1347"/>
      <c r="AJO22" s="1347"/>
      <c r="AJP22" s="1347"/>
      <c r="AJQ22" s="1347"/>
      <c r="AJR22" s="1347"/>
      <c r="AJS22" s="1347"/>
      <c r="AJT22" s="1347"/>
      <c r="AJU22" s="1347"/>
      <c r="AJV22" s="1347"/>
      <c r="AJW22" s="1347"/>
      <c r="AJX22" s="1347"/>
      <c r="AJY22" s="1347"/>
      <c r="AJZ22" s="1347"/>
      <c r="AKA22" s="1347"/>
      <c r="ART22" s="1347"/>
      <c r="ARU22" s="1347"/>
      <c r="ARV22" s="1347"/>
      <c r="ARW22" s="1347"/>
      <c r="ARX22" s="1347"/>
      <c r="ARY22" s="1347"/>
      <c r="ARZ22" s="1347"/>
      <c r="ASA22" s="1347"/>
      <c r="ASB22" s="1347"/>
      <c r="ASC22" s="1347"/>
      <c r="ASD22" s="1347"/>
      <c r="ASE22" s="1347"/>
      <c r="ASF22" s="1347"/>
      <c r="ASG22" s="1347"/>
      <c r="ASH22" s="1347"/>
      <c r="ASI22" s="1347"/>
      <c r="ASJ22" s="1347"/>
      <c r="ASK22" s="1347"/>
      <c r="ASL22" s="1347"/>
      <c r="ASM22" s="1347"/>
      <c r="ASN22" s="1347"/>
      <c r="ASO22" s="1347"/>
      <c r="ASP22" s="1347"/>
      <c r="ASQ22" s="1347"/>
      <c r="ASR22" s="1347"/>
      <c r="ASS22" s="1347"/>
      <c r="AST22" s="1347"/>
      <c r="ASU22" s="1347"/>
      <c r="ASV22" s="1347"/>
      <c r="ASW22" s="1347"/>
      <c r="ASX22" s="1347"/>
      <c r="ASY22" s="1347"/>
      <c r="ASZ22" s="1347"/>
      <c r="ATA22" s="1347"/>
      <c r="ATB22" s="1347"/>
      <c r="ATC22" s="1347"/>
      <c r="ATD22" s="1347"/>
      <c r="ATE22" s="1347"/>
      <c r="ATF22" s="1347"/>
      <c r="ATG22" s="1347"/>
      <c r="ATH22" s="1347"/>
      <c r="ATI22" s="1347"/>
      <c r="ATJ22" s="1347"/>
      <c r="ATK22" s="1347"/>
      <c r="ATL22" s="1347"/>
      <c r="ATM22" s="1347"/>
      <c r="ATN22" s="1347"/>
      <c r="ATO22" s="1347"/>
      <c r="ATP22" s="1347"/>
      <c r="ATQ22" s="1347"/>
      <c r="ATR22" s="1347"/>
      <c r="ATS22" s="1347"/>
      <c r="ATT22" s="1347"/>
      <c r="ATU22" s="1347"/>
      <c r="ATV22" s="1347"/>
      <c r="ATW22" s="1347"/>
      <c r="ATX22" s="1347"/>
      <c r="ATY22" s="1347"/>
      <c r="ATZ22" s="1347"/>
      <c r="AUA22" s="1347"/>
      <c r="AUB22" s="1347"/>
      <c r="AUC22" s="1347"/>
      <c r="AUD22" s="1347"/>
      <c r="AUE22" s="1347"/>
      <c r="AUF22" s="1347"/>
      <c r="AUG22" s="1347"/>
      <c r="AUH22" s="1347"/>
      <c r="AUI22" s="1347"/>
      <c r="AUJ22" s="1347"/>
      <c r="AUK22" s="1347"/>
      <c r="AUL22" s="1347"/>
      <c r="AUM22" s="1347"/>
      <c r="AUN22" s="1347"/>
      <c r="AUO22" s="1347"/>
      <c r="AUP22" s="1347"/>
      <c r="AUQ22" s="1347"/>
      <c r="AUR22" s="1347"/>
      <c r="AUS22" s="1347"/>
      <c r="AUT22" s="1347"/>
      <c r="AUU22" s="1347"/>
      <c r="AUV22" s="1347"/>
      <c r="AUW22" s="1347"/>
      <c r="AUX22" s="1347"/>
      <c r="AUY22" s="1347"/>
      <c r="AUZ22" s="1347"/>
      <c r="AVA22" s="1347"/>
      <c r="AVB22" s="1347"/>
      <c r="AVC22" s="1347"/>
      <c r="AVD22" s="1347"/>
      <c r="AVE22" s="1347"/>
      <c r="AVF22" s="1347"/>
      <c r="AVG22" s="1347"/>
      <c r="AVH22" s="1347"/>
      <c r="AVI22" s="1347"/>
      <c r="AVJ22" s="1347"/>
      <c r="AVK22" s="1347"/>
      <c r="AVL22" s="1347"/>
      <c r="AVM22" s="1347"/>
      <c r="AVN22" s="1347"/>
      <c r="AVO22" s="1347"/>
      <c r="AVP22" s="1347"/>
      <c r="AVQ22" s="1347"/>
      <c r="AVR22" s="1347"/>
      <c r="AVS22" s="1347"/>
      <c r="AVT22" s="1347"/>
      <c r="AVU22" s="1347"/>
      <c r="AVV22" s="1347"/>
      <c r="AVW22" s="1347"/>
      <c r="AVX22" s="1347"/>
      <c r="AVY22" s="1347"/>
      <c r="AVZ22" s="1347"/>
      <c r="AWA22" s="1347"/>
      <c r="AWB22" s="1347"/>
      <c r="AWC22" s="1347"/>
      <c r="AWD22" s="1347"/>
      <c r="AWE22" s="1347"/>
      <c r="AWF22" s="1347"/>
      <c r="AWG22" s="1347"/>
      <c r="AWH22" s="1347"/>
      <c r="AWI22" s="1347"/>
    </row>
    <row r="23" spans="1:963 1164:1283" s="1345" customFormat="1" x14ac:dyDescent="0.25">
      <c r="A23" s="1344"/>
      <c r="B23" s="1345">
        <v>3.22</v>
      </c>
      <c r="E23" s="1346" t="str">
        <f t="shared" si="0"/>
        <v/>
      </c>
      <c r="G23" s="1346" t="str">
        <f t="shared" si="0"/>
        <v/>
      </c>
      <c r="I23" s="1346" t="str">
        <f t="shared" si="1"/>
        <v/>
      </c>
      <c r="K23" s="1346" t="str">
        <f t="shared" si="2"/>
        <v/>
      </c>
      <c r="M23" s="1346" t="str">
        <f t="shared" si="3"/>
        <v/>
      </c>
      <c r="O23" s="1346" t="str">
        <f t="shared" si="4"/>
        <v/>
      </c>
      <c r="Q23" s="1346" t="str">
        <f t="shared" si="5"/>
        <v/>
      </c>
      <c r="S23" s="1346" t="str">
        <f t="shared" si="6"/>
        <v/>
      </c>
      <c r="U23" s="1346" t="str">
        <f t="shared" si="7"/>
        <v/>
      </c>
      <c r="W23" s="1346" t="str">
        <f t="shared" si="8"/>
        <v/>
      </c>
      <c r="Y23" s="1346" t="str">
        <f t="shared" si="9"/>
        <v/>
      </c>
      <c r="AA23" s="1346" t="str">
        <f t="shared" si="10"/>
        <v/>
      </c>
      <c r="AC23" s="1346" t="str">
        <f t="shared" si="11"/>
        <v/>
      </c>
      <c r="AE23" s="1346" t="str">
        <f t="shared" si="12"/>
        <v/>
      </c>
      <c r="AG23" s="1346" t="str">
        <f t="shared" si="13"/>
        <v/>
      </c>
      <c r="AI23" s="1346" t="str">
        <f t="shared" si="14"/>
        <v/>
      </c>
      <c r="AK23" s="1346" t="str">
        <f t="shared" si="15"/>
        <v/>
      </c>
      <c r="AM23" s="1346" t="str">
        <f t="shared" si="16"/>
        <v/>
      </c>
      <c r="AO23" s="1346" t="str">
        <f t="shared" si="17"/>
        <v/>
      </c>
      <c r="AQ23" s="1346" t="str">
        <f t="shared" si="18"/>
        <v/>
      </c>
      <c r="AS23" s="1346" t="str">
        <f t="shared" si="19"/>
        <v/>
      </c>
      <c r="AU23" s="1346" t="str">
        <f t="shared" si="19"/>
        <v/>
      </c>
      <c r="AW23" s="1346" t="str">
        <f t="shared" si="20"/>
        <v/>
      </c>
      <c r="AY23" s="1346" t="str">
        <f t="shared" si="21"/>
        <v/>
      </c>
      <c r="BA23" s="1346" t="str">
        <f t="shared" si="22"/>
        <v/>
      </c>
      <c r="BC23" s="1346" t="str">
        <f t="shared" si="23"/>
        <v/>
      </c>
      <c r="BE23" s="1346" t="str">
        <f t="shared" si="24"/>
        <v/>
      </c>
      <c r="BG23" s="1346" t="str">
        <f t="shared" si="25"/>
        <v/>
      </c>
      <c r="BI23" s="1346" t="str">
        <f t="shared" si="26"/>
        <v/>
      </c>
      <c r="BK23" s="1346" t="str">
        <f t="shared" si="27"/>
        <v/>
      </c>
      <c r="BM23" s="1346" t="str">
        <f t="shared" si="28"/>
        <v/>
      </c>
      <c r="BO23" s="1346" t="str">
        <f t="shared" si="29"/>
        <v/>
      </c>
      <c r="BQ23" s="1346" t="str">
        <f t="shared" si="30"/>
        <v/>
      </c>
      <c r="BS23" s="1346" t="str">
        <f t="shared" si="31"/>
        <v/>
      </c>
      <c r="BU23" s="1346" t="str">
        <f t="shared" si="32"/>
        <v/>
      </c>
      <c r="BW23" s="1346" t="str">
        <f t="shared" si="33"/>
        <v/>
      </c>
      <c r="BY23" s="1346" t="str">
        <f t="shared" si="34"/>
        <v/>
      </c>
      <c r="CA23" s="1346" t="str">
        <f t="shared" si="35"/>
        <v/>
      </c>
      <c r="CC23" s="1346" t="str">
        <f t="shared" si="36"/>
        <v/>
      </c>
      <c r="CE23" s="1346" t="str">
        <f t="shared" si="37"/>
        <v/>
      </c>
      <c r="AIN23" s="1347"/>
      <c r="AIO23" s="1347"/>
      <c r="AIP23" s="1347"/>
      <c r="AIQ23" s="1347"/>
      <c r="AIR23" s="1347"/>
      <c r="AIS23" s="1347"/>
      <c r="AIT23" s="1347"/>
      <c r="AIU23" s="1347"/>
      <c r="AIV23" s="1347"/>
      <c r="AIW23" s="1347"/>
      <c r="AIX23" s="1347"/>
      <c r="AIY23" s="1347"/>
      <c r="AIZ23" s="1347"/>
      <c r="AJA23" s="1347"/>
      <c r="AJB23" s="1347"/>
      <c r="AJC23" s="1347"/>
      <c r="AJD23" s="1347"/>
      <c r="AJE23" s="1347"/>
      <c r="AJF23" s="1347"/>
      <c r="AJG23" s="1347"/>
      <c r="AJH23" s="1347"/>
      <c r="AJI23" s="1347"/>
      <c r="AJJ23" s="1347"/>
      <c r="AJK23" s="1347"/>
      <c r="AJL23" s="1347"/>
      <c r="AJM23" s="1347"/>
      <c r="AJN23" s="1347"/>
      <c r="AJO23" s="1347"/>
      <c r="AJP23" s="1347"/>
      <c r="AJQ23" s="1347"/>
      <c r="AJR23" s="1347"/>
      <c r="AJS23" s="1347"/>
      <c r="AJT23" s="1347"/>
      <c r="AJU23" s="1347"/>
      <c r="AJV23" s="1347"/>
      <c r="AJW23" s="1347"/>
      <c r="AJX23" s="1347"/>
      <c r="AJY23" s="1347"/>
      <c r="AJZ23" s="1347"/>
      <c r="AKA23" s="1347"/>
      <c r="ART23" s="1347"/>
      <c r="ARU23" s="1347"/>
      <c r="ARV23" s="1347"/>
      <c r="ARW23" s="1347"/>
      <c r="ARX23" s="1347"/>
      <c r="ARY23" s="1347"/>
      <c r="ARZ23" s="1347"/>
      <c r="ASA23" s="1347"/>
      <c r="ASB23" s="1347"/>
      <c r="ASC23" s="1347"/>
      <c r="ASD23" s="1347"/>
      <c r="ASE23" s="1347"/>
      <c r="ASF23" s="1347"/>
      <c r="ASG23" s="1347"/>
      <c r="ASH23" s="1347"/>
      <c r="ASI23" s="1347"/>
      <c r="ASJ23" s="1347"/>
      <c r="ASK23" s="1347"/>
      <c r="ASL23" s="1347"/>
      <c r="ASM23" s="1347"/>
      <c r="ASN23" s="1347"/>
      <c r="ASO23" s="1347"/>
      <c r="ASP23" s="1347"/>
      <c r="ASQ23" s="1347"/>
      <c r="ASR23" s="1347"/>
      <c r="ASS23" s="1347"/>
      <c r="AST23" s="1347"/>
      <c r="ASU23" s="1347"/>
      <c r="ASV23" s="1347"/>
      <c r="ASW23" s="1347"/>
      <c r="ASX23" s="1347"/>
      <c r="ASY23" s="1347"/>
      <c r="ASZ23" s="1347"/>
      <c r="ATA23" s="1347"/>
      <c r="ATB23" s="1347"/>
      <c r="ATC23" s="1347"/>
      <c r="ATD23" s="1347"/>
      <c r="ATE23" s="1347"/>
      <c r="ATF23" s="1347"/>
      <c r="ATG23" s="1347"/>
      <c r="ATH23" s="1347"/>
      <c r="ATI23" s="1347"/>
      <c r="ATJ23" s="1347"/>
      <c r="ATK23" s="1347"/>
      <c r="ATL23" s="1347"/>
      <c r="ATM23" s="1347"/>
      <c r="ATN23" s="1347"/>
      <c r="ATO23" s="1347"/>
      <c r="ATP23" s="1347"/>
      <c r="ATQ23" s="1347"/>
      <c r="ATR23" s="1347"/>
      <c r="ATS23" s="1347"/>
      <c r="ATT23" s="1347"/>
      <c r="ATU23" s="1347"/>
      <c r="ATV23" s="1347"/>
      <c r="ATW23" s="1347"/>
      <c r="ATX23" s="1347"/>
      <c r="ATY23" s="1347"/>
      <c r="ATZ23" s="1347"/>
      <c r="AUA23" s="1347"/>
      <c r="AUB23" s="1347"/>
      <c r="AUC23" s="1347"/>
      <c r="AUD23" s="1347"/>
      <c r="AUE23" s="1347"/>
      <c r="AUF23" s="1347"/>
      <c r="AUG23" s="1347"/>
      <c r="AUH23" s="1347"/>
      <c r="AUI23" s="1347"/>
      <c r="AUJ23" s="1347"/>
      <c r="AUK23" s="1347"/>
      <c r="AUL23" s="1347"/>
      <c r="AUM23" s="1347"/>
      <c r="AUN23" s="1347"/>
      <c r="AUO23" s="1347"/>
      <c r="AUP23" s="1347"/>
      <c r="AUQ23" s="1347"/>
      <c r="AUR23" s="1347"/>
      <c r="AUS23" s="1347"/>
      <c r="AUT23" s="1347"/>
      <c r="AUU23" s="1347"/>
      <c r="AUV23" s="1347"/>
      <c r="AUW23" s="1347"/>
      <c r="AUX23" s="1347"/>
      <c r="AUY23" s="1347"/>
      <c r="AUZ23" s="1347"/>
      <c r="AVA23" s="1347"/>
      <c r="AVB23" s="1347"/>
      <c r="AVC23" s="1347"/>
      <c r="AVD23" s="1347"/>
      <c r="AVE23" s="1347"/>
      <c r="AVF23" s="1347"/>
      <c r="AVG23" s="1347"/>
      <c r="AVH23" s="1347"/>
      <c r="AVI23" s="1347"/>
      <c r="AVJ23" s="1347"/>
      <c r="AVK23" s="1347"/>
      <c r="AVL23" s="1347"/>
      <c r="AVM23" s="1347"/>
      <c r="AVN23" s="1347"/>
      <c r="AVO23" s="1347"/>
      <c r="AVP23" s="1347"/>
      <c r="AVQ23" s="1347"/>
      <c r="AVR23" s="1347"/>
      <c r="AVS23" s="1347"/>
      <c r="AVT23" s="1347"/>
      <c r="AVU23" s="1347"/>
      <c r="AVV23" s="1347"/>
      <c r="AVW23" s="1347"/>
      <c r="AVX23" s="1347"/>
      <c r="AVY23" s="1347"/>
      <c r="AVZ23" s="1347"/>
      <c r="AWA23" s="1347"/>
      <c r="AWB23" s="1347"/>
      <c r="AWC23" s="1347"/>
      <c r="AWD23" s="1347"/>
      <c r="AWE23" s="1347"/>
      <c r="AWF23" s="1347"/>
      <c r="AWG23" s="1347"/>
      <c r="AWH23" s="1347"/>
      <c r="AWI23" s="1347"/>
    </row>
    <row r="24" spans="1:963 1164:1283" s="1345" customFormat="1" x14ac:dyDescent="0.25">
      <c r="A24" s="1344" t="s">
        <v>389</v>
      </c>
      <c r="B24" s="1345">
        <v>24.5624</v>
      </c>
      <c r="D24" s="1345">
        <v>84668.160000000003</v>
      </c>
      <c r="E24" s="1346">
        <f t="shared" si="0"/>
        <v>3447.0638048399182</v>
      </c>
      <c r="F24" s="1345">
        <v>14507.83</v>
      </c>
      <c r="G24" s="1346">
        <f t="shared" si="0"/>
        <v>590.65197211998827</v>
      </c>
      <c r="I24" s="1346" t="str">
        <f t="shared" si="1"/>
        <v/>
      </c>
      <c r="K24" s="1346" t="str">
        <f t="shared" si="2"/>
        <v/>
      </c>
      <c r="M24" s="1346" t="str">
        <f t="shared" si="3"/>
        <v/>
      </c>
      <c r="N24" s="1345">
        <v>10046.19</v>
      </c>
      <c r="O24" s="1346">
        <f t="shared" si="4"/>
        <v>409.00685600755628</v>
      </c>
      <c r="P24" s="1345">
        <v>17711.32</v>
      </c>
      <c r="Q24" s="1346">
        <f t="shared" si="5"/>
        <v>721.07448783506493</v>
      </c>
      <c r="S24" s="1346" t="str">
        <f t="shared" si="6"/>
        <v/>
      </c>
      <c r="U24" s="1346" t="str">
        <f t="shared" si="7"/>
        <v/>
      </c>
      <c r="W24" s="1346" t="str">
        <f t="shared" si="8"/>
        <v/>
      </c>
      <c r="Y24" s="1346" t="str">
        <f t="shared" si="9"/>
        <v/>
      </c>
      <c r="AA24" s="1346" t="str">
        <f t="shared" si="10"/>
        <v/>
      </c>
      <c r="AC24" s="1346" t="str">
        <f t="shared" si="11"/>
        <v/>
      </c>
      <c r="AE24" s="1346" t="str">
        <f t="shared" si="12"/>
        <v/>
      </c>
      <c r="AG24" s="1346" t="str">
        <f t="shared" si="13"/>
        <v/>
      </c>
      <c r="AI24" s="1346" t="str">
        <f t="shared" si="14"/>
        <v/>
      </c>
      <c r="AJ24" s="1345">
        <v>3884.85</v>
      </c>
      <c r="AK24" s="1346">
        <f t="shared" si="15"/>
        <v>158.16247597954597</v>
      </c>
      <c r="AM24" s="1346" t="str">
        <f t="shared" si="16"/>
        <v/>
      </c>
      <c r="AO24" s="1346" t="str">
        <f t="shared" si="17"/>
        <v/>
      </c>
      <c r="AP24" s="1345">
        <v>46150.19</v>
      </c>
      <c r="AQ24" s="1346">
        <f t="shared" si="18"/>
        <v>1878.8957919421555</v>
      </c>
      <c r="AR24" s="1345">
        <v>84668.160000000003</v>
      </c>
      <c r="AS24" s="1346">
        <f t="shared" si="19"/>
        <v>3447.0638048399182</v>
      </c>
      <c r="AT24" s="1345">
        <v>14507.83</v>
      </c>
      <c r="AU24" s="1346">
        <f t="shared" si="19"/>
        <v>590.65197211998827</v>
      </c>
      <c r="AW24" s="1346" t="str">
        <f t="shared" si="20"/>
        <v/>
      </c>
      <c r="AY24" s="1346" t="str">
        <f t="shared" si="21"/>
        <v/>
      </c>
      <c r="BA24" s="1346" t="str">
        <f t="shared" si="22"/>
        <v/>
      </c>
      <c r="BB24" s="1345">
        <v>10046.19</v>
      </c>
      <c r="BC24" s="1346">
        <f t="shared" si="23"/>
        <v>409.00685600755628</v>
      </c>
      <c r="BD24" s="1345">
        <v>17711.32</v>
      </c>
      <c r="BE24" s="1346">
        <f t="shared" si="24"/>
        <v>721.07448783506493</v>
      </c>
      <c r="BG24" s="1346" t="str">
        <f t="shared" si="25"/>
        <v/>
      </c>
      <c r="BI24" s="1346" t="str">
        <f t="shared" si="26"/>
        <v/>
      </c>
      <c r="BK24" s="1346" t="str">
        <f t="shared" si="27"/>
        <v/>
      </c>
      <c r="BM24" s="1346" t="str">
        <f t="shared" si="28"/>
        <v/>
      </c>
      <c r="BO24" s="1346" t="str">
        <f t="shared" si="29"/>
        <v/>
      </c>
      <c r="BQ24" s="1346" t="str">
        <f t="shared" si="30"/>
        <v/>
      </c>
      <c r="BS24" s="1346" t="str">
        <f t="shared" si="31"/>
        <v/>
      </c>
      <c r="BU24" s="1346" t="str">
        <f t="shared" si="32"/>
        <v/>
      </c>
      <c r="BW24" s="1346" t="str">
        <f t="shared" si="33"/>
        <v/>
      </c>
      <c r="BX24" s="1345">
        <v>3884.85</v>
      </c>
      <c r="BY24" s="1346">
        <f t="shared" si="34"/>
        <v>158.16247597954597</v>
      </c>
      <c r="CA24" s="1346" t="str">
        <f t="shared" si="35"/>
        <v/>
      </c>
      <c r="CC24" s="1346" t="str">
        <f t="shared" si="36"/>
        <v/>
      </c>
      <c r="CD24" s="1345">
        <v>46150.19</v>
      </c>
      <c r="CE24" s="1346">
        <f t="shared" si="37"/>
        <v>1878.8957919421555</v>
      </c>
      <c r="AIN24" s="1347"/>
      <c r="AIO24" s="1347"/>
      <c r="AIP24" s="1347"/>
      <c r="AIQ24" s="1347"/>
      <c r="AIR24" s="1347"/>
      <c r="AIS24" s="1347"/>
      <c r="AIT24" s="1347"/>
      <c r="AIU24" s="1347"/>
      <c r="AIV24" s="1347"/>
      <c r="AIW24" s="1347"/>
      <c r="AIX24" s="1347"/>
      <c r="AIY24" s="1347"/>
      <c r="AIZ24" s="1347"/>
      <c r="AJA24" s="1347"/>
      <c r="AJB24" s="1347"/>
      <c r="AJC24" s="1347"/>
      <c r="AJD24" s="1347"/>
      <c r="AJE24" s="1347"/>
      <c r="AJF24" s="1347"/>
      <c r="AJG24" s="1347"/>
      <c r="AJH24" s="1347"/>
      <c r="AJI24" s="1347"/>
      <c r="AJJ24" s="1347"/>
      <c r="AJK24" s="1347"/>
      <c r="AJL24" s="1347"/>
      <c r="AJM24" s="1347"/>
      <c r="AJN24" s="1347"/>
      <c r="AJO24" s="1347"/>
      <c r="AJP24" s="1347"/>
      <c r="AJQ24" s="1347"/>
      <c r="AJR24" s="1347"/>
      <c r="AJS24" s="1347"/>
      <c r="AJT24" s="1347"/>
      <c r="AJU24" s="1347"/>
      <c r="AJV24" s="1347"/>
      <c r="AJW24" s="1347"/>
      <c r="AJX24" s="1347"/>
      <c r="AJY24" s="1347"/>
      <c r="AJZ24" s="1347"/>
      <c r="AKA24" s="1347"/>
      <c r="ART24" s="1347"/>
      <c r="ARU24" s="1347"/>
      <c r="ARV24" s="1347"/>
      <c r="ARW24" s="1347"/>
      <c r="ARX24" s="1347"/>
      <c r="ARY24" s="1347"/>
      <c r="ARZ24" s="1347"/>
      <c r="ASA24" s="1347"/>
      <c r="ASB24" s="1347"/>
      <c r="ASC24" s="1347"/>
      <c r="ASD24" s="1347"/>
      <c r="ASE24" s="1347"/>
      <c r="ASF24" s="1347"/>
      <c r="ASG24" s="1347"/>
      <c r="ASH24" s="1347"/>
      <c r="ASI24" s="1347"/>
      <c r="ASJ24" s="1347"/>
      <c r="ASK24" s="1347"/>
      <c r="ASL24" s="1347"/>
      <c r="ASM24" s="1347"/>
      <c r="ASN24" s="1347"/>
      <c r="ASO24" s="1347"/>
      <c r="ASP24" s="1347"/>
      <c r="ASQ24" s="1347"/>
      <c r="ASR24" s="1347"/>
      <c r="ASS24" s="1347"/>
      <c r="AST24" s="1347"/>
      <c r="ASU24" s="1347"/>
      <c r="ASV24" s="1347"/>
      <c r="ASW24" s="1347"/>
      <c r="ASX24" s="1347"/>
      <c r="ASY24" s="1347"/>
      <c r="ASZ24" s="1347"/>
      <c r="ATA24" s="1347"/>
      <c r="ATB24" s="1347"/>
      <c r="ATC24" s="1347"/>
      <c r="ATD24" s="1347"/>
      <c r="ATE24" s="1347"/>
      <c r="ATF24" s="1347"/>
      <c r="ATG24" s="1347"/>
      <c r="ATH24" s="1347"/>
      <c r="ATI24" s="1347"/>
      <c r="ATJ24" s="1347"/>
      <c r="ATK24" s="1347"/>
      <c r="ATL24" s="1347"/>
      <c r="ATM24" s="1347"/>
      <c r="ATN24" s="1347"/>
      <c r="ATO24" s="1347"/>
      <c r="ATP24" s="1347"/>
      <c r="ATQ24" s="1347"/>
      <c r="ATR24" s="1347"/>
      <c r="ATS24" s="1347"/>
      <c r="ATT24" s="1347"/>
      <c r="ATU24" s="1347"/>
      <c r="ATV24" s="1347"/>
      <c r="ATW24" s="1347"/>
      <c r="ATX24" s="1347"/>
      <c r="ATY24" s="1347"/>
      <c r="ATZ24" s="1347"/>
      <c r="AUA24" s="1347"/>
      <c r="AUB24" s="1347"/>
      <c r="AUC24" s="1347"/>
      <c r="AUD24" s="1347"/>
      <c r="AUE24" s="1347"/>
      <c r="AUF24" s="1347"/>
      <c r="AUG24" s="1347"/>
      <c r="AUH24" s="1347"/>
      <c r="AUI24" s="1347"/>
      <c r="AUJ24" s="1347"/>
      <c r="AUK24" s="1347"/>
      <c r="AUL24" s="1347"/>
      <c r="AUM24" s="1347"/>
      <c r="AUN24" s="1347"/>
      <c r="AUO24" s="1347"/>
      <c r="AUP24" s="1347"/>
      <c r="AUQ24" s="1347"/>
      <c r="AUR24" s="1347"/>
      <c r="AUS24" s="1347"/>
      <c r="AUT24" s="1347"/>
      <c r="AUU24" s="1347"/>
      <c r="AUV24" s="1347"/>
      <c r="AUW24" s="1347"/>
      <c r="AUX24" s="1347"/>
      <c r="AUY24" s="1347"/>
      <c r="AUZ24" s="1347"/>
      <c r="AVA24" s="1347"/>
      <c r="AVB24" s="1347"/>
      <c r="AVC24" s="1347"/>
      <c r="AVD24" s="1347"/>
      <c r="AVE24" s="1347"/>
      <c r="AVF24" s="1347"/>
      <c r="AVG24" s="1347"/>
      <c r="AVH24" s="1347"/>
      <c r="AVI24" s="1347"/>
      <c r="AVJ24" s="1347"/>
      <c r="AVK24" s="1347"/>
      <c r="AVL24" s="1347"/>
      <c r="AVM24" s="1347"/>
      <c r="AVN24" s="1347"/>
      <c r="AVO24" s="1347"/>
      <c r="AVP24" s="1347"/>
      <c r="AVQ24" s="1347"/>
      <c r="AVR24" s="1347"/>
      <c r="AVS24" s="1347"/>
      <c r="AVT24" s="1347"/>
      <c r="AVU24" s="1347"/>
      <c r="AVV24" s="1347"/>
      <c r="AVW24" s="1347"/>
      <c r="AVX24" s="1347"/>
      <c r="AVY24" s="1347"/>
      <c r="AVZ24" s="1347"/>
      <c r="AWA24" s="1347"/>
      <c r="AWB24" s="1347"/>
      <c r="AWC24" s="1347"/>
      <c r="AWD24" s="1347"/>
      <c r="AWE24" s="1347"/>
      <c r="AWF24" s="1347"/>
      <c r="AWG24" s="1347"/>
      <c r="AWH24" s="1347"/>
      <c r="AWI24" s="1347"/>
    </row>
    <row r="25" spans="1:963 1164:1283" s="1345" customFormat="1" x14ac:dyDescent="0.25">
      <c r="A25" s="1344" t="s">
        <v>391</v>
      </c>
      <c r="B25" s="1345">
        <v>4.54</v>
      </c>
      <c r="E25" s="1346" t="str">
        <f t="shared" si="0"/>
        <v/>
      </c>
      <c r="G25" s="1346" t="str">
        <f t="shared" si="0"/>
        <v/>
      </c>
      <c r="I25" s="1346" t="str">
        <f t="shared" si="1"/>
        <v/>
      </c>
      <c r="K25" s="1346" t="str">
        <f t="shared" si="2"/>
        <v/>
      </c>
      <c r="M25" s="1346" t="str">
        <f t="shared" si="3"/>
        <v/>
      </c>
      <c r="O25" s="1346" t="str">
        <f t="shared" si="4"/>
        <v/>
      </c>
      <c r="P25" s="1345">
        <v>2081.62</v>
      </c>
      <c r="Q25" s="1346">
        <f t="shared" si="5"/>
        <v>458.50660792951538</v>
      </c>
      <c r="S25" s="1346" t="str">
        <f t="shared" si="6"/>
        <v/>
      </c>
      <c r="U25" s="1346" t="str">
        <f t="shared" si="7"/>
        <v/>
      </c>
      <c r="W25" s="1346" t="str">
        <f t="shared" si="8"/>
        <v/>
      </c>
      <c r="Y25" s="1346" t="str">
        <f t="shared" si="9"/>
        <v/>
      </c>
      <c r="AA25" s="1346" t="str">
        <f t="shared" si="10"/>
        <v/>
      </c>
      <c r="AB25" s="1345">
        <v>14668.96</v>
      </c>
      <c r="AC25" s="1346">
        <f t="shared" si="11"/>
        <v>3231.0484581497794</v>
      </c>
      <c r="AE25" s="1346" t="str">
        <f t="shared" si="12"/>
        <v/>
      </c>
      <c r="AG25" s="1346" t="str">
        <f t="shared" si="13"/>
        <v/>
      </c>
      <c r="AI25" s="1346" t="str">
        <f t="shared" si="14"/>
        <v/>
      </c>
      <c r="AK25" s="1346" t="str">
        <f t="shared" si="15"/>
        <v/>
      </c>
      <c r="AM25" s="1346" t="str">
        <f t="shared" si="16"/>
        <v/>
      </c>
      <c r="AO25" s="1346" t="str">
        <f t="shared" si="17"/>
        <v/>
      </c>
      <c r="AP25" s="1345">
        <v>16750.580000000002</v>
      </c>
      <c r="AQ25" s="1346">
        <f t="shared" si="18"/>
        <v>3689.5550660792956</v>
      </c>
      <c r="AS25" s="1346" t="str">
        <f t="shared" si="19"/>
        <v/>
      </c>
      <c r="AU25" s="1346" t="str">
        <f t="shared" si="19"/>
        <v/>
      </c>
      <c r="AW25" s="1346" t="str">
        <f t="shared" si="20"/>
        <v/>
      </c>
      <c r="AY25" s="1346" t="str">
        <f t="shared" si="21"/>
        <v/>
      </c>
      <c r="BA25" s="1346" t="str">
        <f t="shared" si="22"/>
        <v/>
      </c>
      <c r="BC25" s="1346" t="str">
        <f t="shared" si="23"/>
        <v/>
      </c>
      <c r="BD25" s="1345">
        <v>2081.62</v>
      </c>
      <c r="BE25" s="1346">
        <f t="shared" si="24"/>
        <v>458.50660792951538</v>
      </c>
      <c r="BG25" s="1346" t="str">
        <f t="shared" si="25"/>
        <v/>
      </c>
      <c r="BI25" s="1346" t="str">
        <f t="shared" si="26"/>
        <v/>
      </c>
      <c r="BK25" s="1346" t="str">
        <f t="shared" si="27"/>
        <v/>
      </c>
      <c r="BM25" s="1346" t="str">
        <f t="shared" si="28"/>
        <v/>
      </c>
      <c r="BO25" s="1346" t="str">
        <f t="shared" si="29"/>
        <v/>
      </c>
      <c r="BP25" s="1345">
        <v>14668.96</v>
      </c>
      <c r="BQ25" s="1346">
        <f t="shared" si="30"/>
        <v>3231.0484581497794</v>
      </c>
      <c r="BS25" s="1346" t="str">
        <f t="shared" si="31"/>
        <v/>
      </c>
      <c r="BU25" s="1346" t="str">
        <f t="shared" si="32"/>
        <v/>
      </c>
      <c r="BW25" s="1346" t="str">
        <f t="shared" si="33"/>
        <v/>
      </c>
      <c r="BY25" s="1346" t="str">
        <f t="shared" si="34"/>
        <v/>
      </c>
      <c r="CA25" s="1346" t="str">
        <f t="shared" si="35"/>
        <v/>
      </c>
      <c r="CC25" s="1346" t="str">
        <f t="shared" si="36"/>
        <v/>
      </c>
      <c r="CD25" s="1345">
        <v>16750.580000000002</v>
      </c>
      <c r="CE25" s="1346">
        <f t="shared" si="37"/>
        <v>3689.5550660792956</v>
      </c>
      <c r="AIN25" s="1347"/>
      <c r="AIO25" s="1347"/>
      <c r="AIP25" s="1347"/>
      <c r="AIQ25" s="1347"/>
      <c r="AIR25" s="1347"/>
      <c r="AIS25" s="1347"/>
      <c r="AIT25" s="1347"/>
      <c r="AIU25" s="1347"/>
      <c r="AIV25" s="1347"/>
      <c r="AIW25" s="1347"/>
      <c r="AIX25" s="1347"/>
      <c r="AIY25" s="1347"/>
      <c r="AIZ25" s="1347"/>
      <c r="AJA25" s="1347"/>
      <c r="AJB25" s="1347"/>
      <c r="AJC25" s="1347"/>
      <c r="AJD25" s="1347"/>
      <c r="AJE25" s="1347"/>
      <c r="AJF25" s="1347"/>
      <c r="AJG25" s="1347"/>
      <c r="AJH25" s="1347"/>
      <c r="AJI25" s="1347"/>
      <c r="AJJ25" s="1347"/>
      <c r="AJK25" s="1347"/>
      <c r="AJL25" s="1347"/>
      <c r="AJM25" s="1347"/>
      <c r="AJN25" s="1347"/>
      <c r="AJO25" s="1347"/>
      <c r="AJP25" s="1347"/>
      <c r="AJQ25" s="1347"/>
      <c r="AJR25" s="1347"/>
      <c r="AJS25" s="1347"/>
      <c r="AJT25" s="1347"/>
      <c r="AJU25" s="1347"/>
      <c r="AJV25" s="1347"/>
      <c r="AJW25" s="1347"/>
      <c r="AJX25" s="1347"/>
      <c r="AJY25" s="1347"/>
      <c r="AJZ25" s="1347"/>
      <c r="AKA25" s="1347"/>
      <c r="ART25" s="1347"/>
      <c r="ARU25" s="1347"/>
      <c r="ARV25" s="1347"/>
      <c r="ARW25" s="1347"/>
      <c r="ARX25" s="1347"/>
      <c r="ARY25" s="1347"/>
      <c r="ARZ25" s="1347"/>
      <c r="ASA25" s="1347"/>
      <c r="ASB25" s="1347"/>
      <c r="ASC25" s="1347"/>
      <c r="ASD25" s="1347"/>
      <c r="ASE25" s="1347"/>
      <c r="ASF25" s="1347"/>
      <c r="ASG25" s="1347"/>
      <c r="ASH25" s="1347"/>
      <c r="ASI25" s="1347"/>
      <c r="ASJ25" s="1347"/>
      <c r="ASK25" s="1347"/>
      <c r="ASL25" s="1347"/>
      <c r="ASM25" s="1347"/>
      <c r="ASN25" s="1347"/>
      <c r="ASO25" s="1347"/>
      <c r="ASP25" s="1347"/>
      <c r="ASQ25" s="1347"/>
      <c r="ASR25" s="1347"/>
      <c r="ASS25" s="1347"/>
      <c r="AST25" s="1347"/>
      <c r="ASU25" s="1347"/>
      <c r="ASV25" s="1347"/>
      <c r="ASW25" s="1347"/>
      <c r="ASX25" s="1347"/>
      <c r="ASY25" s="1347"/>
      <c r="ASZ25" s="1347"/>
      <c r="ATA25" s="1347"/>
      <c r="ATB25" s="1347"/>
      <c r="ATC25" s="1347"/>
      <c r="ATD25" s="1347"/>
      <c r="ATE25" s="1347"/>
      <c r="ATF25" s="1347"/>
      <c r="ATG25" s="1347"/>
      <c r="ATH25" s="1347"/>
      <c r="ATI25" s="1347"/>
      <c r="ATJ25" s="1347"/>
      <c r="ATK25" s="1347"/>
      <c r="ATL25" s="1347"/>
      <c r="ATM25" s="1347"/>
      <c r="ATN25" s="1347"/>
      <c r="ATO25" s="1347"/>
      <c r="ATP25" s="1347"/>
      <c r="ATQ25" s="1347"/>
      <c r="ATR25" s="1347"/>
      <c r="ATS25" s="1347"/>
      <c r="ATT25" s="1347"/>
      <c r="ATU25" s="1347"/>
      <c r="ATV25" s="1347"/>
      <c r="ATW25" s="1347"/>
      <c r="ATX25" s="1347"/>
      <c r="ATY25" s="1347"/>
      <c r="ATZ25" s="1347"/>
      <c r="AUA25" s="1347"/>
      <c r="AUB25" s="1347"/>
      <c r="AUC25" s="1347"/>
      <c r="AUD25" s="1347"/>
      <c r="AUE25" s="1347"/>
      <c r="AUF25" s="1347"/>
      <c r="AUG25" s="1347"/>
      <c r="AUH25" s="1347"/>
      <c r="AUI25" s="1347"/>
      <c r="AUJ25" s="1347"/>
      <c r="AUK25" s="1347"/>
      <c r="AUL25" s="1347"/>
      <c r="AUM25" s="1347"/>
      <c r="AUN25" s="1347"/>
      <c r="AUO25" s="1347"/>
      <c r="AUP25" s="1347"/>
      <c r="AUQ25" s="1347"/>
      <c r="AUR25" s="1347"/>
      <c r="AUS25" s="1347"/>
      <c r="AUT25" s="1347"/>
      <c r="AUU25" s="1347"/>
      <c r="AUV25" s="1347"/>
      <c r="AUW25" s="1347"/>
      <c r="AUX25" s="1347"/>
      <c r="AUY25" s="1347"/>
      <c r="AUZ25" s="1347"/>
      <c r="AVA25" s="1347"/>
      <c r="AVB25" s="1347"/>
      <c r="AVC25" s="1347"/>
      <c r="AVD25" s="1347"/>
      <c r="AVE25" s="1347"/>
      <c r="AVF25" s="1347"/>
      <c r="AVG25" s="1347"/>
      <c r="AVH25" s="1347"/>
      <c r="AVI25" s="1347"/>
      <c r="AVJ25" s="1347"/>
      <c r="AVK25" s="1347"/>
      <c r="AVL25" s="1347"/>
      <c r="AVM25" s="1347"/>
      <c r="AVN25" s="1347"/>
      <c r="AVO25" s="1347"/>
      <c r="AVP25" s="1347"/>
      <c r="AVQ25" s="1347"/>
      <c r="AVR25" s="1347"/>
      <c r="AVS25" s="1347"/>
      <c r="AVT25" s="1347"/>
      <c r="AVU25" s="1347"/>
      <c r="AVV25" s="1347"/>
      <c r="AVW25" s="1347"/>
      <c r="AVX25" s="1347"/>
      <c r="AVY25" s="1347"/>
      <c r="AVZ25" s="1347"/>
      <c r="AWA25" s="1347"/>
      <c r="AWB25" s="1347"/>
      <c r="AWC25" s="1347"/>
      <c r="AWD25" s="1347"/>
      <c r="AWE25" s="1347"/>
      <c r="AWF25" s="1347"/>
      <c r="AWG25" s="1347"/>
      <c r="AWH25" s="1347"/>
      <c r="AWI25" s="1347"/>
    </row>
    <row r="26" spans="1:963 1164:1283" s="1345" customFormat="1" x14ac:dyDescent="0.25">
      <c r="A26" s="1344"/>
      <c r="B26" s="1345">
        <v>8.0089000000000006</v>
      </c>
      <c r="D26" s="1345">
        <v>12195.44</v>
      </c>
      <c r="E26" s="1346">
        <f t="shared" si="0"/>
        <v>1522.7359562486733</v>
      </c>
      <c r="G26" s="1346" t="str">
        <f t="shared" si="0"/>
        <v/>
      </c>
      <c r="I26" s="1346" t="str">
        <f t="shared" si="1"/>
        <v/>
      </c>
      <c r="K26" s="1346" t="str">
        <f t="shared" si="2"/>
        <v/>
      </c>
      <c r="M26" s="1346" t="str">
        <f t="shared" si="3"/>
        <v/>
      </c>
      <c r="O26" s="1346" t="str">
        <f t="shared" si="4"/>
        <v/>
      </c>
      <c r="P26" s="1345">
        <v>35689.46</v>
      </c>
      <c r="Q26" s="1346">
        <f t="shared" si="5"/>
        <v>4456.2249497434104</v>
      </c>
      <c r="S26" s="1346" t="str">
        <f t="shared" si="6"/>
        <v/>
      </c>
      <c r="U26" s="1346" t="str">
        <f t="shared" si="7"/>
        <v/>
      </c>
      <c r="W26" s="1346" t="str">
        <f t="shared" si="8"/>
        <v/>
      </c>
      <c r="Y26" s="1346" t="str">
        <f t="shared" si="9"/>
        <v/>
      </c>
      <c r="AA26" s="1346" t="str">
        <f t="shared" si="10"/>
        <v/>
      </c>
      <c r="AC26" s="1346" t="str">
        <f t="shared" si="11"/>
        <v/>
      </c>
      <c r="AD26" s="1345">
        <v>1300</v>
      </c>
      <c r="AE26" s="1346">
        <f t="shared" si="12"/>
        <v>162.31941964564422</v>
      </c>
      <c r="AG26" s="1346" t="str">
        <f t="shared" si="13"/>
        <v/>
      </c>
      <c r="AI26" s="1346" t="str">
        <f t="shared" si="14"/>
        <v/>
      </c>
      <c r="AJ26" s="1345">
        <v>1090.1400000000001</v>
      </c>
      <c r="AK26" s="1346">
        <f t="shared" si="15"/>
        <v>136.11607087115584</v>
      </c>
      <c r="AM26" s="1346" t="str">
        <f t="shared" si="16"/>
        <v/>
      </c>
      <c r="AN26" s="1345">
        <v>16.27</v>
      </c>
      <c r="AO26" s="1346">
        <f t="shared" si="17"/>
        <v>2.0314899674112548</v>
      </c>
      <c r="AP26" s="1345">
        <v>38095.870000000003</v>
      </c>
      <c r="AQ26" s="1346">
        <f t="shared" si="18"/>
        <v>4756.6919302276219</v>
      </c>
      <c r="AR26" s="1345">
        <v>12195.44</v>
      </c>
      <c r="AS26" s="1346">
        <f t="shared" si="19"/>
        <v>1522.7359562486733</v>
      </c>
      <c r="AU26" s="1346" t="str">
        <f t="shared" si="19"/>
        <v/>
      </c>
      <c r="AW26" s="1346" t="str">
        <f t="shared" si="20"/>
        <v/>
      </c>
      <c r="AY26" s="1346" t="str">
        <f t="shared" si="21"/>
        <v/>
      </c>
      <c r="BA26" s="1346" t="str">
        <f t="shared" si="22"/>
        <v/>
      </c>
      <c r="BC26" s="1346" t="str">
        <f t="shared" si="23"/>
        <v/>
      </c>
      <c r="BD26" s="1345">
        <v>35689.46</v>
      </c>
      <c r="BE26" s="1346">
        <f t="shared" si="24"/>
        <v>4456.2249497434104</v>
      </c>
      <c r="BG26" s="1346" t="str">
        <f t="shared" si="25"/>
        <v/>
      </c>
      <c r="BI26" s="1346" t="str">
        <f t="shared" si="26"/>
        <v/>
      </c>
      <c r="BK26" s="1346" t="str">
        <f t="shared" si="27"/>
        <v/>
      </c>
      <c r="BM26" s="1346" t="str">
        <f t="shared" si="28"/>
        <v/>
      </c>
      <c r="BO26" s="1346" t="str">
        <f t="shared" si="29"/>
        <v/>
      </c>
      <c r="BQ26" s="1346" t="str">
        <f t="shared" si="30"/>
        <v/>
      </c>
      <c r="BR26" s="1345">
        <v>1300</v>
      </c>
      <c r="BS26" s="1346">
        <f t="shared" si="31"/>
        <v>162.31941964564422</v>
      </c>
      <c r="BU26" s="1346" t="str">
        <f t="shared" si="32"/>
        <v/>
      </c>
      <c r="BW26" s="1346" t="str">
        <f t="shared" si="33"/>
        <v/>
      </c>
      <c r="BX26" s="1345">
        <v>1090.1400000000001</v>
      </c>
      <c r="BY26" s="1346">
        <f t="shared" si="34"/>
        <v>136.11607087115584</v>
      </c>
      <c r="CA26" s="1346" t="str">
        <f t="shared" si="35"/>
        <v/>
      </c>
      <c r="CB26" s="1345">
        <v>16.27</v>
      </c>
      <c r="CC26" s="1346">
        <f t="shared" si="36"/>
        <v>2.0314899674112548</v>
      </c>
      <c r="CD26" s="1345">
        <v>38095.870000000003</v>
      </c>
      <c r="CE26" s="1346">
        <f t="shared" si="37"/>
        <v>4756.6919302276219</v>
      </c>
      <c r="AIN26" s="1347"/>
      <c r="AIO26" s="1347"/>
      <c r="AIP26" s="1347"/>
      <c r="AIQ26" s="1347"/>
      <c r="AIR26" s="1347"/>
      <c r="AIS26" s="1347"/>
      <c r="AIT26" s="1347"/>
      <c r="AIU26" s="1347"/>
      <c r="AIV26" s="1347"/>
      <c r="AIW26" s="1347"/>
      <c r="AIX26" s="1347"/>
      <c r="AIY26" s="1347"/>
      <c r="AIZ26" s="1347"/>
      <c r="AJA26" s="1347"/>
      <c r="AJB26" s="1347"/>
      <c r="AJC26" s="1347"/>
      <c r="AJD26" s="1347"/>
      <c r="AJE26" s="1347"/>
      <c r="AJF26" s="1347"/>
      <c r="AJG26" s="1347"/>
      <c r="AJH26" s="1347"/>
      <c r="AJI26" s="1347"/>
      <c r="AJJ26" s="1347"/>
      <c r="AJK26" s="1347"/>
      <c r="AJL26" s="1347"/>
      <c r="AJM26" s="1347"/>
      <c r="AJN26" s="1347"/>
      <c r="AJO26" s="1347"/>
      <c r="AJP26" s="1347"/>
      <c r="AJQ26" s="1347"/>
      <c r="AJR26" s="1347"/>
      <c r="AJS26" s="1347"/>
      <c r="AJT26" s="1347"/>
      <c r="AJU26" s="1347"/>
      <c r="AJV26" s="1347"/>
      <c r="AJW26" s="1347"/>
      <c r="AJX26" s="1347"/>
      <c r="AJY26" s="1347"/>
      <c r="AJZ26" s="1347"/>
      <c r="AKA26" s="1347"/>
      <c r="ART26" s="1347"/>
      <c r="ARU26" s="1347"/>
      <c r="ARV26" s="1347"/>
      <c r="ARW26" s="1347"/>
      <c r="ARX26" s="1347"/>
      <c r="ARY26" s="1347"/>
      <c r="ARZ26" s="1347"/>
      <c r="ASA26" s="1347"/>
      <c r="ASB26" s="1347"/>
      <c r="ASC26" s="1347"/>
      <c r="ASD26" s="1347"/>
      <c r="ASE26" s="1347"/>
      <c r="ASF26" s="1347"/>
      <c r="ASG26" s="1347"/>
      <c r="ASH26" s="1347"/>
      <c r="ASI26" s="1347"/>
      <c r="ASJ26" s="1347"/>
      <c r="ASK26" s="1347"/>
      <c r="ASL26" s="1347"/>
      <c r="ASM26" s="1347"/>
      <c r="ASN26" s="1347"/>
      <c r="ASO26" s="1347"/>
      <c r="ASP26" s="1347"/>
      <c r="ASQ26" s="1347"/>
      <c r="ASR26" s="1347"/>
      <c r="ASS26" s="1347"/>
      <c r="AST26" s="1347"/>
      <c r="ASU26" s="1347"/>
      <c r="ASV26" s="1347"/>
      <c r="ASW26" s="1347"/>
      <c r="ASX26" s="1347"/>
      <c r="ASY26" s="1347"/>
      <c r="ASZ26" s="1347"/>
      <c r="ATA26" s="1347"/>
      <c r="ATB26" s="1347"/>
      <c r="ATC26" s="1347"/>
      <c r="ATD26" s="1347"/>
      <c r="ATE26" s="1347"/>
      <c r="ATF26" s="1347"/>
      <c r="ATG26" s="1347"/>
      <c r="ATH26" s="1347"/>
      <c r="ATI26" s="1347"/>
      <c r="ATJ26" s="1347"/>
      <c r="ATK26" s="1347"/>
      <c r="ATL26" s="1347"/>
      <c r="ATM26" s="1347"/>
      <c r="ATN26" s="1347"/>
      <c r="ATO26" s="1347"/>
      <c r="ATP26" s="1347"/>
      <c r="ATQ26" s="1347"/>
      <c r="ATR26" s="1347"/>
      <c r="ATS26" s="1347"/>
      <c r="ATT26" s="1347"/>
      <c r="ATU26" s="1347"/>
      <c r="ATV26" s="1347"/>
      <c r="ATW26" s="1347"/>
      <c r="ATX26" s="1347"/>
      <c r="ATY26" s="1347"/>
      <c r="ATZ26" s="1347"/>
      <c r="AUA26" s="1347"/>
      <c r="AUB26" s="1347"/>
      <c r="AUC26" s="1347"/>
      <c r="AUD26" s="1347"/>
      <c r="AUE26" s="1347"/>
      <c r="AUF26" s="1347"/>
      <c r="AUG26" s="1347"/>
      <c r="AUH26" s="1347"/>
      <c r="AUI26" s="1347"/>
      <c r="AUJ26" s="1347"/>
      <c r="AUK26" s="1347"/>
      <c r="AUL26" s="1347"/>
      <c r="AUM26" s="1347"/>
      <c r="AUN26" s="1347"/>
      <c r="AUO26" s="1347"/>
      <c r="AUP26" s="1347"/>
      <c r="AUQ26" s="1347"/>
      <c r="AUR26" s="1347"/>
      <c r="AUS26" s="1347"/>
      <c r="AUT26" s="1347"/>
      <c r="AUU26" s="1347"/>
      <c r="AUV26" s="1347"/>
      <c r="AUW26" s="1347"/>
      <c r="AUX26" s="1347"/>
      <c r="AUY26" s="1347"/>
      <c r="AUZ26" s="1347"/>
      <c r="AVA26" s="1347"/>
      <c r="AVB26" s="1347"/>
      <c r="AVC26" s="1347"/>
      <c r="AVD26" s="1347"/>
      <c r="AVE26" s="1347"/>
      <c r="AVF26" s="1347"/>
      <c r="AVG26" s="1347"/>
      <c r="AVH26" s="1347"/>
      <c r="AVI26" s="1347"/>
      <c r="AVJ26" s="1347"/>
      <c r="AVK26" s="1347"/>
      <c r="AVL26" s="1347"/>
      <c r="AVM26" s="1347"/>
      <c r="AVN26" s="1347"/>
      <c r="AVO26" s="1347"/>
      <c r="AVP26" s="1347"/>
      <c r="AVQ26" s="1347"/>
      <c r="AVR26" s="1347"/>
      <c r="AVS26" s="1347"/>
      <c r="AVT26" s="1347"/>
      <c r="AVU26" s="1347"/>
      <c r="AVV26" s="1347"/>
      <c r="AVW26" s="1347"/>
      <c r="AVX26" s="1347"/>
      <c r="AVY26" s="1347"/>
      <c r="AVZ26" s="1347"/>
      <c r="AWA26" s="1347"/>
      <c r="AWB26" s="1347"/>
      <c r="AWC26" s="1347"/>
      <c r="AWD26" s="1347"/>
      <c r="AWE26" s="1347"/>
      <c r="AWF26" s="1347"/>
      <c r="AWG26" s="1347"/>
      <c r="AWH26" s="1347"/>
      <c r="AWI26" s="1347"/>
    </row>
    <row r="27" spans="1:963 1164:1283" s="1345" customFormat="1" x14ac:dyDescent="0.25">
      <c r="A27" s="1344" t="s">
        <v>395</v>
      </c>
      <c r="B27" s="1345">
        <v>0.89700000000000002</v>
      </c>
      <c r="D27" s="1345">
        <v>1411.06</v>
      </c>
      <c r="E27" s="1346">
        <f t="shared" si="0"/>
        <v>1573.0880713489407</v>
      </c>
      <c r="G27" s="1346" t="str">
        <f t="shared" si="0"/>
        <v/>
      </c>
      <c r="H27" s="1345">
        <v>1200</v>
      </c>
      <c r="I27" s="1346">
        <f t="shared" si="1"/>
        <v>1337.7926421404682</v>
      </c>
      <c r="K27" s="1346" t="str">
        <f t="shared" si="2"/>
        <v/>
      </c>
      <c r="M27" s="1346" t="str">
        <f t="shared" si="3"/>
        <v/>
      </c>
      <c r="O27" s="1346" t="str">
        <f t="shared" si="4"/>
        <v/>
      </c>
      <c r="Q27" s="1346" t="str">
        <f t="shared" si="5"/>
        <v/>
      </c>
      <c r="S27" s="1346" t="str">
        <f t="shared" si="6"/>
        <v/>
      </c>
      <c r="U27" s="1346" t="str">
        <f t="shared" si="7"/>
        <v/>
      </c>
      <c r="W27" s="1346" t="str">
        <f t="shared" si="8"/>
        <v/>
      </c>
      <c r="Y27" s="1346" t="str">
        <f t="shared" si="9"/>
        <v/>
      </c>
      <c r="AA27" s="1346" t="str">
        <f t="shared" si="10"/>
        <v/>
      </c>
      <c r="AC27" s="1346" t="str">
        <f t="shared" si="11"/>
        <v/>
      </c>
      <c r="AD27" s="1345">
        <v>15011</v>
      </c>
      <c r="AE27" s="1346">
        <f t="shared" si="12"/>
        <v>16734.671125975474</v>
      </c>
      <c r="AG27" s="1346" t="str">
        <f t="shared" si="13"/>
        <v/>
      </c>
      <c r="AI27" s="1346" t="str">
        <f t="shared" si="14"/>
        <v/>
      </c>
      <c r="AJ27" s="1345">
        <v>585.24</v>
      </c>
      <c r="AK27" s="1346">
        <f t="shared" si="15"/>
        <v>652.44147157190639</v>
      </c>
      <c r="AM27" s="1346" t="str">
        <f t="shared" si="16"/>
        <v/>
      </c>
      <c r="AO27" s="1346" t="str">
        <f t="shared" si="17"/>
        <v/>
      </c>
      <c r="AP27" s="1345">
        <v>16796.240000000002</v>
      </c>
      <c r="AQ27" s="1346">
        <f t="shared" si="18"/>
        <v>18724.905239687851</v>
      </c>
      <c r="AR27" s="1345">
        <v>1411.06</v>
      </c>
      <c r="AS27" s="1346">
        <f t="shared" si="19"/>
        <v>1573.0880713489407</v>
      </c>
      <c r="AU27" s="1346" t="str">
        <f t="shared" si="19"/>
        <v/>
      </c>
      <c r="AV27" s="1345">
        <v>1200</v>
      </c>
      <c r="AW27" s="1346">
        <f t="shared" si="20"/>
        <v>1337.7926421404682</v>
      </c>
      <c r="AY27" s="1346" t="str">
        <f t="shared" si="21"/>
        <v/>
      </c>
      <c r="BA27" s="1346" t="str">
        <f t="shared" si="22"/>
        <v/>
      </c>
      <c r="BC27" s="1346" t="str">
        <f t="shared" si="23"/>
        <v/>
      </c>
      <c r="BE27" s="1346" t="str">
        <f t="shared" si="24"/>
        <v/>
      </c>
      <c r="BG27" s="1346" t="str">
        <f t="shared" si="25"/>
        <v/>
      </c>
      <c r="BI27" s="1346" t="str">
        <f t="shared" si="26"/>
        <v/>
      </c>
      <c r="BK27" s="1346" t="str">
        <f t="shared" si="27"/>
        <v/>
      </c>
      <c r="BM27" s="1346" t="str">
        <f t="shared" si="28"/>
        <v/>
      </c>
      <c r="BO27" s="1346" t="str">
        <f t="shared" si="29"/>
        <v/>
      </c>
      <c r="BQ27" s="1346" t="str">
        <f t="shared" si="30"/>
        <v/>
      </c>
      <c r="BR27" s="1345">
        <v>15011</v>
      </c>
      <c r="BS27" s="1346">
        <f t="shared" si="31"/>
        <v>16734.671125975474</v>
      </c>
      <c r="BU27" s="1346" t="str">
        <f t="shared" si="32"/>
        <v/>
      </c>
      <c r="BW27" s="1346" t="str">
        <f t="shared" si="33"/>
        <v/>
      </c>
      <c r="BX27" s="1345">
        <v>585.24</v>
      </c>
      <c r="BY27" s="1346">
        <f t="shared" si="34"/>
        <v>652.44147157190639</v>
      </c>
      <c r="CA27" s="1346" t="str">
        <f t="shared" si="35"/>
        <v/>
      </c>
      <c r="CC27" s="1346" t="str">
        <f t="shared" si="36"/>
        <v/>
      </c>
      <c r="CD27" s="1345">
        <v>16796.240000000002</v>
      </c>
      <c r="CE27" s="1346">
        <f t="shared" si="37"/>
        <v>18724.905239687851</v>
      </c>
      <c r="AIN27" s="1347"/>
      <c r="AIO27" s="1347"/>
      <c r="AIP27" s="1347"/>
      <c r="AIQ27" s="1347"/>
      <c r="AIR27" s="1347"/>
      <c r="AIS27" s="1347"/>
      <c r="AIT27" s="1347"/>
      <c r="AIU27" s="1347"/>
      <c r="AIV27" s="1347"/>
      <c r="AIW27" s="1347"/>
      <c r="AIX27" s="1347"/>
      <c r="AIY27" s="1347"/>
      <c r="AIZ27" s="1347"/>
      <c r="AJA27" s="1347"/>
      <c r="AJB27" s="1347"/>
      <c r="AJC27" s="1347"/>
      <c r="AJD27" s="1347"/>
      <c r="AJE27" s="1347"/>
      <c r="AJF27" s="1347"/>
      <c r="AJG27" s="1347"/>
      <c r="AJH27" s="1347"/>
      <c r="AJI27" s="1347"/>
      <c r="AJJ27" s="1347"/>
      <c r="AJK27" s="1347"/>
      <c r="AJL27" s="1347"/>
      <c r="AJM27" s="1347"/>
      <c r="AJN27" s="1347"/>
      <c r="AJO27" s="1347"/>
      <c r="AJP27" s="1347"/>
      <c r="AJQ27" s="1347"/>
      <c r="AJR27" s="1347"/>
      <c r="AJS27" s="1347"/>
      <c r="AJT27" s="1347"/>
      <c r="AJU27" s="1347"/>
      <c r="AJV27" s="1347"/>
      <c r="AJW27" s="1347"/>
      <c r="AJX27" s="1347"/>
      <c r="AJY27" s="1347"/>
      <c r="AJZ27" s="1347"/>
      <c r="AKA27" s="1347"/>
      <c r="ART27" s="1347"/>
      <c r="ARU27" s="1347"/>
      <c r="ARV27" s="1347"/>
      <c r="ARW27" s="1347"/>
      <c r="ARX27" s="1347"/>
      <c r="ARY27" s="1347"/>
      <c r="ARZ27" s="1347"/>
      <c r="ASA27" s="1347"/>
      <c r="ASB27" s="1347"/>
      <c r="ASC27" s="1347"/>
      <c r="ASD27" s="1347"/>
      <c r="ASE27" s="1347"/>
      <c r="ASF27" s="1347"/>
      <c r="ASG27" s="1347"/>
      <c r="ASH27" s="1347"/>
      <c r="ASI27" s="1347"/>
      <c r="ASJ27" s="1347"/>
      <c r="ASK27" s="1347"/>
      <c r="ASL27" s="1347"/>
      <c r="ASM27" s="1347"/>
      <c r="ASN27" s="1347"/>
      <c r="ASO27" s="1347"/>
      <c r="ASP27" s="1347"/>
      <c r="ASQ27" s="1347"/>
      <c r="ASR27" s="1347"/>
      <c r="ASS27" s="1347"/>
      <c r="AST27" s="1347"/>
      <c r="ASU27" s="1347"/>
      <c r="ASV27" s="1347"/>
      <c r="ASW27" s="1347"/>
      <c r="ASX27" s="1347"/>
      <c r="ASY27" s="1347"/>
      <c r="ASZ27" s="1347"/>
      <c r="ATA27" s="1347"/>
      <c r="ATB27" s="1347"/>
      <c r="ATC27" s="1347"/>
      <c r="ATD27" s="1347"/>
      <c r="ATE27" s="1347"/>
      <c r="ATF27" s="1347"/>
      <c r="ATG27" s="1347"/>
      <c r="ATH27" s="1347"/>
      <c r="ATI27" s="1347"/>
      <c r="ATJ27" s="1347"/>
      <c r="ATK27" s="1347"/>
      <c r="ATL27" s="1347"/>
      <c r="ATM27" s="1347"/>
      <c r="ATN27" s="1347"/>
      <c r="ATO27" s="1347"/>
      <c r="ATP27" s="1347"/>
      <c r="ATQ27" s="1347"/>
      <c r="ATR27" s="1347"/>
      <c r="ATS27" s="1347"/>
      <c r="ATT27" s="1347"/>
      <c r="ATU27" s="1347"/>
      <c r="ATV27" s="1347"/>
      <c r="ATW27" s="1347"/>
      <c r="ATX27" s="1347"/>
      <c r="ATY27" s="1347"/>
      <c r="ATZ27" s="1347"/>
      <c r="AUA27" s="1347"/>
      <c r="AUB27" s="1347"/>
      <c r="AUC27" s="1347"/>
      <c r="AUD27" s="1347"/>
      <c r="AUE27" s="1347"/>
      <c r="AUF27" s="1347"/>
      <c r="AUG27" s="1347"/>
      <c r="AUH27" s="1347"/>
      <c r="AUI27" s="1347"/>
      <c r="AUJ27" s="1347"/>
      <c r="AUK27" s="1347"/>
      <c r="AUL27" s="1347"/>
      <c r="AUM27" s="1347"/>
      <c r="AUN27" s="1347"/>
      <c r="AUO27" s="1347"/>
      <c r="AUP27" s="1347"/>
      <c r="AUQ27" s="1347"/>
      <c r="AUR27" s="1347"/>
      <c r="AUS27" s="1347"/>
      <c r="AUT27" s="1347"/>
      <c r="AUU27" s="1347"/>
      <c r="AUV27" s="1347"/>
      <c r="AUW27" s="1347"/>
      <c r="AUX27" s="1347"/>
      <c r="AUY27" s="1347"/>
      <c r="AUZ27" s="1347"/>
      <c r="AVA27" s="1347"/>
      <c r="AVB27" s="1347"/>
      <c r="AVC27" s="1347"/>
      <c r="AVD27" s="1347"/>
      <c r="AVE27" s="1347"/>
      <c r="AVF27" s="1347"/>
      <c r="AVG27" s="1347"/>
      <c r="AVH27" s="1347"/>
      <c r="AVI27" s="1347"/>
      <c r="AVJ27" s="1347"/>
      <c r="AVK27" s="1347"/>
      <c r="AVL27" s="1347"/>
      <c r="AVM27" s="1347"/>
      <c r="AVN27" s="1347"/>
      <c r="AVO27" s="1347"/>
      <c r="AVP27" s="1347"/>
      <c r="AVQ27" s="1347"/>
      <c r="AVR27" s="1347"/>
      <c r="AVS27" s="1347"/>
      <c r="AVT27" s="1347"/>
      <c r="AVU27" s="1347"/>
      <c r="AVV27" s="1347"/>
      <c r="AVW27" s="1347"/>
      <c r="AVX27" s="1347"/>
      <c r="AVY27" s="1347"/>
      <c r="AVZ27" s="1347"/>
      <c r="AWA27" s="1347"/>
      <c r="AWB27" s="1347"/>
      <c r="AWC27" s="1347"/>
      <c r="AWD27" s="1347"/>
      <c r="AWE27" s="1347"/>
      <c r="AWF27" s="1347"/>
      <c r="AWG27" s="1347"/>
      <c r="AWH27" s="1347"/>
      <c r="AWI27" s="1347"/>
    </row>
    <row r="28" spans="1:963 1164:1283" s="1345" customFormat="1" x14ac:dyDescent="0.25">
      <c r="A28" s="1344" t="s">
        <v>397</v>
      </c>
      <c r="B28" s="1345">
        <v>3.67</v>
      </c>
      <c r="D28" s="1345">
        <v>11804</v>
      </c>
      <c r="E28" s="1346">
        <f t="shared" si="0"/>
        <v>3216.3487738419617</v>
      </c>
      <c r="G28" s="1346" t="str">
        <f t="shared" si="0"/>
        <v/>
      </c>
      <c r="I28" s="1346" t="str">
        <f t="shared" si="1"/>
        <v/>
      </c>
      <c r="K28" s="1346" t="str">
        <f t="shared" si="2"/>
        <v/>
      </c>
      <c r="M28" s="1346" t="str">
        <f t="shared" si="3"/>
        <v/>
      </c>
      <c r="N28" s="1345">
        <v>137</v>
      </c>
      <c r="O28" s="1346">
        <f t="shared" si="4"/>
        <v>37.329700272479563</v>
      </c>
      <c r="P28" s="1345">
        <v>4772</v>
      </c>
      <c r="Q28" s="1346">
        <f t="shared" si="5"/>
        <v>1300.2724795640327</v>
      </c>
      <c r="S28" s="1346" t="str">
        <f t="shared" si="6"/>
        <v/>
      </c>
      <c r="U28" s="1346" t="str">
        <f t="shared" si="7"/>
        <v/>
      </c>
      <c r="W28" s="1346" t="str">
        <f t="shared" si="8"/>
        <v/>
      </c>
      <c r="Y28" s="1346" t="str">
        <f t="shared" si="9"/>
        <v/>
      </c>
      <c r="AA28" s="1346" t="str">
        <f t="shared" si="10"/>
        <v/>
      </c>
      <c r="AC28" s="1346" t="str">
        <f t="shared" si="11"/>
        <v/>
      </c>
      <c r="AE28" s="1346" t="str">
        <f t="shared" si="12"/>
        <v/>
      </c>
      <c r="AG28" s="1346" t="str">
        <f t="shared" si="13"/>
        <v/>
      </c>
      <c r="AI28" s="1346" t="str">
        <f t="shared" si="14"/>
        <v/>
      </c>
      <c r="AJ28" s="1345">
        <v>233</v>
      </c>
      <c r="AK28" s="1346">
        <f t="shared" si="15"/>
        <v>63.48773841961853</v>
      </c>
      <c r="AM28" s="1346" t="str">
        <f t="shared" si="16"/>
        <v/>
      </c>
      <c r="AO28" s="1346" t="str">
        <f t="shared" si="17"/>
        <v/>
      </c>
      <c r="AP28" s="1345">
        <v>5142</v>
      </c>
      <c r="AQ28" s="1346">
        <f t="shared" si="18"/>
        <v>1401.0899182561309</v>
      </c>
      <c r="AR28" s="1345">
        <v>11804</v>
      </c>
      <c r="AS28" s="1346">
        <f t="shared" si="19"/>
        <v>3216.3487738419617</v>
      </c>
      <c r="AU28" s="1346" t="str">
        <f t="shared" si="19"/>
        <v/>
      </c>
      <c r="AW28" s="1346" t="str">
        <f t="shared" si="20"/>
        <v/>
      </c>
      <c r="AY28" s="1346" t="str">
        <f t="shared" si="21"/>
        <v/>
      </c>
      <c r="BA28" s="1346" t="str">
        <f t="shared" si="22"/>
        <v/>
      </c>
      <c r="BB28" s="1345">
        <v>137</v>
      </c>
      <c r="BC28" s="1346">
        <f t="shared" si="23"/>
        <v>37.329700272479563</v>
      </c>
      <c r="BD28" s="1345">
        <v>4772</v>
      </c>
      <c r="BE28" s="1346">
        <f t="shared" si="24"/>
        <v>1300.2724795640327</v>
      </c>
      <c r="BG28" s="1346" t="str">
        <f t="shared" si="25"/>
        <v/>
      </c>
      <c r="BI28" s="1346" t="str">
        <f t="shared" si="26"/>
        <v/>
      </c>
      <c r="BK28" s="1346" t="str">
        <f t="shared" si="27"/>
        <v/>
      </c>
      <c r="BM28" s="1346" t="str">
        <f t="shared" si="28"/>
        <v/>
      </c>
      <c r="BO28" s="1346" t="str">
        <f t="shared" si="29"/>
        <v/>
      </c>
      <c r="BQ28" s="1346" t="str">
        <f t="shared" si="30"/>
        <v/>
      </c>
      <c r="BS28" s="1346" t="str">
        <f t="shared" si="31"/>
        <v/>
      </c>
      <c r="BU28" s="1346" t="str">
        <f t="shared" si="32"/>
        <v/>
      </c>
      <c r="BW28" s="1346" t="str">
        <f t="shared" si="33"/>
        <v/>
      </c>
      <c r="BX28" s="1345">
        <v>233</v>
      </c>
      <c r="BY28" s="1346">
        <f t="shared" si="34"/>
        <v>63.48773841961853</v>
      </c>
      <c r="CA28" s="1346" t="str">
        <f t="shared" si="35"/>
        <v/>
      </c>
      <c r="CC28" s="1346" t="str">
        <f t="shared" si="36"/>
        <v/>
      </c>
      <c r="CD28" s="1345">
        <v>5142</v>
      </c>
      <c r="CE28" s="1346">
        <f t="shared" si="37"/>
        <v>1401.0899182561309</v>
      </c>
      <c r="AIN28" s="1347"/>
      <c r="AIO28" s="1347"/>
      <c r="AIP28" s="1347"/>
      <c r="AIQ28" s="1347"/>
      <c r="AIR28" s="1347"/>
      <c r="AIS28" s="1347"/>
      <c r="AIT28" s="1347"/>
      <c r="AIU28" s="1347"/>
      <c r="AIV28" s="1347"/>
      <c r="AIW28" s="1347"/>
      <c r="AIX28" s="1347"/>
      <c r="AIY28" s="1347"/>
      <c r="AIZ28" s="1347"/>
      <c r="AJA28" s="1347"/>
      <c r="AJB28" s="1347"/>
      <c r="AJC28" s="1347"/>
      <c r="AJD28" s="1347"/>
      <c r="AJE28" s="1347"/>
      <c r="AJF28" s="1347"/>
      <c r="AJG28" s="1347"/>
      <c r="AJH28" s="1347"/>
      <c r="AJI28" s="1347"/>
      <c r="AJJ28" s="1347"/>
      <c r="AJK28" s="1347"/>
      <c r="AJL28" s="1347"/>
      <c r="AJM28" s="1347"/>
      <c r="AJN28" s="1347"/>
      <c r="AJO28" s="1347"/>
      <c r="AJP28" s="1347"/>
      <c r="AJQ28" s="1347"/>
      <c r="AJR28" s="1347"/>
      <c r="AJS28" s="1347"/>
      <c r="AJT28" s="1347"/>
      <c r="AJU28" s="1347"/>
      <c r="AJV28" s="1347"/>
      <c r="AJW28" s="1347"/>
      <c r="AJX28" s="1347"/>
      <c r="AJY28" s="1347"/>
      <c r="AJZ28" s="1347"/>
      <c r="AKA28" s="1347"/>
      <c r="ART28" s="1347"/>
      <c r="ARU28" s="1347"/>
      <c r="ARV28" s="1347"/>
      <c r="ARW28" s="1347"/>
      <c r="ARX28" s="1347"/>
      <c r="ARY28" s="1347"/>
      <c r="ARZ28" s="1347"/>
      <c r="ASA28" s="1347"/>
      <c r="ASB28" s="1347"/>
      <c r="ASC28" s="1347"/>
      <c r="ASD28" s="1347"/>
      <c r="ASE28" s="1347"/>
      <c r="ASF28" s="1347"/>
      <c r="ASG28" s="1347"/>
      <c r="ASH28" s="1347"/>
      <c r="ASI28" s="1347"/>
      <c r="ASJ28" s="1347"/>
      <c r="ASK28" s="1347"/>
      <c r="ASL28" s="1347"/>
      <c r="ASM28" s="1347"/>
      <c r="ASN28" s="1347"/>
      <c r="ASO28" s="1347"/>
      <c r="ASP28" s="1347"/>
      <c r="ASQ28" s="1347"/>
      <c r="ASR28" s="1347"/>
      <c r="ASS28" s="1347"/>
      <c r="AST28" s="1347"/>
      <c r="ASU28" s="1347"/>
      <c r="ASV28" s="1347"/>
      <c r="ASW28" s="1347"/>
      <c r="ASX28" s="1347"/>
      <c r="ASY28" s="1347"/>
      <c r="ASZ28" s="1347"/>
      <c r="ATA28" s="1347"/>
      <c r="ATB28" s="1347"/>
      <c r="ATC28" s="1347"/>
      <c r="ATD28" s="1347"/>
      <c r="ATE28" s="1347"/>
      <c r="ATF28" s="1347"/>
      <c r="ATG28" s="1347"/>
      <c r="ATH28" s="1347"/>
      <c r="ATI28" s="1347"/>
      <c r="ATJ28" s="1347"/>
      <c r="ATK28" s="1347"/>
      <c r="ATL28" s="1347"/>
      <c r="ATM28" s="1347"/>
      <c r="ATN28" s="1347"/>
      <c r="ATO28" s="1347"/>
      <c r="ATP28" s="1347"/>
      <c r="ATQ28" s="1347"/>
      <c r="ATR28" s="1347"/>
      <c r="ATS28" s="1347"/>
      <c r="ATT28" s="1347"/>
      <c r="ATU28" s="1347"/>
      <c r="ATV28" s="1347"/>
      <c r="ATW28" s="1347"/>
      <c r="ATX28" s="1347"/>
      <c r="ATY28" s="1347"/>
      <c r="ATZ28" s="1347"/>
      <c r="AUA28" s="1347"/>
      <c r="AUB28" s="1347"/>
      <c r="AUC28" s="1347"/>
      <c r="AUD28" s="1347"/>
      <c r="AUE28" s="1347"/>
      <c r="AUF28" s="1347"/>
      <c r="AUG28" s="1347"/>
      <c r="AUH28" s="1347"/>
      <c r="AUI28" s="1347"/>
      <c r="AUJ28" s="1347"/>
      <c r="AUK28" s="1347"/>
      <c r="AUL28" s="1347"/>
      <c r="AUM28" s="1347"/>
      <c r="AUN28" s="1347"/>
      <c r="AUO28" s="1347"/>
      <c r="AUP28" s="1347"/>
      <c r="AUQ28" s="1347"/>
      <c r="AUR28" s="1347"/>
      <c r="AUS28" s="1347"/>
      <c r="AUT28" s="1347"/>
      <c r="AUU28" s="1347"/>
      <c r="AUV28" s="1347"/>
      <c r="AUW28" s="1347"/>
      <c r="AUX28" s="1347"/>
      <c r="AUY28" s="1347"/>
      <c r="AUZ28" s="1347"/>
      <c r="AVA28" s="1347"/>
      <c r="AVB28" s="1347"/>
      <c r="AVC28" s="1347"/>
      <c r="AVD28" s="1347"/>
      <c r="AVE28" s="1347"/>
      <c r="AVF28" s="1347"/>
      <c r="AVG28" s="1347"/>
      <c r="AVH28" s="1347"/>
      <c r="AVI28" s="1347"/>
      <c r="AVJ28" s="1347"/>
      <c r="AVK28" s="1347"/>
      <c r="AVL28" s="1347"/>
      <c r="AVM28" s="1347"/>
      <c r="AVN28" s="1347"/>
      <c r="AVO28" s="1347"/>
      <c r="AVP28" s="1347"/>
      <c r="AVQ28" s="1347"/>
      <c r="AVR28" s="1347"/>
      <c r="AVS28" s="1347"/>
      <c r="AVT28" s="1347"/>
      <c r="AVU28" s="1347"/>
      <c r="AVV28" s="1347"/>
      <c r="AVW28" s="1347"/>
      <c r="AVX28" s="1347"/>
      <c r="AVY28" s="1347"/>
      <c r="AVZ28" s="1347"/>
      <c r="AWA28" s="1347"/>
      <c r="AWB28" s="1347"/>
      <c r="AWC28" s="1347"/>
      <c r="AWD28" s="1347"/>
      <c r="AWE28" s="1347"/>
      <c r="AWF28" s="1347"/>
      <c r="AWG28" s="1347"/>
      <c r="AWH28" s="1347"/>
      <c r="AWI28" s="1347"/>
    </row>
    <row r="29" spans="1:963 1164:1283" s="1345" customFormat="1" x14ac:dyDescent="0.25">
      <c r="A29" s="1344" t="s">
        <v>399</v>
      </c>
      <c r="E29" s="1346" t="str">
        <f t="shared" si="0"/>
        <v/>
      </c>
      <c r="G29" s="1346" t="str">
        <f t="shared" si="0"/>
        <v/>
      </c>
      <c r="I29" s="1346" t="str">
        <f t="shared" si="1"/>
        <v/>
      </c>
      <c r="K29" s="1346" t="str">
        <f t="shared" si="2"/>
        <v/>
      </c>
      <c r="M29" s="1346" t="str">
        <f t="shared" si="3"/>
        <v/>
      </c>
      <c r="O29" s="1346" t="str">
        <f t="shared" si="4"/>
        <v/>
      </c>
      <c r="Q29" s="1346" t="str">
        <f t="shared" si="5"/>
        <v/>
      </c>
      <c r="S29" s="1346" t="str">
        <f t="shared" si="6"/>
        <v/>
      </c>
      <c r="U29" s="1346" t="str">
        <f t="shared" si="7"/>
        <v/>
      </c>
      <c r="W29" s="1346" t="str">
        <f t="shared" si="8"/>
        <v/>
      </c>
      <c r="Y29" s="1346" t="str">
        <f t="shared" si="9"/>
        <v/>
      </c>
      <c r="AA29" s="1346" t="str">
        <f t="shared" si="10"/>
        <v/>
      </c>
      <c r="AB29" s="1345">
        <v>79357</v>
      </c>
      <c r="AC29" s="1346" t="str">
        <f t="shared" si="11"/>
        <v/>
      </c>
      <c r="AE29" s="1346" t="str">
        <f t="shared" si="12"/>
        <v/>
      </c>
      <c r="AG29" s="1346" t="str">
        <f t="shared" si="13"/>
        <v/>
      </c>
      <c r="AI29" s="1346" t="str">
        <f t="shared" si="14"/>
        <v/>
      </c>
      <c r="AK29" s="1346" t="str">
        <f t="shared" si="15"/>
        <v/>
      </c>
      <c r="AM29" s="1346" t="str">
        <f t="shared" si="16"/>
        <v/>
      </c>
      <c r="AO29" s="1346" t="str">
        <f t="shared" si="17"/>
        <v/>
      </c>
      <c r="AP29" s="1345">
        <v>79357</v>
      </c>
      <c r="AQ29" s="1346" t="str">
        <f t="shared" si="18"/>
        <v/>
      </c>
      <c r="AS29" s="1346" t="str">
        <f t="shared" si="19"/>
        <v/>
      </c>
      <c r="AU29" s="1346" t="str">
        <f t="shared" si="19"/>
        <v/>
      </c>
      <c r="AW29" s="1346" t="str">
        <f t="shared" si="20"/>
        <v/>
      </c>
      <c r="AY29" s="1346" t="str">
        <f t="shared" si="21"/>
        <v/>
      </c>
      <c r="BA29" s="1346" t="str">
        <f t="shared" si="22"/>
        <v/>
      </c>
      <c r="BC29" s="1346" t="str">
        <f t="shared" si="23"/>
        <v/>
      </c>
      <c r="BE29" s="1346" t="str">
        <f t="shared" si="24"/>
        <v/>
      </c>
      <c r="BG29" s="1346" t="str">
        <f t="shared" si="25"/>
        <v/>
      </c>
      <c r="BI29" s="1346" t="str">
        <f t="shared" si="26"/>
        <v/>
      </c>
      <c r="BK29" s="1346" t="str">
        <f t="shared" si="27"/>
        <v/>
      </c>
      <c r="BM29" s="1346" t="str">
        <f t="shared" si="28"/>
        <v/>
      </c>
      <c r="BO29" s="1346" t="str">
        <f t="shared" si="29"/>
        <v/>
      </c>
      <c r="BP29" s="1345">
        <v>79357</v>
      </c>
      <c r="BQ29" s="1346" t="str">
        <f t="shared" si="30"/>
        <v/>
      </c>
      <c r="BS29" s="1346" t="str">
        <f t="shared" si="31"/>
        <v/>
      </c>
      <c r="BU29" s="1346" t="str">
        <f t="shared" si="32"/>
        <v/>
      </c>
      <c r="BW29" s="1346" t="str">
        <f t="shared" si="33"/>
        <v/>
      </c>
      <c r="BY29" s="1346" t="str">
        <f t="shared" si="34"/>
        <v/>
      </c>
      <c r="CA29" s="1346" t="str">
        <f t="shared" si="35"/>
        <v/>
      </c>
      <c r="CC29" s="1346" t="str">
        <f t="shared" si="36"/>
        <v/>
      </c>
      <c r="CD29" s="1345">
        <v>79357</v>
      </c>
      <c r="CE29" s="1346" t="str">
        <f t="shared" si="37"/>
        <v/>
      </c>
      <c r="AIN29" s="1347"/>
      <c r="AIO29" s="1347"/>
      <c r="AIP29" s="1347"/>
      <c r="AIQ29" s="1347"/>
      <c r="AIR29" s="1347"/>
      <c r="AIS29" s="1347"/>
      <c r="AIT29" s="1347"/>
      <c r="AIU29" s="1347"/>
      <c r="AIV29" s="1347"/>
      <c r="AIW29" s="1347"/>
      <c r="AIX29" s="1347"/>
      <c r="AIY29" s="1347"/>
      <c r="AIZ29" s="1347"/>
      <c r="AJA29" s="1347"/>
      <c r="AJB29" s="1347"/>
      <c r="AJC29" s="1347"/>
      <c r="AJD29" s="1347"/>
      <c r="AJE29" s="1347"/>
      <c r="AJF29" s="1347"/>
      <c r="AJG29" s="1347"/>
      <c r="AJH29" s="1347"/>
      <c r="AJI29" s="1347"/>
      <c r="AJJ29" s="1347"/>
      <c r="AJK29" s="1347"/>
      <c r="AJL29" s="1347"/>
      <c r="AJM29" s="1347"/>
      <c r="AJN29" s="1347"/>
      <c r="AJO29" s="1347"/>
      <c r="AJP29" s="1347"/>
      <c r="AJQ29" s="1347"/>
      <c r="AJR29" s="1347"/>
      <c r="AJS29" s="1347"/>
      <c r="AJT29" s="1347"/>
      <c r="AJU29" s="1347"/>
      <c r="AJV29" s="1347"/>
      <c r="AJW29" s="1347"/>
      <c r="AJX29" s="1347"/>
      <c r="AJY29" s="1347"/>
      <c r="AJZ29" s="1347"/>
      <c r="AKA29" s="1347"/>
      <c r="ART29" s="1347"/>
      <c r="ARU29" s="1347"/>
      <c r="ARV29" s="1347"/>
      <c r="ARW29" s="1347"/>
      <c r="ARX29" s="1347"/>
      <c r="ARY29" s="1347"/>
      <c r="ARZ29" s="1347"/>
      <c r="ASA29" s="1347"/>
      <c r="ASB29" s="1347"/>
      <c r="ASC29" s="1347"/>
      <c r="ASD29" s="1347"/>
      <c r="ASE29" s="1347"/>
      <c r="ASF29" s="1347"/>
      <c r="ASG29" s="1347"/>
      <c r="ASH29" s="1347"/>
      <c r="ASI29" s="1347"/>
      <c r="ASJ29" s="1347"/>
      <c r="ASK29" s="1347"/>
      <c r="ASL29" s="1347"/>
      <c r="ASM29" s="1347"/>
      <c r="ASN29" s="1347"/>
      <c r="ASO29" s="1347"/>
      <c r="ASP29" s="1347"/>
      <c r="ASQ29" s="1347"/>
      <c r="ASR29" s="1347"/>
      <c r="ASS29" s="1347"/>
      <c r="AST29" s="1347"/>
      <c r="ASU29" s="1347"/>
      <c r="ASV29" s="1347"/>
      <c r="ASW29" s="1347"/>
      <c r="ASX29" s="1347"/>
      <c r="ASY29" s="1347"/>
      <c r="ASZ29" s="1347"/>
      <c r="ATA29" s="1347"/>
      <c r="ATB29" s="1347"/>
      <c r="ATC29" s="1347"/>
      <c r="ATD29" s="1347"/>
      <c r="ATE29" s="1347"/>
      <c r="ATF29" s="1347"/>
      <c r="ATG29" s="1347"/>
      <c r="ATH29" s="1347"/>
      <c r="ATI29" s="1347"/>
      <c r="ATJ29" s="1347"/>
      <c r="ATK29" s="1347"/>
      <c r="ATL29" s="1347"/>
      <c r="ATM29" s="1347"/>
      <c r="ATN29" s="1347"/>
      <c r="ATO29" s="1347"/>
      <c r="ATP29" s="1347"/>
      <c r="ATQ29" s="1347"/>
      <c r="ATR29" s="1347"/>
      <c r="ATS29" s="1347"/>
      <c r="ATT29" s="1347"/>
      <c r="ATU29" s="1347"/>
      <c r="ATV29" s="1347"/>
      <c r="ATW29" s="1347"/>
      <c r="ATX29" s="1347"/>
      <c r="ATY29" s="1347"/>
      <c r="ATZ29" s="1347"/>
      <c r="AUA29" s="1347"/>
      <c r="AUB29" s="1347"/>
      <c r="AUC29" s="1347"/>
      <c r="AUD29" s="1347"/>
      <c r="AUE29" s="1347"/>
      <c r="AUF29" s="1347"/>
      <c r="AUG29" s="1347"/>
      <c r="AUH29" s="1347"/>
      <c r="AUI29" s="1347"/>
      <c r="AUJ29" s="1347"/>
      <c r="AUK29" s="1347"/>
      <c r="AUL29" s="1347"/>
      <c r="AUM29" s="1347"/>
      <c r="AUN29" s="1347"/>
      <c r="AUO29" s="1347"/>
      <c r="AUP29" s="1347"/>
      <c r="AUQ29" s="1347"/>
      <c r="AUR29" s="1347"/>
      <c r="AUS29" s="1347"/>
      <c r="AUT29" s="1347"/>
      <c r="AUU29" s="1347"/>
      <c r="AUV29" s="1347"/>
      <c r="AUW29" s="1347"/>
      <c r="AUX29" s="1347"/>
      <c r="AUY29" s="1347"/>
      <c r="AUZ29" s="1347"/>
      <c r="AVA29" s="1347"/>
      <c r="AVB29" s="1347"/>
      <c r="AVC29" s="1347"/>
      <c r="AVD29" s="1347"/>
      <c r="AVE29" s="1347"/>
      <c r="AVF29" s="1347"/>
      <c r="AVG29" s="1347"/>
      <c r="AVH29" s="1347"/>
      <c r="AVI29" s="1347"/>
      <c r="AVJ29" s="1347"/>
      <c r="AVK29" s="1347"/>
      <c r="AVL29" s="1347"/>
      <c r="AVM29" s="1347"/>
      <c r="AVN29" s="1347"/>
      <c r="AVO29" s="1347"/>
      <c r="AVP29" s="1347"/>
      <c r="AVQ29" s="1347"/>
      <c r="AVR29" s="1347"/>
      <c r="AVS29" s="1347"/>
      <c r="AVT29" s="1347"/>
      <c r="AVU29" s="1347"/>
      <c r="AVV29" s="1347"/>
      <c r="AVW29" s="1347"/>
      <c r="AVX29" s="1347"/>
      <c r="AVY29" s="1347"/>
      <c r="AVZ29" s="1347"/>
      <c r="AWA29" s="1347"/>
      <c r="AWB29" s="1347"/>
      <c r="AWC29" s="1347"/>
      <c r="AWD29" s="1347"/>
      <c r="AWE29" s="1347"/>
      <c r="AWF29" s="1347"/>
      <c r="AWG29" s="1347"/>
      <c r="AWH29" s="1347"/>
      <c r="AWI29" s="1347"/>
    </row>
    <row r="30" spans="1:963 1164:1283" s="1345" customFormat="1" x14ac:dyDescent="0.25">
      <c r="A30" s="1344"/>
      <c r="B30" s="1345">
        <v>1</v>
      </c>
      <c r="D30" s="1345">
        <v>14324</v>
      </c>
      <c r="E30" s="1346">
        <f t="shared" si="0"/>
        <v>14324</v>
      </c>
      <c r="F30" s="1345">
        <v>1137</v>
      </c>
      <c r="G30" s="1346">
        <f t="shared" si="0"/>
        <v>1137</v>
      </c>
      <c r="I30" s="1346" t="str">
        <f t="shared" si="1"/>
        <v/>
      </c>
      <c r="K30" s="1346" t="str">
        <f t="shared" si="2"/>
        <v/>
      </c>
      <c r="M30" s="1346" t="str">
        <f t="shared" si="3"/>
        <v/>
      </c>
      <c r="N30" s="1345">
        <v>399</v>
      </c>
      <c r="O30" s="1346">
        <f t="shared" si="4"/>
        <v>399</v>
      </c>
      <c r="P30" s="1345">
        <v>172</v>
      </c>
      <c r="Q30" s="1346">
        <f t="shared" si="5"/>
        <v>172</v>
      </c>
      <c r="S30" s="1346" t="str">
        <f t="shared" si="6"/>
        <v/>
      </c>
      <c r="U30" s="1346" t="str">
        <f t="shared" si="7"/>
        <v/>
      </c>
      <c r="V30" s="1345">
        <v>6</v>
      </c>
      <c r="W30" s="1346">
        <f t="shared" si="8"/>
        <v>6</v>
      </c>
      <c r="Y30" s="1346" t="str">
        <f t="shared" si="9"/>
        <v/>
      </c>
      <c r="AA30" s="1346" t="str">
        <f t="shared" si="10"/>
        <v/>
      </c>
      <c r="AB30" s="1345">
        <v>296</v>
      </c>
      <c r="AC30" s="1346">
        <f t="shared" si="11"/>
        <v>296</v>
      </c>
      <c r="AE30" s="1346" t="str">
        <f t="shared" si="12"/>
        <v/>
      </c>
      <c r="AG30" s="1346" t="str">
        <f t="shared" si="13"/>
        <v/>
      </c>
      <c r="AI30" s="1346" t="str">
        <f t="shared" si="14"/>
        <v/>
      </c>
      <c r="AJ30" s="1345">
        <v>686</v>
      </c>
      <c r="AK30" s="1346">
        <f t="shared" si="15"/>
        <v>686</v>
      </c>
      <c r="AM30" s="1346" t="str">
        <f t="shared" si="16"/>
        <v/>
      </c>
      <c r="AO30" s="1346" t="str">
        <f t="shared" si="17"/>
        <v/>
      </c>
      <c r="AP30" s="1345">
        <v>2696</v>
      </c>
      <c r="AQ30" s="1346">
        <f t="shared" si="18"/>
        <v>2696</v>
      </c>
      <c r="AR30" s="1345">
        <v>14324</v>
      </c>
      <c r="AS30" s="1346">
        <f t="shared" si="19"/>
        <v>14324</v>
      </c>
      <c r="AT30" s="1345">
        <v>1137</v>
      </c>
      <c r="AU30" s="1346">
        <f t="shared" si="19"/>
        <v>1137</v>
      </c>
      <c r="AW30" s="1346" t="str">
        <f t="shared" si="20"/>
        <v/>
      </c>
      <c r="AY30" s="1346" t="str">
        <f t="shared" si="21"/>
        <v/>
      </c>
      <c r="BA30" s="1346" t="str">
        <f t="shared" si="22"/>
        <v/>
      </c>
      <c r="BB30" s="1345">
        <v>399</v>
      </c>
      <c r="BC30" s="1346">
        <f t="shared" si="23"/>
        <v>399</v>
      </c>
      <c r="BD30" s="1345">
        <v>172</v>
      </c>
      <c r="BE30" s="1346">
        <f t="shared" si="24"/>
        <v>172</v>
      </c>
      <c r="BG30" s="1346" t="str">
        <f t="shared" si="25"/>
        <v/>
      </c>
      <c r="BI30" s="1346" t="str">
        <f t="shared" si="26"/>
        <v/>
      </c>
      <c r="BJ30" s="1345">
        <v>6</v>
      </c>
      <c r="BK30" s="1346">
        <f t="shared" si="27"/>
        <v>6</v>
      </c>
      <c r="BM30" s="1346" t="str">
        <f t="shared" si="28"/>
        <v/>
      </c>
      <c r="BO30" s="1346" t="str">
        <f t="shared" si="29"/>
        <v/>
      </c>
      <c r="BP30" s="1345">
        <v>296</v>
      </c>
      <c r="BQ30" s="1346">
        <f t="shared" si="30"/>
        <v>296</v>
      </c>
      <c r="BS30" s="1346" t="str">
        <f t="shared" si="31"/>
        <v/>
      </c>
      <c r="BU30" s="1346" t="str">
        <f t="shared" si="32"/>
        <v/>
      </c>
      <c r="BW30" s="1346" t="str">
        <f t="shared" si="33"/>
        <v/>
      </c>
      <c r="BX30" s="1345">
        <v>686</v>
      </c>
      <c r="BY30" s="1346">
        <f t="shared" si="34"/>
        <v>686</v>
      </c>
      <c r="CA30" s="1346" t="str">
        <f t="shared" si="35"/>
        <v/>
      </c>
      <c r="CC30" s="1346" t="str">
        <f t="shared" si="36"/>
        <v/>
      </c>
      <c r="CD30" s="1345">
        <v>2696</v>
      </c>
      <c r="CE30" s="1346">
        <f t="shared" si="37"/>
        <v>2696</v>
      </c>
      <c r="AIN30" s="1347"/>
      <c r="AIO30" s="1347"/>
      <c r="AIP30" s="1347"/>
      <c r="AIQ30" s="1347"/>
      <c r="AIR30" s="1347"/>
      <c r="AIS30" s="1347"/>
      <c r="AIT30" s="1347"/>
      <c r="AIU30" s="1347"/>
      <c r="AIV30" s="1347"/>
      <c r="AIW30" s="1347"/>
      <c r="AIX30" s="1347"/>
      <c r="AIY30" s="1347"/>
      <c r="AIZ30" s="1347"/>
      <c r="AJA30" s="1347"/>
      <c r="AJB30" s="1347"/>
      <c r="AJC30" s="1347"/>
      <c r="AJD30" s="1347"/>
      <c r="AJE30" s="1347"/>
      <c r="AJF30" s="1347"/>
      <c r="AJG30" s="1347"/>
      <c r="AJH30" s="1347"/>
      <c r="AJI30" s="1347"/>
      <c r="AJJ30" s="1347"/>
      <c r="AJK30" s="1347"/>
      <c r="AJL30" s="1347"/>
      <c r="AJM30" s="1347"/>
      <c r="AJN30" s="1347"/>
      <c r="AJO30" s="1347"/>
      <c r="AJP30" s="1347"/>
      <c r="AJQ30" s="1347"/>
      <c r="AJR30" s="1347"/>
      <c r="AJS30" s="1347"/>
      <c r="AJT30" s="1347"/>
      <c r="AJU30" s="1347"/>
      <c r="AJV30" s="1347"/>
      <c r="AJW30" s="1347"/>
      <c r="AJX30" s="1347"/>
      <c r="AJY30" s="1347"/>
      <c r="AJZ30" s="1347"/>
      <c r="AKA30" s="1347"/>
      <c r="ART30" s="1347"/>
      <c r="ARU30" s="1347"/>
      <c r="ARV30" s="1347"/>
      <c r="ARW30" s="1347"/>
      <c r="ARX30" s="1347"/>
      <c r="ARY30" s="1347"/>
      <c r="ARZ30" s="1347"/>
      <c r="ASA30" s="1347"/>
      <c r="ASB30" s="1347"/>
      <c r="ASC30" s="1347"/>
      <c r="ASD30" s="1347"/>
      <c r="ASE30" s="1347"/>
      <c r="ASF30" s="1347"/>
      <c r="ASG30" s="1347"/>
      <c r="ASH30" s="1347"/>
      <c r="ASI30" s="1347"/>
      <c r="ASJ30" s="1347"/>
      <c r="ASK30" s="1347"/>
      <c r="ASL30" s="1347"/>
      <c r="ASM30" s="1347"/>
      <c r="ASN30" s="1347"/>
      <c r="ASO30" s="1347"/>
      <c r="ASP30" s="1347"/>
      <c r="ASQ30" s="1347"/>
      <c r="ASR30" s="1347"/>
      <c r="ASS30" s="1347"/>
      <c r="AST30" s="1347"/>
      <c r="ASU30" s="1347"/>
      <c r="ASV30" s="1347"/>
      <c r="ASW30" s="1347"/>
      <c r="ASX30" s="1347"/>
      <c r="ASY30" s="1347"/>
      <c r="ASZ30" s="1347"/>
      <c r="ATA30" s="1347"/>
      <c r="ATB30" s="1347"/>
      <c r="ATC30" s="1347"/>
      <c r="ATD30" s="1347"/>
      <c r="ATE30" s="1347"/>
      <c r="ATF30" s="1347"/>
      <c r="ATG30" s="1347"/>
      <c r="ATH30" s="1347"/>
      <c r="ATI30" s="1347"/>
      <c r="ATJ30" s="1347"/>
      <c r="ATK30" s="1347"/>
      <c r="ATL30" s="1347"/>
      <c r="ATM30" s="1347"/>
      <c r="ATN30" s="1347"/>
      <c r="ATO30" s="1347"/>
      <c r="ATP30" s="1347"/>
      <c r="ATQ30" s="1347"/>
      <c r="ATR30" s="1347"/>
      <c r="ATS30" s="1347"/>
      <c r="ATT30" s="1347"/>
      <c r="ATU30" s="1347"/>
      <c r="ATV30" s="1347"/>
      <c r="ATW30" s="1347"/>
      <c r="ATX30" s="1347"/>
      <c r="ATY30" s="1347"/>
      <c r="ATZ30" s="1347"/>
      <c r="AUA30" s="1347"/>
      <c r="AUB30" s="1347"/>
      <c r="AUC30" s="1347"/>
      <c r="AUD30" s="1347"/>
      <c r="AUE30" s="1347"/>
      <c r="AUF30" s="1347"/>
      <c r="AUG30" s="1347"/>
      <c r="AUH30" s="1347"/>
      <c r="AUI30" s="1347"/>
      <c r="AUJ30" s="1347"/>
      <c r="AUK30" s="1347"/>
      <c r="AUL30" s="1347"/>
      <c r="AUM30" s="1347"/>
      <c r="AUN30" s="1347"/>
      <c r="AUO30" s="1347"/>
      <c r="AUP30" s="1347"/>
      <c r="AUQ30" s="1347"/>
      <c r="AUR30" s="1347"/>
      <c r="AUS30" s="1347"/>
      <c r="AUT30" s="1347"/>
      <c r="AUU30" s="1347"/>
      <c r="AUV30" s="1347"/>
      <c r="AUW30" s="1347"/>
      <c r="AUX30" s="1347"/>
      <c r="AUY30" s="1347"/>
      <c r="AUZ30" s="1347"/>
      <c r="AVA30" s="1347"/>
      <c r="AVB30" s="1347"/>
      <c r="AVC30" s="1347"/>
      <c r="AVD30" s="1347"/>
      <c r="AVE30" s="1347"/>
      <c r="AVF30" s="1347"/>
      <c r="AVG30" s="1347"/>
      <c r="AVH30" s="1347"/>
      <c r="AVI30" s="1347"/>
      <c r="AVJ30" s="1347"/>
      <c r="AVK30" s="1347"/>
      <c r="AVL30" s="1347"/>
      <c r="AVM30" s="1347"/>
      <c r="AVN30" s="1347"/>
      <c r="AVO30" s="1347"/>
      <c r="AVP30" s="1347"/>
      <c r="AVQ30" s="1347"/>
      <c r="AVR30" s="1347"/>
      <c r="AVS30" s="1347"/>
      <c r="AVT30" s="1347"/>
      <c r="AVU30" s="1347"/>
      <c r="AVV30" s="1347"/>
      <c r="AVW30" s="1347"/>
      <c r="AVX30" s="1347"/>
      <c r="AVY30" s="1347"/>
      <c r="AVZ30" s="1347"/>
      <c r="AWA30" s="1347"/>
      <c r="AWB30" s="1347"/>
      <c r="AWC30" s="1347"/>
      <c r="AWD30" s="1347"/>
      <c r="AWE30" s="1347"/>
      <c r="AWF30" s="1347"/>
      <c r="AWG30" s="1347"/>
      <c r="AWH30" s="1347"/>
      <c r="AWI30" s="1347"/>
    </row>
    <row r="31" spans="1:963 1164:1283" s="1345" customFormat="1" x14ac:dyDescent="0.25">
      <c r="A31" s="1344" t="s">
        <v>407</v>
      </c>
      <c r="B31" s="1345">
        <v>54.01</v>
      </c>
      <c r="D31" s="1345">
        <v>380706.04</v>
      </c>
      <c r="E31" s="1346">
        <f t="shared" si="0"/>
        <v>7048.8065173116092</v>
      </c>
      <c r="F31" s="1345">
        <v>18716.740000000002</v>
      </c>
      <c r="G31" s="1346">
        <f t="shared" si="0"/>
        <v>346.54212182929092</v>
      </c>
      <c r="I31" s="1346" t="str">
        <f t="shared" si="1"/>
        <v/>
      </c>
      <c r="K31" s="1346" t="str">
        <f t="shared" si="2"/>
        <v/>
      </c>
      <c r="M31" s="1346" t="str">
        <f t="shared" si="3"/>
        <v/>
      </c>
      <c r="N31" s="1345">
        <v>1792.57</v>
      </c>
      <c r="O31" s="1346">
        <f t="shared" si="4"/>
        <v>33.189594519533422</v>
      </c>
      <c r="P31" s="1345">
        <v>4945.8100000000004</v>
      </c>
      <c r="Q31" s="1346">
        <f t="shared" si="5"/>
        <v>91.572116274763943</v>
      </c>
      <c r="R31" s="1345">
        <v>663.64</v>
      </c>
      <c r="S31" s="1346">
        <f t="shared" si="6"/>
        <v>12.28735419366784</v>
      </c>
      <c r="U31" s="1346" t="str">
        <f t="shared" si="7"/>
        <v/>
      </c>
      <c r="W31" s="1346" t="str">
        <f t="shared" si="8"/>
        <v/>
      </c>
      <c r="Y31" s="1346" t="str">
        <f t="shared" si="9"/>
        <v/>
      </c>
      <c r="AA31" s="1346" t="str">
        <f t="shared" si="10"/>
        <v/>
      </c>
      <c r="AB31" s="1345">
        <v>4945.79</v>
      </c>
      <c r="AC31" s="1346">
        <f t="shared" si="11"/>
        <v>91.571745972967975</v>
      </c>
      <c r="AD31" s="1345">
        <v>153008.10999999999</v>
      </c>
      <c r="AE31" s="1346">
        <f t="shared" si="12"/>
        <v>2832.9588965006478</v>
      </c>
      <c r="AG31" s="1346" t="str">
        <f t="shared" si="13"/>
        <v/>
      </c>
      <c r="AI31" s="1346" t="str">
        <f t="shared" si="14"/>
        <v/>
      </c>
      <c r="AK31" s="1346" t="str">
        <f t="shared" si="15"/>
        <v/>
      </c>
      <c r="AM31" s="1346" t="str">
        <f t="shared" si="16"/>
        <v/>
      </c>
      <c r="AO31" s="1346" t="str">
        <f t="shared" si="17"/>
        <v/>
      </c>
      <c r="AP31" s="1345">
        <v>184072.66</v>
      </c>
      <c r="AQ31" s="1346">
        <f t="shared" si="18"/>
        <v>3408.121829290872</v>
      </c>
      <c r="AR31" s="1345">
        <v>380706.04</v>
      </c>
      <c r="AS31" s="1346">
        <f t="shared" si="19"/>
        <v>7048.8065173116092</v>
      </c>
      <c r="AT31" s="1345">
        <v>18716.740000000002</v>
      </c>
      <c r="AU31" s="1346">
        <f t="shared" si="19"/>
        <v>346.54212182929092</v>
      </c>
      <c r="AW31" s="1346" t="str">
        <f t="shared" si="20"/>
        <v/>
      </c>
      <c r="AY31" s="1346" t="str">
        <f t="shared" si="21"/>
        <v/>
      </c>
      <c r="BA31" s="1346" t="str">
        <f t="shared" si="22"/>
        <v/>
      </c>
      <c r="BB31" s="1345">
        <v>1792.57</v>
      </c>
      <c r="BC31" s="1346">
        <f t="shared" si="23"/>
        <v>33.189594519533422</v>
      </c>
      <c r="BD31" s="1345">
        <v>4945.8100000000004</v>
      </c>
      <c r="BE31" s="1346">
        <f t="shared" si="24"/>
        <v>91.572116274763943</v>
      </c>
      <c r="BF31" s="1345">
        <v>663.64</v>
      </c>
      <c r="BG31" s="1346">
        <f t="shared" si="25"/>
        <v>12.28735419366784</v>
      </c>
      <c r="BI31" s="1346" t="str">
        <f t="shared" si="26"/>
        <v/>
      </c>
      <c r="BK31" s="1346" t="str">
        <f t="shared" si="27"/>
        <v/>
      </c>
      <c r="BM31" s="1346" t="str">
        <f t="shared" si="28"/>
        <v/>
      </c>
      <c r="BO31" s="1346" t="str">
        <f t="shared" si="29"/>
        <v/>
      </c>
      <c r="BP31" s="1345">
        <v>4945.79</v>
      </c>
      <c r="BQ31" s="1346">
        <f t="shared" si="30"/>
        <v>91.571745972967975</v>
      </c>
      <c r="BR31" s="1345">
        <v>153008.10999999999</v>
      </c>
      <c r="BS31" s="1346">
        <f t="shared" si="31"/>
        <v>2832.9588965006478</v>
      </c>
      <c r="BU31" s="1346" t="str">
        <f t="shared" si="32"/>
        <v/>
      </c>
      <c r="BW31" s="1346" t="str">
        <f t="shared" si="33"/>
        <v/>
      </c>
      <c r="BY31" s="1346" t="str">
        <f t="shared" si="34"/>
        <v/>
      </c>
      <c r="CA31" s="1346" t="str">
        <f t="shared" si="35"/>
        <v/>
      </c>
      <c r="CC31" s="1346" t="str">
        <f t="shared" si="36"/>
        <v/>
      </c>
      <c r="CD31" s="1345">
        <v>184072.66</v>
      </c>
      <c r="CE31" s="1346">
        <f t="shared" si="37"/>
        <v>3408.121829290872</v>
      </c>
      <c r="AIN31" s="1347"/>
      <c r="AIO31" s="1347"/>
      <c r="AIP31" s="1347"/>
      <c r="AIQ31" s="1347"/>
      <c r="AIR31" s="1347"/>
      <c r="AIS31" s="1347"/>
      <c r="AIT31" s="1347"/>
      <c r="AIU31" s="1347"/>
      <c r="AIV31" s="1347"/>
      <c r="AIW31" s="1347"/>
      <c r="AIX31" s="1347"/>
      <c r="AIY31" s="1347"/>
      <c r="AIZ31" s="1347"/>
      <c r="AJA31" s="1347"/>
      <c r="AJB31" s="1347"/>
      <c r="AJC31" s="1347"/>
      <c r="AJD31" s="1347"/>
      <c r="AJE31" s="1347"/>
      <c r="AJF31" s="1347"/>
      <c r="AJG31" s="1347"/>
      <c r="AJH31" s="1347"/>
      <c r="AJI31" s="1347"/>
      <c r="AJJ31" s="1347"/>
      <c r="AJK31" s="1347"/>
      <c r="AJL31" s="1347"/>
      <c r="AJM31" s="1347"/>
      <c r="AJN31" s="1347"/>
      <c r="AJO31" s="1347"/>
      <c r="AJP31" s="1347"/>
      <c r="AJQ31" s="1347"/>
      <c r="AJR31" s="1347"/>
      <c r="AJS31" s="1347"/>
      <c r="AJT31" s="1347"/>
      <c r="AJU31" s="1347"/>
      <c r="AJV31" s="1347"/>
      <c r="AJW31" s="1347"/>
      <c r="AJX31" s="1347"/>
      <c r="AJY31" s="1347"/>
      <c r="AJZ31" s="1347"/>
      <c r="AKA31" s="1347"/>
      <c r="ART31" s="1347"/>
      <c r="ARU31" s="1347"/>
      <c r="ARV31" s="1347"/>
      <c r="ARW31" s="1347"/>
      <c r="ARX31" s="1347"/>
      <c r="ARY31" s="1347"/>
      <c r="ARZ31" s="1347"/>
      <c r="ASA31" s="1347"/>
      <c r="ASB31" s="1347"/>
      <c r="ASC31" s="1347"/>
      <c r="ASD31" s="1347"/>
      <c r="ASE31" s="1347"/>
      <c r="ASF31" s="1347"/>
      <c r="ASG31" s="1347"/>
      <c r="ASH31" s="1347"/>
      <c r="ASI31" s="1347"/>
      <c r="ASJ31" s="1347"/>
      <c r="ASK31" s="1347"/>
      <c r="ASL31" s="1347"/>
      <c r="ASM31" s="1347"/>
      <c r="ASN31" s="1347"/>
      <c r="ASO31" s="1347"/>
      <c r="ASP31" s="1347"/>
      <c r="ASQ31" s="1347"/>
      <c r="ASR31" s="1347"/>
      <c r="ASS31" s="1347"/>
      <c r="AST31" s="1347"/>
      <c r="ASU31" s="1347"/>
      <c r="ASV31" s="1347"/>
      <c r="ASW31" s="1347"/>
      <c r="ASX31" s="1347"/>
      <c r="ASY31" s="1347"/>
      <c r="ASZ31" s="1347"/>
      <c r="ATA31" s="1347"/>
      <c r="ATB31" s="1347"/>
      <c r="ATC31" s="1347"/>
      <c r="ATD31" s="1347"/>
      <c r="ATE31" s="1347"/>
      <c r="ATF31" s="1347"/>
      <c r="ATG31" s="1347"/>
      <c r="ATH31" s="1347"/>
      <c r="ATI31" s="1347"/>
      <c r="ATJ31" s="1347"/>
      <c r="ATK31" s="1347"/>
      <c r="ATL31" s="1347"/>
      <c r="ATM31" s="1347"/>
      <c r="ATN31" s="1347"/>
      <c r="ATO31" s="1347"/>
      <c r="ATP31" s="1347"/>
      <c r="ATQ31" s="1347"/>
      <c r="ATR31" s="1347"/>
      <c r="ATS31" s="1347"/>
      <c r="ATT31" s="1347"/>
      <c r="ATU31" s="1347"/>
      <c r="ATV31" s="1347"/>
      <c r="ATW31" s="1347"/>
      <c r="ATX31" s="1347"/>
      <c r="ATY31" s="1347"/>
      <c r="ATZ31" s="1347"/>
      <c r="AUA31" s="1347"/>
      <c r="AUB31" s="1347"/>
      <c r="AUC31" s="1347"/>
      <c r="AUD31" s="1347"/>
      <c r="AUE31" s="1347"/>
      <c r="AUF31" s="1347"/>
      <c r="AUG31" s="1347"/>
      <c r="AUH31" s="1347"/>
      <c r="AUI31" s="1347"/>
      <c r="AUJ31" s="1347"/>
      <c r="AUK31" s="1347"/>
      <c r="AUL31" s="1347"/>
      <c r="AUM31" s="1347"/>
      <c r="AUN31" s="1347"/>
      <c r="AUO31" s="1347"/>
      <c r="AUP31" s="1347"/>
      <c r="AUQ31" s="1347"/>
      <c r="AUR31" s="1347"/>
      <c r="AUS31" s="1347"/>
      <c r="AUT31" s="1347"/>
      <c r="AUU31" s="1347"/>
      <c r="AUV31" s="1347"/>
      <c r="AUW31" s="1347"/>
      <c r="AUX31" s="1347"/>
      <c r="AUY31" s="1347"/>
      <c r="AUZ31" s="1347"/>
      <c r="AVA31" s="1347"/>
      <c r="AVB31" s="1347"/>
      <c r="AVC31" s="1347"/>
      <c r="AVD31" s="1347"/>
      <c r="AVE31" s="1347"/>
      <c r="AVF31" s="1347"/>
      <c r="AVG31" s="1347"/>
      <c r="AVH31" s="1347"/>
      <c r="AVI31" s="1347"/>
      <c r="AVJ31" s="1347"/>
      <c r="AVK31" s="1347"/>
      <c r="AVL31" s="1347"/>
      <c r="AVM31" s="1347"/>
      <c r="AVN31" s="1347"/>
      <c r="AVO31" s="1347"/>
      <c r="AVP31" s="1347"/>
      <c r="AVQ31" s="1347"/>
      <c r="AVR31" s="1347"/>
      <c r="AVS31" s="1347"/>
      <c r="AVT31" s="1347"/>
      <c r="AVU31" s="1347"/>
      <c r="AVV31" s="1347"/>
      <c r="AVW31" s="1347"/>
      <c r="AVX31" s="1347"/>
      <c r="AVY31" s="1347"/>
      <c r="AVZ31" s="1347"/>
      <c r="AWA31" s="1347"/>
      <c r="AWB31" s="1347"/>
      <c r="AWC31" s="1347"/>
      <c r="AWD31" s="1347"/>
      <c r="AWE31" s="1347"/>
      <c r="AWF31" s="1347"/>
      <c r="AWG31" s="1347"/>
      <c r="AWH31" s="1347"/>
      <c r="AWI31" s="1347"/>
    </row>
    <row r="32" spans="1:963 1164:1283" s="1345" customFormat="1" x14ac:dyDescent="0.25">
      <c r="A32" s="1344" t="s">
        <v>416</v>
      </c>
      <c r="B32" s="1345">
        <v>2.5192999999999999</v>
      </c>
      <c r="D32" s="1345">
        <v>222</v>
      </c>
      <c r="E32" s="1346">
        <f t="shared" si="0"/>
        <v>88.119715794069791</v>
      </c>
      <c r="G32" s="1346" t="str">
        <f t="shared" si="0"/>
        <v/>
      </c>
      <c r="I32" s="1346" t="str">
        <f t="shared" si="1"/>
        <v/>
      </c>
      <c r="K32" s="1346" t="str">
        <f t="shared" si="2"/>
        <v/>
      </c>
      <c r="M32" s="1346" t="str">
        <f t="shared" si="3"/>
        <v/>
      </c>
      <c r="N32" s="1345">
        <v>51</v>
      </c>
      <c r="O32" s="1346">
        <f t="shared" si="4"/>
        <v>20.243718493232247</v>
      </c>
      <c r="P32" s="1345">
        <v>10715</v>
      </c>
      <c r="Q32" s="1346">
        <f t="shared" si="5"/>
        <v>4253.1655618624227</v>
      </c>
      <c r="R32" s="1345">
        <v>1</v>
      </c>
      <c r="S32" s="1346">
        <f t="shared" si="6"/>
        <v>0.39693565673004411</v>
      </c>
      <c r="U32" s="1346" t="str">
        <f t="shared" si="7"/>
        <v/>
      </c>
      <c r="W32" s="1346" t="str">
        <f t="shared" si="8"/>
        <v/>
      </c>
      <c r="Y32" s="1346" t="str">
        <f t="shared" si="9"/>
        <v/>
      </c>
      <c r="AA32" s="1346" t="str">
        <f t="shared" si="10"/>
        <v/>
      </c>
      <c r="AC32" s="1346" t="str">
        <f t="shared" si="11"/>
        <v/>
      </c>
      <c r="AD32" s="1345">
        <v>35687</v>
      </c>
      <c r="AE32" s="1346">
        <f t="shared" si="12"/>
        <v>14165.442781725083</v>
      </c>
      <c r="AG32" s="1346" t="str">
        <f t="shared" si="13"/>
        <v/>
      </c>
      <c r="AI32" s="1346" t="str">
        <f t="shared" si="14"/>
        <v/>
      </c>
      <c r="AK32" s="1346" t="str">
        <f t="shared" si="15"/>
        <v/>
      </c>
      <c r="AM32" s="1346" t="str">
        <f t="shared" si="16"/>
        <v/>
      </c>
      <c r="AO32" s="1346" t="str">
        <f t="shared" si="17"/>
        <v/>
      </c>
      <c r="AP32" s="1345">
        <v>46454</v>
      </c>
      <c r="AQ32" s="1346">
        <f t="shared" si="18"/>
        <v>18439.248997737468</v>
      </c>
      <c r="AR32" s="1345">
        <v>222</v>
      </c>
      <c r="AS32" s="1346">
        <f t="shared" si="19"/>
        <v>88.119715794069791</v>
      </c>
      <c r="AU32" s="1346" t="str">
        <f t="shared" si="19"/>
        <v/>
      </c>
      <c r="AW32" s="1346" t="str">
        <f t="shared" si="20"/>
        <v/>
      </c>
      <c r="AY32" s="1346" t="str">
        <f t="shared" si="21"/>
        <v/>
      </c>
      <c r="BA32" s="1346" t="str">
        <f t="shared" si="22"/>
        <v/>
      </c>
      <c r="BB32" s="1345">
        <v>51</v>
      </c>
      <c r="BC32" s="1346">
        <f t="shared" si="23"/>
        <v>20.243718493232247</v>
      </c>
      <c r="BD32" s="1345">
        <v>10715</v>
      </c>
      <c r="BE32" s="1346">
        <f t="shared" si="24"/>
        <v>4253.1655618624227</v>
      </c>
      <c r="BF32" s="1345">
        <v>1</v>
      </c>
      <c r="BG32" s="1346">
        <f t="shared" si="25"/>
        <v>0.39693565673004411</v>
      </c>
      <c r="BI32" s="1346" t="str">
        <f t="shared" si="26"/>
        <v/>
      </c>
      <c r="BK32" s="1346" t="str">
        <f t="shared" si="27"/>
        <v/>
      </c>
      <c r="BM32" s="1346" t="str">
        <f t="shared" si="28"/>
        <v/>
      </c>
      <c r="BO32" s="1346" t="str">
        <f t="shared" si="29"/>
        <v/>
      </c>
      <c r="BQ32" s="1346" t="str">
        <f t="shared" si="30"/>
        <v/>
      </c>
      <c r="BR32" s="1345">
        <v>35687</v>
      </c>
      <c r="BS32" s="1346">
        <f t="shared" si="31"/>
        <v>14165.442781725083</v>
      </c>
      <c r="BU32" s="1346" t="str">
        <f t="shared" si="32"/>
        <v/>
      </c>
      <c r="BW32" s="1346" t="str">
        <f t="shared" si="33"/>
        <v/>
      </c>
      <c r="BY32" s="1346" t="str">
        <f t="shared" si="34"/>
        <v/>
      </c>
      <c r="CA32" s="1346" t="str">
        <f t="shared" si="35"/>
        <v/>
      </c>
      <c r="CC32" s="1346" t="str">
        <f t="shared" si="36"/>
        <v/>
      </c>
      <c r="CD32" s="1345">
        <v>46454</v>
      </c>
      <c r="CE32" s="1346">
        <f t="shared" si="37"/>
        <v>18439.248997737468</v>
      </c>
      <c r="AIN32" s="1347"/>
      <c r="AIO32" s="1347"/>
      <c r="AIP32" s="1347"/>
      <c r="AIQ32" s="1347"/>
      <c r="AIR32" s="1347"/>
      <c r="AIS32" s="1347"/>
      <c r="AIT32" s="1347"/>
      <c r="AIU32" s="1347"/>
      <c r="AIV32" s="1347"/>
      <c r="AIW32" s="1347"/>
      <c r="AIX32" s="1347"/>
      <c r="AIY32" s="1347"/>
      <c r="AIZ32" s="1347"/>
      <c r="AJA32" s="1347"/>
      <c r="AJB32" s="1347"/>
      <c r="AJC32" s="1347"/>
      <c r="AJD32" s="1347"/>
      <c r="AJE32" s="1347"/>
      <c r="AJF32" s="1347"/>
      <c r="AJG32" s="1347"/>
      <c r="AJH32" s="1347"/>
      <c r="AJI32" s="1347"/>
      <c r="AJJ32" s="1347"/>
      <c r="AJK32" s="1347"/>
      <c r="AJL32" s="1347"/>
      <c r="AJM32" s="1347"/>
      <c r="AJN32" s="1347"/>
      <c r="AJO32" s="1347"/>
      <c r="AJP32" s="1347"/>
      <c r="AJQ32" s="1347"/>
      <c r="AJR32" s="1347"/>
      <c r="AJS32" s="1347"/>
      <c r="AJT32" s="1347"/>
      <c r="AJU32" s="1347"/>
      <c r="AJV32" s="1347"/>
      <c r="AJW32" s="1347"/>
      <c r="AJX32" s="1347"/>
      <c r="AJY32" s="1347"/>
      <c r="AJZ32" s="1347"/>
      <c r="AKA32" s="1347"/>
      <c r="ART32" s="1347"/>
      <c r="ARU32" s="1347"/>
      <c r="ARV32" s="1347"/>
      <c r="ARW32" s="1347"/>
      <c r="ARX32" s="1347"/>
      <c r="ARY32" s="1347"/>
      <c r="ARZ32" s="1347"/>
      <c r="ASA32" s="1347"/>
      <c r="ASB32" s="1347"/>
      <c r="ASC32" s="1347"/>
      <c r="ASD32" s="1347"/>
      <c r="ASE32" s="1347"/>
      <c r="ASF32" s="1347"/>
      <c r="ASG32" s="1347"/>
      <c r="ASH32" s="1347"/>
      <c r="ASI32" s="1347"/>
      <c r="ASJ32" s="1347"/>
      <c r="ASK32" s="1347"/>
      <c r="ASL32" s="1347"/>
      <c r="ASM32" s="1347"/>
      <c r="ASN32" s="1347"/>
      <c r="ASO32" s="1347"/>
      <c r="ASP32" s="1347"/>
      <c r="ASQ32" s="1347"/>
      <c r="ASR32" s="1347"/>
      <c r="ASS32" s="1347"/>
      <c r="AST32" s="1347"/>
      <c r="ASU32" s="1347"/>
      <c r="ASV32" s="1347"/>
      <c r="ASW32" s="1347"/>
      <c r="ASX32" s="1347"/>
      <c r="ASY32" s="1347"/>
      <c r="ASZ32" s="1347"/>
      <c r="ATA32" s="1347"/>
      <c r="ATB32" s="1347"/>
      <c r="ATC32" s="1347"/>
      <c r="ATD32" s="1347"/>
      <c r="ATE32" s="1347"/>
      <c r="ATF32" s="1347"/>
      <c r="ATG32" s="1347"/>
      <c r="ATH32" s="1347"/>
      <c r="ATI32" s="1347"/>
      <c r="ATJ32" s="1347"/>
      <c r="ATK32" s="1347"/>
      <c r="ATL32" s="1347"/>
      <c r="ATM32" s="1347"/>
      <c r="ATN32" s="1347"/>
      <c r="ATO32" s="1347"/>
      <c r="ATP32" s="1347"/>
      <c r="ATQ32" s="1347"/>
      <c r="ATR32" s="1347"/>
      <c r="ATS32" s="1347"/>
      <c r="ATT32" s="1347"/>
      <c r="ATU32" s="1347"/>
      <c r="ATV32" s="1347"/>
      <c r="ATW32" s="1347"/>
      <c r="ATX32" s="1347"/>
      <c r="ATY32" s="1347"/>
      <c r="ATZ32" s="1347"/>
      <c r="AUA32" s="1347"/>
      <c r="AUB32" s="1347"/>
      <c r="AUC32" s="1347"/>
      <c r="AUD32" s="1347"/>
      <c r="AUE32" s="1347"/>
      <c r="AUF32" s="1347"/>
      <c r="AUG32" s="1347"/>
      <c r="AUH32" s="1347"/>
      <c r="AUI32" s="1347"/>
      <c r="AUJ32" s="1347"/>
      <c r="AUK32" s="1347"/>
      <c r="AUL32" s="1347"/>
      <c r="AUM32" s="1347"/>
      <c r="AUN32" s="1347"/>
      <c r="AUO32" s="1347"/>
      <c r="AUP32" s="1347"/>
      <c r="AUQ32" s="1347"/>
      <c r="AUR32" s="1347"/>
      <c r="AUS32" s="1347"/>
      <c r="AUT32" s="1347"/>
      <c r="AUU32" s="1347"/>
      <c r="AUV32" s="1347"/>
      <c r="AUW32" s="1347"/>
      <c r="AUX32" s="1347"/>
      <c r="AUY32" s="1347"/>
      <c r="AUZ32" s="1347"/>
      <c r="AVA32" s="1347"/>
      <c r="AVB32" s="1347"/>
      <c r="AVC32" s="1347"/>
      <c r="AVD32" s="1347"/>
      <c r="AVE32" s="1347"/>
      <c r="AVF32" s="1347"/>
      <c r="AVG32" s="1347"/>
      <c r="AVH32" s="1347"/>
      <c r="AVI32" s="1347"/>
      <c r="AVJ32" s="1347"/>
      <c r="AVK32" s="1347"/>
      <c r="AVL32" s="1347"/>
      <c r="AVM32" s="1347"/>
      <c r="AVN32" s="1347"/>
      <c r="AVO32" s="1347"/>
      <c r="AVP32" s="1347"/>
      <c r="AVQ32" s="1347"/>
      <c r="AVR32" s="1347"/>
      <c r="AVS32" s="1347"/>
      <c r="AVT32" s="1347"/>
      <c r="AVU32" s="1347"/>
      <c r="AVV32" s="1347"/>
      <c r="AVW32" s="1347"/>
      <c r="AVX32" s="1347"/>
      <c r="AVY32" s="1347"/>
      <c r="AVZ32" s="1347"/>
      <c r="AWA32" s="1347"/>
      <c r="AWB32" s="1347"/>
      <c r="AWC32" s="1347"/>
      <c r="AWD32" s="1347"/>
      <c r="AWE32" s="1347"/>
      <c r="AWF32" s="1347"/>
      <c r="AWG32" s="1347"/>
      <c r="AWH32" s="1347"/>
      <c r="AWI32" s="1347"/>
    </row>
    <row r="33" spans="1:963 1164:1283" s="1345" customFormat="1" x14ac:dyDescent="0.25">
      <c r="A33" s="1344" t="s">
        <v>969</v>
      </c>
      <c r="B33" s="1345">
        <v>4.3899999999999997</v>
      </c>
      <c r="D33" s="1345">
        <v>10424</v>
      </c>
      <c r="E33" s="1346">
        <f t="shared" si="0"/>
        <v>2374.4874715261963</v>
      </c>
      <c r="G33" s="1346" t="str">
        <f t="shared" si="0"/>
        <v/>
      </c>
      <c r="I33" s="1346" t="str">
        <f t="shared" si="1"/>
        <v/>
      </c>
      <c r="K33" s="1346" t="str">
        <f t="shared" si="2"/>
        <v/>
      </c>
      <c r="M33" s="1346" t="str">
        <f t="shared" si="3"/>
        <v/>
      </c>
      <c r="N33" s="1345">
        <v>200</v>
      </c>
      <c r="O33" s="1346">
        <f t="shared" si="4"/>
        <v>45.558086560364465</v>
      </c>
      <c r="P33" s="1345">
        <v>3428</v>
      </c>
      <c r="Q33" s="1346">
        <f t="shared" si="5"/>
        <v>780.86560364464697</v>
      </c>
      <c r="S33" s="1346" t="str">
        <f t="shared" si="6"/>
        <v/>
      </c>
      <c r="U33" s="1346" t="str">
        <f t="shared" si="7"/>
        <v/>
      </c>
      <c r="W33" s="1346" t="str">
        <f t="shared" si="8"/>
        <v/>
      </c>
      <c r="Y33" s="1346" t="str">
        <f t="shared" si="9"/>
        <v/>
      </c>
      <c r="AA33" s="1346" t="str">
        <f t="shared" si="10"/>
        <v/>
      </c>
      <c r="AC33" s="1346" t="str">
        <f t="shared" si="11"/>
        <v/>
      </c>
      <c r="AE33" s="1346" t="str">
        <f t="shared" si="12"/>
        <v/>
      </c>
      <c r="AG33" s="1346" t="str">
        <f t="shared" si="13"/>
        <v/>
      </c>
      <c r="AI33" s="1346" t="str">
        <f t="shared" si="14"/>
        <v/>
      </c>
      <c r="AJ33" s="1345">
        <v>2653</v>
      </c>
      <c r="AK33" s="1346">
        <f t="shared" si="15"/>
        <v>604.32801822323472</v>
      </c>
      <c r="AM33" s="1346" t="str">
        <f t="shared" si="16"/>
        <v/>
      </c>
      <c r="AO33" s="1346" t="str">
        <f t="shared" si="17"/>
        <v/>
      </c>
      <c r="AP33" s="1345">
        <v>6281</v>
      </c>
      <c r="AQ33" s="1346">
        <f t="shared" si="18"/>
        <v>1430.751708428246</v>
      </c>
      <c r="AR33" s="1345">
        <v>10424</v>
      </c>
      <c r="AS33" s="1346">
        <f t="shared" si="19"/>
        <v>2374.4874715261963</v>
      </c>
      <c r="AU33" s="1346" t="str">
        <f t="shared" si="19"/>
        <v/>
      </c>
      <c r="AW33" s="1346" t="str">
        <f t="shared" si="20"/>
        <v/>
      </c>
      <c r="AY33" s="1346" t="str">
        <f t="shared" si="21"/>
        <v/>
      </c>
      <c r="BA33" s="1346" t="str">
        <f t="shared" si="22"/>
        <v/>
      </c>
      <c r="BB33" s="1345">
        <v>200</v>
      </c>
      <c r="BC33" s="1346">
        <f t="shared" si="23"/>
        <v>45.558086560364465</v>
      </c>
      <c r="BD33" s="1345">
        <v>3428</v>
      </c>
      <c r="BE33" s="1346">
        <f t="shared" si="24"/>
        <v>780.86560364464697</v>
      </c>
      <c r="BG33" s="1346" t="str">
        <f t="shared" si="25"/>
        <v/>
      </c>
      <c r="BI33" s="1346" t="str">
        <f t="shared" si="26"/>
        <v/>
      </c>
      <c r="BK33" s="1346" t="str">
        <f t="shared" si="27"/>
        <v/>
      </c>
      <c r="BM33" s="1346" t="str">
        <f t="shared" si="28"/>
        <v/>
      </c>
      <c r="BO33" s="1346" t="str">
        <f t="shared" si="29"/>
        <v/>
      </c>
      <c r="BQ33" s="1346" t="str">
        <f t="shared" si="30"/>
        <v/>
      </c>
      <c r="BS33" s="1346" t="str">
        <f t="shared" si="31"/>
        <v/>
      </c>
      <c r="BU33" s="1346" t="str">
        <f t="shared" si="32"/>
        <v/>
      </c>
      <c r="BW33" s="1346" t="str">
        <f t="shared" si="33"/>
        <v/>
      </c>
      <c r="BX33" s="1345">
        <v>2653</v>
      </c>
      <c r="BY33" s="1346">
        <f t="shared" si="34"/>
        <v>604.32801822323472</v>
      </c>
      <c r="CA33" s="1346" t="str">
        <f t="shared" si="35"/>
        <v/>
      </c>
      <c r="CC33" s="1346" t="str">
        <f t="shared" si="36"/>
        <v/>
      </c>
      <c r="CD33" s="1345">
        <v>6281</v>
      </c>
      <c r="CE33" s="1346">
        <f t="shared" si="37"/>
        <v>1430.751708428246</v>
      </c>
      <c r="AIN33" s="1347"/>
      <c r="AIO33" s="1347"/>
      <c r="AIP33" s="1347"/>
      <c r="AIQ33" s="1347"/>
      <c r="AIR33" s="1347"/>
      <c r="AIS33" s="1347"/>
      <c r="AIT33" s="1347"/>
      <c r="AIU33" s="1347"/>
      <c r="AIV33" s="1347"/>
      <c r="AIW33" s="1347"/>
      <c r="AIX33" s="1347"/>
      <c r="AIY33" s="1347"/>
      <c r="AIZ33" s="1347"/>
      <c r="AJA33" s="1347"/>
      <c r="AJB33" s="1347"/>
      <c r="AJC33" s="1347"/>
      <c r="AJD33" s="1347"/>
      <c r="AJE33" s="1347"/>
      <c r="AJF33" s="1347"/>
      <c r="AJG33" s="1347"/>
      <c r="AJH33" s="1347"/>
      <c r="AJI33" s="1347"/>
      <c r="AJJ33" s="1347"/>
      <c r="AJK33" s="1347"/>
      <c r="AJL33" s="1347"/>
      <c r="AJM33" s="1347"/>
      <c r="AJN33" s="1347"/>
      <c r="AJO33" s="1347"/>
      <c r="AJP33" s="1347"/>
      <c r="AJQ33" s="1347"/>
      <c r="AJR33" s="1347"/>
      <c r="AJS33" s="1347"/>
      <c r="AJT33" s="1347"/>
      <c r="AJU33" s="1347"/>
      <c r="AJV33" s="1347"/>
      <c r="AJW33" s="1347"/>
      <c r="AJX33" s="1347"/>
      <c r="AJY33" s="1347"/>
      <c r="AJZ33" s="1347"/>
      <c r="AKA33" s="1347"/>
      <c r="ART33" s="1347"/>
      <c r="ARU33" s="1347"/>
      <c r="ARV33" s="1347"/>
      <c r="ARW33" s="1347"/>
      <c r="ARX33" s="1347"/>
      <c r="ARY33" s="1347"/>
      <c r="ARZ33" s="1347"/>
      <c r="ASA33" s="1347"/>
      <c r="ASB33" s="1347"/>
      <c r="ASC33" s="1347"/>
      <c r="ASD33" s="1347"/>
      <c r="ASE33" s="1347"/>
      <c r="ASF33" s="1347"/>
      <c r="ASG33" s="1347"/>
      <c r="ASH33" s="1347"/>
      <c r="ASI33" s="1347"/>
      <c r="ASJ33" s="1347"/>
      <c r="ASK33" s="1347"/>
      <c r="ASL33" s="1347"/>
      <c r="ASM33" s="1347"/>
      <c r="ASN33" s="1347"/>
      <c r="ASO33" s="1347"/>
      <c r="ASP33" s="1347"/>
      <c r="ASQ33" s="1347"/>
      <c r="ASR33" s="1347"/>
      <c r="ASS33" s="1347"/>
      <c r="AST33" s="1347"/>
      <c r="ASU33" s="1347"/>
      <c r="ASV33" s="1347"/>
      <c r="ASW33" s="1347"/>
      <c r="ASX33" s="1347"/>
      <c r="ASY33" s="1347"/>
      <c r="ASZ33" s="1347"/>
      <c r="ATA33" s="1347"/>
      <c r="ATB33" s="1347"/>
      <c r="ATC33" s="1347"/>
      <c r="ATD33" s="1347"/>
      <c r="ATE33" s="1347"/>
      <c r="ATF33" s="1347"/>
      <c r="ATG33" s="1347"/>
      <c r="ATH33" s="1347"/>
      <c r="ATI33" s="1347"/>
      <c r="ATJ33" s="1347"/>
      <c r="ATK33" s="1347"/>
      <c r="ATL33" s="1347"/>
      <c r="ATM33" s="1347"/>
      <c r="ATN33" s="1347"/>
      <c r="ATO33" s="1347"/>
      <c r="ATP33" s="1347"/>
      <c r="ATQ33" s="1347"/>
      <c r="ATR33" s="1347"/>
      <c r="ATS33" s="1347"/>
      <c r="ATT33" s="1347"/>
      <c r="ATU33" s="1347"/>
      <c r="ATV33" s="1347"/>
      <c r="ATW33" s="1347"/>
      <c r="ATX33" s="1347"/>
      <c r="ATY33" s="1347"/>
      <c r="ATZ33" s="1347"/>
      <c r="AUA33" s="1347"/>
      <c r="AUB33" s="1347"/>
      <c r="AUC33" s="1347"/>
      <c r="AUD33" s="1347"/>
      <c r="AUE33" s="1347"/>
      <c r="AUF33" s="1347"/>
      <c r="AUG33" s="1347"/>
      <c r="AUH33" s="1347"/>
      <c r="AUI33" s="1347"/>
      <c r="AUJ33" s="1347"/>
      <c r="AUK33" s="1347"/>
      <c r="AUL33" s="1347"/>
      <c r="AUM33" s="1347"/>
      <c r="AUN33" s="1347"/>
      <c r="AUO33" s="1347"/>
      <c r="AUP33" s="1347"/>
      <c r="AUQ33" s="1347"/>
      <c r="AUR33" s="1347"/>
      <c r="AUS33" s="1347"/>
      <c r="AUT33" s="1347"/>
      <c r="AUU33" s="1347"/>
      <c r="AUV33" s="1347"/>
      <c r="AUW33" s="1347"/>
      <c r="AUX33" s="1347"/>
      <c r="AUY33" s="1347"/>
      <c r="AUZ33" s="1347"/>
      <c r="AVA33" s="1347"/>
      <c r="AVB33" s="1347"/>
      <c r="AVC33" s="1347"/>
      <c r="AVD33" s="1347"/>
      <c r="AVE33" s="1347"/>
      <c r="AVF33" s="1347"/>
      <c r="AVG33" s="1347"/>
      <c r="AVH33" s="1347"/>
      <c r="AVI33" s="1347"/>
      <c r="AVJ33" s="1347"/>
      <c r="AVK33" s="1347"/>
      <c r="AVL33" s="1347"/>
      <c r="AVM33" s="1347"/>
      <c r="AVN33" s="1347"/>
      <c r="AVO33" s="1347"/>
      <c r="AVP33" s="1347"/>
      <c r="AVQ33" s="1347"/>
      <c r="AVR33" s="1347"/>
      <c r="AVS33" s="1347"/>
      <c r="AVT33" s="1347"/>
      <c r="AVU33" s="1347"/>
      <c r="AVV33" s="1347"/>
      <c r="AVW33" s="1347"/>
      <c r="AVX33" s="1347"/>
      <c r="AVY33" s="1347"/>
      <c r="AVZ33" s="1347"/>
      <c r="AWA33" s="1347"/>
      <c r="AWB33" s="1347"/>
      <c r="AWC33" s="1347"/>
      <c r="AWD33" s="1347"/>
      <c r="AWE33" s="1347"/>
      <c r="AWF33" s="1347"/>
      <c r="AWG33" s="1347"/>
      <c r="AWH33" s="1347"/>
      <c r="AWI33" s="1347"/>
    </row>
    <row r="34" spans="1:963 1164:1283" s="1345" customFormat="1" x14ac:dyDescent="0.25">
      <c r="A34" s="1344" t="s">
        <v>418</v>
      </c>
      <c r="B34" s="1345">
        <v>105.36</v>
      </c>
      <c r="D34" s="1345">
        <v>251349</v>
      </c>
      <c r="E34" s="1346">
        <f t="shared" si="0"/>
        <v>2385.6207289293848</v>
      </c>
      <c r="F34" s="1345">
        <v>7549</v>
      </c>
      <c r="G34" s="1346">
        <f t="shared" si="0"/>
        <v>71.649582384206525</v>
      </c>
      <c r="I34" s="1346" t="str">
        <f t="shared" si="1"/>
        <v/>
      </c>
      <c r="K34" s="1346" t="str">
        <f t="shared" si="2"/>
        <v/>
      </c>
      <c r="M34" s="1346" t="str">
        <f t="shared" si="3"/>
        <v/>
      </c>
      <c r="N34" s="1345">
        <v>5777</v>
      </c>
      <c r="O34" s="1346">
        <f t="shared" si="4"/>
        <v>54.831055429005318</v>
      </c>
      <c r="P34" s="1345">
        <v>3026</v>
      </c>
      <c r="Q34" s="1346">
        <f t="shared" si="5"/>
        <v>28.720577069096432</v>
      </c>
      <c r="R34" s="1345">
        <v>45</v>
      </c>
      <c r="S34" s="1346">
        <f t="shared" si="6"/>
        <v>0.42710706150341687</v>
      </c>
      <c r="U34" s="1346" t="str">
        <f t="shared" si="7"/>
        <v/>
      </c>
      <c r="W34" s="1346" t="str">
        <f t="shared" si="8"/>
        <v/>
      </c>
      <c r="Y34" s="1346" t="str">
        <f t="shared" si="9"/>
        <v/>
      </c>
      <c r="AA34" s="1346" t="str">
        <f t="shared" si="10"/>
        <v/>
      </c>
      <c r="AC34" s="1346" t="str">
        <f t="shared" si="11"/>
        <v/>
      </c>
      <c r="AD34" s="1345">
        <v>1500</v>
      </c>
      <c r="AE34" s="1346">
        <f t="shared" si="12"/>
        <v>14.236902050113896</v>
      </c>
      <c r="AG34" s="1346" t="str">
        <f t="shared" si="13"/>
        <v/>
      </c>
      <c r="AI34" s="1346" t="str">
        <f t="shared" si="14"/>
        <v/>
      </c>
      <c r="AJ34" s="1345">
        <v>14645</v>
      </c>
      <c r="AK34" s="1346">
        <f t="shared" si="15"/>
        <v>138.99962034927867</v>
      </c>
      <c r="AM34" s="1346" t="str">
        <f t="shared" si="16"/>
        <v/>
      </c>
      <c r="AN34" s="1345">
        <v>66710</v>
      </c>
      <c r="AO34" s="1346">
        <f t="shared" si="17"/>
        <v>633.16249050873193</v>
      </c>
      <c r="AP34" s="1345">
        <v>99252</v>
      </c>
      <c r="AQ34" s="1346">
        <f t="shared" si="18"/>
        <v>942.02733485193619</v>
      </c>
      <c r="AR34" s="1345">
        <v>251349</v>
      </c>
      <c r="AS34" s="1346">
        <f t="shared" si="19"/>
        <v>2385.6207289293848</v>
      </c>
      <c r="AT34" s="1345">
        <v>7549</v>
      </c>
      <c r="AU34" s="1346">
        <f t="shared" si="19"/>
        <v>71.649582384206525</v>
      </c>
      <c r="AW34" s="1346" t="str">
        <f t="shared" si="20"/>
        <v/>
      </c>
      <c r="AY34" s="1346" t="str">
        <f t="shared" si="21"/>
        <v/>
      </c>
      <c r="BA34" s="1346" t="str">
        <f t="shared" si="22"/>
        <v/>
      </c>
      <c r="BB34" s="1345">
        <v>5777</v>
      </c>
      <c r="BC34" s="1346">
        <f t="shared" si="23"/>
        <v>54.831055429005318</v>
      </c>
      <c r="BD34" s="1345">
        <v>3026</v>
      </c>
      <c r="BE34" s="1346">
        <f t="shared" si="24"/>
        <v>28.720577069096432</v>
      </c>
      <c r="BF34" s="1345">
        <v>45</v>
      </c>
      <c r="BG34" s="1346">
        <f t="shared" si="25"/>
        <v>0.42710706150341687</v>
      </c>
      <c r="BI34" s="1346" t="str">
        <f t="shared" si="26"/>
        <v/>
      </c>
      <c r="BK34" s="1346" t="str">
        <f t="shared" si="27"/>
        <v/>
      </c>
      <c r="BM34" s="1346" t="str">
        <f t="shared" si="28"/>
        <v/>
      </c>
      <c r="BO34" s="1346" t="str">
        <f t="shared" si="29"/>
        <v/>
      </c>
      <c r="BQ34" s="1346" t="str">
        <f t="shared" si="30"/>
        <v/>
      </c>
      <c r="BR34" s="1345">
        <v>1500</v>
      </c>
      <c r="BS34" s="1346">
        <f t="shared" si="31"/>
        <v>14.236902050113896</v>
      </c>
      <c r="BU34" s="1346" t="str">
        <f t="shared" si="32"/>
        <v/>
      </c>
      <c r="BW34" s="1346" t="str">
        <f t="shared" si="33"/>
        <v/>
      </c>
      <c r="BX34" s="1345">
        <v>14645</v>
      </c>
      <c r="BY34" s="1346">
        <f t="shared" si="34"/>
        <v>138.99962034927867</v>
      </c>
      <c r="CA34" s="1346" t="str">
        <f t="shared" si="35"/>
        <v/>
      </c>
      <c r="CB34" s="1345">
        <v>66710</v>
      </c>
      <c r="CC34" s="1346">
        <f t="shared" si="36"/>
        <v>633.16249050873193</v>
      </c>
      <c r="CD34" s="1345">
        <v>99252</v>
      </c>
      <c r="CE34" s="1346">
        <f t="shared" si="37"/>
        <v>942.02733485193619</v>
      </c>
      <c r="AIN34" s="1347"/>
      <c r="AIO34" s="1347"/>
      <c r="AIP34" s="1347"/>
      <c r="AIQ34" s="1347"/>
      <c r="AIR34" s="1347"/>
      <c r="AIS34" s="1347"/>
      <c r="AIT34" s="1347"/>
      <c r="AIU34" s="1347"/>
      <c r="AIV34" s="1347"/>
      <c r="AIW34" s="1347"/>
      <c r="AIX34" s="1347"/>
      <c r="AIY34" s="1347"/>
      <c r="AIZ34" s="1347"/>
      <c r="AJA34" s="1347"/>
      <c r="AJB34" s="1347"/>
      <c r="AJC34" s="1347"/>
      <c r="AJD34" s="1347"/>
      <c r="AJE34" s="1347"/>
      <c r="AJF34" s="1347"/>
      <c r="AJG34" s="1347"/>
      <c r="AJH34" s="1347"/>
      <c r="AJI34" s="1347"/>
      <c r="AJJ34" s="1347"/>
      <c r="AJK34" s="1347"/>
      <c r="AJL34" s="1347"/>
      <c r="AJM34" s="1347"/>
      <c r="AJN34" s="1347"/>
      <c r="AJO34" s="1347"/>
      <c r="AJP34" s="1347"/>
      <c r="AJQ34" s="1347"/>
      <c r="AJR34" s="1347"/>
      <c r="AJS34" s="1347"/>
      <c r="AJT34" s="1347"/>
      <c r="AJU34" s="1347"/>
      <c r="AJV34" s="1347"/>
      <c r="AJW34" s="1347"/>
      <c r="AJX34" s="1347"/>
      <c r="AJY34" s="1347"/>
      <c r="AJZ34" s="1347"/>
      <c r="AKA34" s="1347"/>
      <c r="ART34" s="1347"/>
      <c r="ARU34" s="1347"/>
      <c r="ARV34" s="1347"/>
      <c r="ARW34" s="1347"/>
      <c r="ARX34" s="1347"/>
      <c r="ARY34" s="1347"/>
      <c r="ARZ34" s="1347"/>
      <c r="ASA34" s="1347"/>
      <c r="ASB34" s="1347"/>
      <c r="ASC34" s="1347"/>
      <c r="ASD34" s="1347"/>
      <c r="ASE34" s="1347"/>
      <c r="ASF34" s="1347"/>
      <c r="ASG34" s="1347"/>
      <c r="ASH34" s="1347"/>
      <c r="ASI34" s="1347"/>
      <c r="ASJ34" s="1347"/>
      <c r="ASK34" s="1347"/>
      <c r="ASL34" s="1347"/>
      <c r="ASM34" s="1347"/>
      <c r="ASN34" s="1347"/>
      <c r="ASO34" s="1347"/>
      <c r="ASP34" s="1347"/>
      <c r="ASQ34" s="1347"/>
      <c r="ASR34" s="1347"/>
      <c r="ASS34" s="1347"/>
      <c r="AST34" s="1347"/>
      <c r="ASU34" s="1347"/>
      <c r="ASV34" s="1347"/>
      <c r="ASW34" s="1347"/>
      <c r="ASX34" s="1347"/>
      <c r="ASY34" s="1347"/>
      <c r="ASZ34" s="1347"/>
      <c r="ATA34" s="1347"/>
      <c r="ATB34" s="1347"/>
      <c r="ATC34" s="1347"/>
      <c r="ATD34" s="1347"/>
      <c r="ATE34" s="1347"/>
      <c r="ATF34" s="1347"/>
      <c r="ATG34" s="1347"/>
      <c r="ATH34" s="1347"/>
      <c r="ATI34" s="1347"/>
      <c r="ATJ34" s="1347"/>
      <c r="ATK34" s="1347"/>
      <c r="ATL34" s="1347"/>
      <c r="ATM34" s="1347"/>
      <c r="ATN34" s="1347"/>
      <c r="ATO34" s="1347"/>
      <c r="ATP34" s="1347"/>
      <c r="ATQ34" s="1347"/>
      <c r="ATR34" s="1347"/>
      <c r="ATS34" s="1347"/>
      <c r="ATT34" s="1347"/>
      <c r="ATU34" s="1347"/>
      <c r="ATV34" s="1347"/>
      <c r="ATW34" s="1347"/>
      <c r="ATX34" s="1347"/>
      <c r="ATY34" s="1347"/>
      <c r="ATZ34" s="1347"/>
      <c r="AUA34" s="1347"/>
      <c r="AUB34" s="1347"/>
      <c r="AUC34" s="1347"/>
      <c r="AUD34" s="1347"/>
      <c r="AUE34" s="1347"/>
      <c r="AUF34" s="1347"/>
      <c r="AUG34" s="1347"/>
      <c r="AUH34" s="1347"/>
      <c r="AUI34" s="1347"/>
      <c r="AUJ34" s="1347"/>
      <c r="AUK34" s="1347"/>
      <c r="AUL34" s="1347"/>
      <c r="AUM34" s="1347"/>
      <c r="AUN34" s="1347"/>
      <c r="AUO34" s="1347"/>
      <c r="AUP34" s="1347"/>
      <c r="AUQ34" s="1347"/>
      <c r="AUR34" s="1347"/>
      <c r="AUS34" s="1347"/>
      <c r="AUT34" s="1347"/>
      <c r="AUU34" s="1347"/>
      <c r="AUV34" s="1347"/>
      <c r="AUW34" s="1347"/>
      <c r="AUX34" s="1347"/>
      <c r="AUY34" s="1347"/>
      <c r="AUZ34" s="1347"/>
      <c r="AVA34" s="1347"/>
      <c r="AVB34" s="1347"/>
      <c r="AVC34" s="1347"/>
      <c r="AVD34" s="1347"/>
      <c r="AVE34" s="1347"/>
      <c r="AVF34" s="1347"/>
      <c r="AVG34" s="1347"/>
      <c r="AVH34" s="1347"/>
      <c r="AVI34" s="1347"/>
      <c r="AVJ34" s="1347"/>
      <c r="AVK34" s="1347"/>
      <c r="AVL34" s="1347"/>
      <c r="AVM34" s="1347"/>
      <c r="AVN34" s="1347"/>
      <c r="AVO34" s="1347"/>
      <c r="AVP34" s="1347"/>
      <c r="AVQ34" s="1347"/>
      <c r="AVR34" s="1347"/>
      <c r="AVS34" s="1347"/>
      <c r="AVT34" s="1347"/>
      <c r="AVU34" s="1347"/>
      <c r="AVV34" s="1347"/>
      <c r="AVW34" s="1347"/>
      <c r="AVX34" s="1347"/>
      <c r="AVY34" s="1347"/>
      <c r="AVZ34" s="1347"/>
      <c r="AWA34" s="1347"/>
      <c r="AWB34" s="1347"/>
      <c r="AWC34" s="1347"/>
      <c r="AWD34" s="1347"/>
      <c r="AWE34" s="1347"/>
      <c r="AWF34" s="1347"/>
      <c r="AWG34" s="1347"/>
      <c r="AWH34" s="1347"/>
      <c r="AWI34" s="1347"/>
    </row>
    <row r="35" spans="1:963 1164:1283" s="1345" customFormat="1" x14ac:dyDescent="0.25">
      <c r="A35" s="1344"/>
      <c r="E35" s="1346" t="str">
        <f t="shared" si="0"/>
        <v/>
      </c>
      <c r="G35" s="1346" t="str">
        <f t="shared" si="0"/>
        <v/>
      </c>
      <c r="I35" s="1346" t="str">
        <f t="shared" si="1"/>
        <v/>
      </c>
      <c r="K35" s="1346" t="str">
        <f t="shared" si="2"/>
        <v/>
      </c>
      <c r="M35" s="1346" t="str">
        <f t="shared" si="3"/>
        <v/>
      </c>
      <c r="O35" s="1346" t="str">
        <f t="shared" si="4"/>
        <v/>
      </c>
      <c r="Q35" s="1346" t="str">
        <f t="shared" si="5"/>
        <v/>
      </c>
      <c r="R35" s="1345">
        <v>25</v>
      </c>
      <c r="S35" s="1346" t="str">
        <f t="shared" si="6"/>
        <v/>
      </c>
      <c r="U35" s="1346" t="str">
        <f t="shared" si="7"/>
        <v/>
      </c>
      <c r="W35" s="1346" t="str">
        <f t="shared" si="8"/>
        <v/>
      </c>
      <c r="Y35" s="1346" t="str">
        <f t="shared" si="9"/>
        <v/>
      </c>
      <c r="AA35" s="1346" t="str">
        <f t="shared" si="10"/>
        <v/>
      </c>
      <c r="AC35" s="1346" t="str">
        <f t="shared" si="11"/>
        <v/>
      </c>
      <c r="AD35" s="1345">
        <v>128315</v>
      </c>
      <c r="AE35" s="1346" t="str">
        <f t="shared" si="12"/>
        <v/>
      </c>
      <c r="AG35" s="1346" t="str">
        <f t="shared" si="13"/>
        <v/>
      </c>
      <c r="AI35" s="1346" t="str">
        <f t="shared" si="14"/>
        <v/>
      </c>
      <c r="AJ35" s="1345">
        <v>648</v>
      </c>
      <c r="AK35" s="1346" t="str">
        <f t="shared" si="15"/>
        <v/>
      </c>
      <c r="AM35" s="1346" t="str">
        <f t="shared" si="16"/>
        <v/>
      </c>
      <c r="AO35" s="1346" t="str">
        <f t="shared" si="17"/>
        <v/>
      </c>
      <c r="AP35" s="1345">
        <v>128988</v>
      </c>
      <c r="AQ35" s="1346" t="str">
        <f t="shared" si="18"/>
        <v/>
      </c>
      <c r="AS35" s="1346" t="str">
        <f t="shared" si="19"/>
        <v/>
      </c>
      <c r="AU35" s="1346" t="str">
        <f t="shared" si="19"/>
        <v/>
      </c>
      <c r="AW35" s="1346" t="str">
        <f t="shared" si="20"/>
        <v/>
      </c>
      <c r="AY35" s="1346" t="str">
        <f t="shared" si="21"/>
        <v/>
      </c>
      <c r="BA35" s="1346" t="str">
        <f t="shared" si="22"/>
        <v/>
      </c>
      <c r="BC35" s="1346" t="str">
        <f t="shared" si="23"/>
        <v/>
      </c>
      <c r="BE35" s="1346" t="str">
        <f t="shared" si="24"/>
        <v/>
      </c>
      <c r="BF35" s="1345">
        <v>25</v>
      </c>
      <c r="BG35" s="1346" t="str">
        <f t="shared" si="25"/>
        <v/>
      </c>
      <c r="BI35" s="1346" t="str">
        <f t="shared" si="26"/>
        <v/>
      </c>
      <c r="BK35" s="1346" t="str">
        <f t="shared" si="27"/>
        <v/>
      </c>
      <c r="BM35" s="1346" t="str">
        <f t="shared" si="28"/>
        <v/>
      </c>
      <c r="BO35" s="1346" t="str">
        <f t="shared" si="29"/>
        <v/>
      </c>
      <c r="BQ35" s="1346" t="str">
        <f t="shared" si="30"/>
        <v/>
      </c>
      <c r="BR35" s="1345">
        <v>128315</v>
      </c>
      <c r="BS35" s="1346" t="str">
        <f t="shared" si="31"/>
        <v/>
      </c>
      <c r="BU35" s="1346" t="str">
        <f t="shared" si="32"/>
        <v/>
      </c>
      <c r="BW35" s="1346" t="str">
        <f t="shared" si="33"/>
        <v/>
      </c>
      <c r="BX35" s="1345">
        <v>648</v>
      </c>
      <c r="BY35" s="1346" t="str">
        <f t="shared" si="34"/>
        <v/>
      </c>
      <c r="CA35" s="1346" t="str">
        <f t="shared" si="35"/>
        <v/>
      </c>
      <c r="CC35" s="1346" t="str">
        <f t="shared" si="36"/>
        <v/>
      </c>
      <c r="CD35" s="1345">
        <v>128988</v>
      </c>
      <c r="CE35" s="1346" t="str">
        <f t="shared" si="37"/>
        <v/>
      </c>
      <c r="AIN35" s="1347"/>
      <c r="AIO35" s="1347"/>
      <c r="AIP35" s="1347"/>
      <c r="AIQ35" s="1347"/>
      <c r="AIR35" s="1347"/>
      <c r="AIS35" s="1347"/>
      <c r="AIT35" s="1347"/>
      <c r="AIU35" s="1347"/>
      <c r="AIV35" s="1347"/>
      <c r="AIW35" s="1347"/>
      <c r="AIX35" s="1347"/>
      <c r="AIY35" s="1347"/>
      <c r="AIZ35" s="1347"/>
      <c r="AJA35" s="1347"/>
      <c r="AJB35" s="1347"/>
      <c r="AJC35" s="1347"/>
      <c r="AJD35" s="1347"/>
      <c r="AJE35" s="1347"/>
      <c r="AJF35" s="1347"/>
      <c r="AJG35" s="1347"/>
      <c r="AJH35" s="1347"/>
      <c r="AJI35" s="1347"/>
      <c r="AJJ35" s="1347"/>
      <c r="AJK35" s="1347"/>
      <c r="AJL35" s="1347"/>
      <c r="AJM35" s="1347"/>
      <c r="AJN35" s="1347"/>
      <c r="AJO35" s="1347"/>
      <c r="AJP35" s="1347"/>
      <c r="AJQ35" s="1347"/>
      <c r="AJR35" s="1347"/>
      <c r="AJS35" s="1347"/>
      <c r="AJT35" s="1347"/>
      <c r="AJU35" s="1347"/>
      <c r="AJV35" s="1347"/>
      <c r="AJW35" s="1347"/>
      <c r="AJX35" s="1347"/>
      <c r="AJY35" s="1347"/>
      <c r="AJZ35" s="1347"/>
      <c r="AKA35" s="1347"/>
      <c r="ART35" s="1347"/>
      <c r="ARU35" s="1347"/>
      <c r="ARV35" s="1347"/>
      <c r="ARW35" s="1347"/>
      <c r="ARX35" s="1347"/>
      <c r="ARY35" s="1347"/>
      <c r="ARZ35" s="1347"/>
      <c r="ASA35" s="1347"/>
      <c r="ASB35" s="1347"/>
      <c r="ASC35" s="1347"/>
      <c r="ASD35" s="1347"/>
      <c r="ASE35" s="1347"/>
      <c r="ASF35" s="1347"/>
      <c r="ASG35" s="1347"/>
      <c r="ASH35" s="1347"/>
      <c r="ASI35" s="1347"/>
      <c r="ASJ35" s="1347"/>
      <c r="ASK35" s="1347"/>
      <c r="ASL35" s="1347"/>
      <c r="ASM35" s="1347"/>
      <c r="ASN35" s="1347"/>
      <c r="ASO35" s="1347"/>
      <c r="ASP35" s="1347"/>
      <c r="ASQ35" s="1347"/>
      <c r="ASR35" s="1347"/>
      <c r="ASS35" s="1347"/>
      <c r="AST35" s="1347"/>
      <c r="ASU35" s="1347"/>
      <c r="ASV35" s="1347"/>
      <c r="ASW35" s="1347"/>
      <c r="ASX35" s="1347"/>
      <c r="ASY35" s="1347"/>
      <c r="ASZ35" s="1347"/>
      <c r="ATA35" s="1347"/>
      <c r="ATB35" s="1347"/>
      <c r="ATC35" s="1347"/>
      <c r="ATD35" s="1347"/>
      <c r="ATE35" s="1347"/>
      <c r="ATF35" s="1347"/>
      <c r="ATG35" s="1347"/>
      <c r="ATH35" s="1347"/>
      <c r="ATI35" s="1347"/>
      <c r="ATJ35" s="1347"/>
      <c r="ATK35" s="1347"/>
      <c r="ATL35" s="1347"/>
      <c r="ATM35" s="1347"/>
      <c r="ATN35" s="1347"/>
      <c r="ATO35" s="1347"/>
      <c r="ATP35" s="1347"/>
      <c r="ATQ35" s="1347"/>
      <c r="ATR35" s="1347"/>
      <c r="ATS35" s="1347"/>
      <c r="ATT35" s="1347"/>
      <c r="ATU35" s="1347"/>
      <c r="ATV35" s="1347"/>
      <c r="ATW35" s="1347"/>
      <c r="ATX35" s="1347"/>
      <c r="ATY35" s="1347"/>
      <c r="ATZ35" s="1347"/>
      <c r="AUA35" s="1347"/>
      <c r="AUB35" s="1347"/>
      <c r="AUC35" s="1347"/>
      <c r="AUD35" s="1347"/>
      <c r="AUE35" s="1347"/>
      <c r="AUF35" s="1347"/>
      <c r="AUG35" s="1347"/>
      <c r="AUH35" s="1347"/>
      <c r="AUI35" s="1347"/>
      <c r="AUJ35" s="1347"/>
      <c r="AUK35" s="1347"/>
      <c r="AUL35" s="1347"/>
      <c r="AUM35" s="1347"/>
      <c r="AUN35" s="1347"/>
      <c r="AUO35" s="1347"/>
      <c r="AUP35" s="1347"/>
      <c r="AUQ35" s="1347"/>
      <c r="AUR35" s="1347"/>
      <c r="AUS35" s="1347"/>
      <c r="AUT35" s="1347"/>
      <c r="AUU35" s="1347"/>
      <c r="AUV35" s="1347"/>
      <c r="AUW35" s="1347"/>
      <c r="AUX35" s="1347"/>
      <c r="AUY35" s="1347"/>
      <c r="AUZ35" s="1347"/>
      <c r="AVA35" s="1347"/>
      <c r="AVB35" s="1347"/>
      <c r="AVC35" s="1347"/>
      <c r="AVD35" s="1347"/>
      <c r="AVE35" s="1347"/>
      <c r="AVF35" s="1347"/>
      <c r="AVG35" s="1347"/>
      <c r="AVH35" s="1347"/>
      <c r="AVI35" s="1347"/>
      <c r="AVJ35" s="1347"/>
      <c r="AVK35" s="1347"/>
      <c r="AVL35" s="1347"/>
      <c r="AVM35" s="1347"/>
      <c r="AVN35" s="1347"/>
      <c r="AVO35" s="1347"/>
      <c r="AVP35" s="1347"/>
      <c r="AVQ35" s="1347"/>
      <c r="AVR35" s="1347"/>
      <c r="AVS35" s="1347"/>
      <c r="AVT35" s="1347"/>
      <c r="AVU35" s="1347"/>
      <c r="AVV35" s="1347"/>
      <c r="AVW35" s="1347"/>
      <c r="AVX35" s="1347"/>
      <c r="AVY35" s="1347"/>
      <c r="AVZ35" s="1347"/>
      <c r="AWA35" s="1347"/>
      <c r="AWB35" s="1347"/>
      <c r="AWC35" s="1347"/>
      <c r="AWD35" s="1347"/>
      <c r="AWE35" s="1347"/>
      <c r="AWF35" s="1347"/>
      <c r="AWG35" s="1347"/>
      <c r="AWH35" s="1347"/>
      <c r="AWI35" s="1347"/>
    </row>
    <row r="36" spans="1:963 1164:1283" s="1345" customFormat="1" x14ac:dyDescent="0.25">
      <c r="A36" s="1344"/>
      <c r="B36" s="1345">
        <v>0.68</v>
      </c>
      <c r="E36" s="1346" t="str">
        <f t="shared" si="0"/>
        <v/>
      </c>
      <c r="G36" s="1346" t="str">
        <f t="shared" si="0"/>
        <v/>
      </c>
      <c r="I36" s="1346" t="str">
        <f t="shared" si="1"/>
        <v/>
      </c>
      <c r="K36" s="1346" t="str">
        <f t="shared" si="2"/>
        <v/>
      </c>
      <c r="M36" s="1346" t="str">
        <f t="shared" si="3"/>
        <v/>
      </c>
      <c r="O36" s="1346" t="str">
        <f t="shared" si="4"/>
        <v/>
      </c>
      <c r="Q36" s="1346" t="str">
        <f t="shared" si="5"/>
        <v/>
      </c>
      <c r="S36" s="1346" t="str">
        <f t="shared" si="6"/>
        <v/>
      </c>
      <c r="U36" s="1346" t="str">
        <f t="shared" si="7"/>
        <v/>
      </c>
      <c r="W36" s="1346" t="str">
        <f t="shared" si="8"/>
        <v/>
      </c>
      <c r="Y36" s="1346" t="str">
        <f t="shared" si="9"/>
        <v/>
      </c>
      <c r="AA36" s="1346" t="str">
        <f t="shared" si="10"/>
        <v/>
      </c>
      <c r="AC36" s="1346" t="str">
        <f t="shared" si="11"/>
        <v/>
      </c>
      <c r="AE36" s="1346" t="str">
        <f t="shared" si="12"/>
        <v/>
      </c>
      <c r="AG36" s="1346" t="str">
        <f t="shared" si="13"/>
        <v/>
      </c>
      <c r="AI36" s="1346" t="str">
        <f t="shared" si="14"/>
        <v/>
      </c>
      <c r="AK36" s="1346" t="str">
        <f t="shared" si="15"/>
        <v/>
      </c>
      <c r="AM36" s="1346" t="str">
        <f t="shared" si="16"/>
        <v/>
      </c>
      <c r="AO36" s="1346" t="str">
        <f t="shared" si="17"/>
        <v/>
      </c>
      <c r="AQ36" s="1346" t="str">
        <f t="shared" si="18"/>
        <v/>
      </c>
      <c r="AS36" s="1346" t="str">
        <f t="shared" si="19"/>
        <v/>
      </c>
      <c r="AU36" s="1346" t="str">
        <f t="shared" si="19"/>
        <v/>
      </c>
      <c r="AW36" s="1346" t="str">
        <f t="shared" si="20"/>
        <v/>
      </c>
      <c r="AY36" s="1346" t="str">
        <f t="shared" si="21"/>
        <v/>
      </c>
      <c r="BA36" s="1346" t="str">
        <f t="shared" si="22"/>
        <v/>
      </c>
      <c r="BC36" s="1346" t="str">
        <f t="shared" si="23"/>
        <v/>
      </c>
      <c r="BE36" s="1346" t="str">
        <f t="shared" si="24"/>
        <v/>
      </c>
      <c r="BG36" s="1346" t="str">
        <f t="shared" si="25"/>
        <v/>
      </c>
      <c r="BI36" s="1346" t="str">
        <f t="shared" si="26"/>
        <v/>
      </c>
      <c r="BK36" s="1346" t="str">
        <f t="shared" si="27"/>
        <v/>
      </c>
      <c r="BM36" s="1346" t="str">
        <f t="shared" si="28"/>
        <v/>
      </c>
      <c r="BO36" s="1346" t="str">
        <f t="shared" si="29"/>
        <v/>
      </c>
      <c r="BQ36" s="1346" t="str">
        <f t="shared" si="30"/>
        <v/>
      </c>
      <c r="BS36" s="1346" t="str">
        <f t="shared" si="31"/>
        <v/>
      </c>
      <c r="BU36" s="1346" t="str">
        <f t="shared" si="32"/>
        <v/>
      </c>
      <c r="BW36" s="1346" t="str">
        <f t="shared" si="33"/>
        <v/>
      </c>
      <c r="BY36" s="1346" t="str">
        <f t="shared" si="34"/>
        <v/>
      </c>
      <c r="CA36" s="1346" t="str">
        <f t="shared" si="35"/>
        <v/>
      </c>
      <c r="CC36" s="1346" t="str">
        <f t="shared" si="36"/>
        <v/>
      </c>
      <c r="CE36" s="1346" t="str">
        <f t="shared" si="37"/>
        <v/>
      </c>
      <c r="AIN36" s="1347"/>
      <c r="AIO36" s="1347"/>
      <c r="AIP36" s="1347"/>
      <c r="AIQ36" s="1347"/>
      <c r="AIR36" s="1347"/>
      <c r="AIS36" s="1347"/>
      <c r="AIT36" s="1347"/>
      <c r="AIU36" s="1347"/>
      <c r="AIV36" s="1347"/>
      <c r="AIW36" s="1347"/>
      <c r="AIX36" s="1347"/>
      <c r="AIY36" s="1347"/>
      <c r="AIZ36" s="1347"/>
      <c r="AJA36" s="1347"/>
      <c r="AJB36" s="1347"/>
      <c r="AJC36" s="1347"/>
      <c r="AJD36" s="1347"/>
      <c r="AJE36" s="1347"/>
      <c r="AJF36" s="1347"/>
      <c r="AJG36" s="1347"/>
      <c r="AJH36" s="1347"/>
      <c r="AJI36" s="1347"/>
      <c r="AJJ36" s="1347"/>
      <c r="AJK36" s="1347"/>
      <c r="AJL36" s="1347"/>
      <c r="AJM36" s="1347"/>
      <c r="AJN36" s="1347"/>
      <c r="AJO36" s="1347"/>
      <c r="AJP36" s="1347"/>
      <c r="AJQ36" s="1347"/>
      <c r="AJR36" s="1347"/>
      <c r="AJS36" s="1347"/>
      <c r="AJT36" s="1347"/>
      <c r="AJU36" s="1347"/>
      <c r="AJV36" s="1347"/>
      <c r="AJW36" s="1347"/>
      <c r="AJX36" s="1347"/>
      <c r="AJY36" s="1347"/>
      <c r="AJZ36" s="1347"/>
      <c r="AKA36" s="1347"/>
      <c r="ART36" s="1347"/>
      <c r="ARU36" s="1347"/>
      <c r="ARV36" s="1347"/>
      <c r="ARW36" s="1347"/>
      <c r="ARX36" s="1347"/>
      <c r="ARY36" s="1347"/>
      <c r="ARZ36" s="1347"/>
      <c r="ASA36" s="1347"/>
      <c r="ASB36" s="1347"/>
      <c r="ASC36" s="1347"/>
      <c r="ASD36" s="1347"/>
      <c r="ASE36" s="1347"/>
      <c r="ASF36" s="1347"/>
      <c r="ASG36" s="1347"/>
      <c r="ASH36" s="1347"/>
      <c r="ASI36" s="1347"/>
      <c r="ASJ36" s="1347"/>
      <c r="ASK36" s="1347"/>
      <c r="ASL36" s="1347"/>
      <c r="ASM36" s="1347"/>
      <c r="ASN36" s="1347"/>
      <c r="ASO36" s="1347"/>
      <c r="ASP36" s="1347"/>
      <c r="ASQ36" s="1347"/>
      <c r="ASR36" s="1347"/>
      <c r="ASS36" s="1347"/>
      <c r="AST36" s="1347"/>
      <c r="ASU36" s="1347"/>
      <c r="ASV36" s="1347"/>
      <c r="ASW36" s="1347"/>
      <c r="ASX36" s="1347"/>
      <c r="ASY36" s="1347"/>
      <c r="ASZ36" s="1347"/>
      <c r="ATA36" s="1347"/>
      <c r="ATB36" s="1347"/>
      <c r="ATC36" s="1347"/>
      <c r="ATD36" s="1347"/>
      <c r="ATE36" s="1347"/>
      <c r="ATF36" s="1347"/>
      <c r="ATG36" s="1347"/>
      <c r="ATH36" s="1347"/>
      <c r="ATI36" s="1347"/>
      <c r="ATJ36" s="1347"/>
      <c r="ATK36" s="1347"/>
      <c r="ATL36" s="1347"/>
      <c r="ATM36" s="1347"/>
      <c r="ATN36" s="1347"/>
      <c r="ATO36" s="1347"/>
      <c r="ATP36" s="1347"/>
      <c r="ATQ36" s="1347"/>
      <c r="ATR36" s="1347"/>
      <c r="ATS36" s="1347"/>
      <c r="ATT36" s="1347"/>
      <c r="ATU36" s="1347"/>
      <c r="ATV36" s="1347"/>
      <c r="ATW36" s="1347"/>
      <c r="ATX36" s="1347"/>
      <c r="ATY36" s="1347"/>
      <c r="ATZ36" s="1347"/>
      <c r="AUA36" s="1347"/>
      <c r="AUB36" s="1347"/>
      <c r="AUC36" s="1347"/>
      <c r="AUD36" s="1347"/>
      <c r="AUE36" s="1347"/>
      <c r="AUF36" s="1347"/>
      <c r="AUG36" s="1347"/>
      <c r="AUH36" s="1347"/>
      <c r="AUI36" s="1347"/>
      <c r="AUJ36" s="1347"/>
      <c r="AUK36" s="1347"/>
      <c r="AUL36" s="1347"/>
      <c r="AUM36" s="1347"/>
      <c r="AUN36" s="1347"/>
      <c r="AUO36" s="1347"/>
      <c r="AUP36" s="1347"/>
      <c r="AUQ36" s="1347"/>
      <c r="AUR36" s="1347"/>
      <c r="AUS36" s="1347"/>
      <c r="AUT36" s="1347"/>
      <c r="AUU36" s="1347"/>
      <c r="AUV36" s="1347"/>
      <c r="AUW36" s="1347"/>
      <c r="AUX36" s="1347"/>
      <c r="AUY36" s="1347"/>
      <c r="AUZ36" s="1347"/>
      <c r="AVA36" s="1347"/>
      <c r="AVB36" s="1347"/>
      <c r="AVC36" s="1347"/>
      <c r="AVD36" s="1347"/>
      <c r="AVE36" s="1347"/>
      <c r="AVF36" s="1347"/>
      <c r="AVG36" s="1347"/>
      <c r="AVH36" s="1347"/>
      <c r="AVI36" s="1347"/>
      <c r="AVJ36" s="1347"/>
      <c r="AVK36" s="1347"/>
      <c r="AVL36" s="1347"/>
      <c r="AVM36" s="1347"/>
      <c r="AVN36" s="1347"/>
      <c r="AVO36" s="1347"/>
      <c r="AVP36" s="1347"/>
      <c r="AVQ36" s="1347"/>
      <c r="AVR36" s="1347"/>
      <c r="AVS36" s="1347"/>
      <c r="AVT36" s="1347"/>
      <c r="AVU36" s="1347"/>
      <c r="AVV36" s="1347"/>
      <c r="AVW36" s="1347"/>
      <c r="AVX36" s="1347"/>
      <c r="AVY36" s="1347"/>
      <c r="AVZ36" s="1347"/>
      <c r="AWA36" s="1347"/>
      <c r="AWB36" s="1347"/>
      <c r="AWC36" s="1347"/>
      <c r="AWD36" s="1347"/>
      <c r="AWE36" s="1347"/>
      <c r="AWF36" s="1347"/>
      <c r="AWG36" s="1347"/>
      <c r="AWH36" s="1347"/>
      <c r="AWI36" s="1347"/>
    </row>
    <row r="37" spans="1:963 1164:1283" s="1345" customFormat="1" x14ac:dyDescent="0.25">
      <c r="A37" s="1344" t="s">
        <v>890</v>
      </c>
      <c r="B37" s="1345">
        <v>116.41</v>
      </c>
      <c r="D37" s="1345">
        <v>456465</v>
      </c>
      <c r="E37" s="1346">
        <f t="shared" si="0"/>
        <v>3921.1837471007648</v>
      </c>
      <c r="F37" s="1345">
        <v>62183</v>
      </c>
      <c r="G37" s="1346">
        <f t="shared" si="0"/>
        <v>534.17232196546695</v>
      </c>
      <c r="I37" s="1346" t="str">
        <f t="shared" si="1"/>
        <v/>
      </c>
      <c r="J37" s="1345">
        <v>53133</v>
      </c>
      <c r="K37" s="1346">
        <f t="shared" si="2"/>
        <v>456.42985997766516</v>
      </c>
      <c r="M37" s="1346" t="str">
        <f t="shared" si="3"/>
        <v/>
      </c>
      <c r="N37" s="1345">
        <v>15273</v>
      </c>
      <c r="O37" s="1346">
        <f t="shared" si="4"/>
        <v>131.20006872261834</v>
      </c>
      <c r="P37" s="1345">
        <v>410243</v>
      </c>
      <c r="Q37" s="1346">
        <f t="shared" si="5"/>
        <v>3524.1216390344475</v>
      </c>
      <c r="R37" s="1345">
        <v>152</v>
      </c>
      <c r="S37" s="1346">
        <f t="shared" si="6"/>
        <v>1.3057297483034105</v>
      </c>
      <c r="U37" s="1346" t="str">
        <f t="shared" si="7"/>
        <v/>
      </c>
      <c r="V37" s="1345">
        <v>-91</v>
      </c>
      <c r="W37" s="1346">
        <f t="shared" si="8"/>
        <v>-0.78171978352375227</v>
      </c>
      <c r="Y37" s="1346" t="str">
        <f t="shared" si="9"/>
        <v/>
      </c>
      <c r="AA37" s="1346" t="str">
        <f t="shared" si="10"/>
        <v/>
      </c>
      <c r="AC37" s="1346" t="str">
        <f t="shared" si="11"/>
        <v/>
      </c>
      <c r="AE37" s="1346" t="str">
        <f t="shared" si="12"/>
        <v/>
      </c>
      <c r="AG37" s="1346" t="str">
        <f t="shared" si="13"/>
        <v/>
      </c>
      <c r="AI37" s="1346" t="str">
        <f t="shared" si="14"/>
        <v/>
      </c>
      <c r="AJ37" s="1345">
        <v>232602</v>
      </c>
      <c r="AK37" s="1346">
        <f t="shared" si="15"/>
        <v>1998.1273086504596</v>
      </c>
      <c r="AM37" s="1346" t="str">
        <f t="shared" si="16"/>
        <v/>
      </c>
      <c r="AO37" s="1346" t="str">
        <f t="shared" si="17"/>
        <v/>
      </c>
      <c r="AP37" s="1345">
        <v>773495</v>
      </c>
      <c r="AQ37" s="1346">
        <f t="shared" si="18"/>
        <v>6644.5752083154366</v>
      </c>
      <c r="AR37" s="1345">
        <v>456465</v>
      </c>
      <c r="AS37" s="1346">
        <f t="shared" si="19"/>
        <v>3921.1837471007648</v>
      </c>
      <c r="AT37" s="1345">
        <v>62183</v>
      </c>
      <c r="AU37" s="1346">
        <f t="shared" si="19"/>
        <v>534.17232196546695</v>
      </c>
      <c r="AW37" s="1346" t="str">
        <f t="shared" si="20"/>
        <v/>
      </c>
      <c r="AX37" s="1345">
        <v>53133</v>
      </c>
      <c r="AY37" s="1346">
        <f t="shared" si="21"/>
        <v>456.42985997766516</v>
      </c>
      <c r="BA37" s="1346" t="str">
        <f t="shared" si="22"/>
        <v/>
      </c>
      <c r="BB37" s="1345">
        <v>15273</v>
      </c>
      <c r="BC37" s="1346">
        <f t="shared" si="23"/>
        <v>131.20006872261834</v>
      </c>
      <c r="BD37" s="1345">
        <v>410243</v>
      </c>
      <c r="BE37" s="1346">
        <f t="shared" si="24"/>
        <v>3524.1216390344475</v>
      </c>
      <c r="BF37" s="1345">
        <v>152</v>
      </c>
      <c r="BG37" s="1346">
        <f t="shared" si="25"/>
        <v>1.3057297483034105</v>
      </c>
      <c r="BI37" s="1346" t="str">
        <f t="shared" si="26"/>
        <v/>
      </c>
      <c r="BJ37" s="1345">
        <v>-91</v>
      </c>
      <c r="BK37" s="1346">
        <f t="shared" si="27"/>
        <v>-0.78171978352375227</v>
      </c>
      <c r="BM37" s="1346" t="str">
        <f t="shared" si="28"/>
        <v/>
      </c>
      <c r="BO37" s="1346" t="str">
        <f t="shared" si="29"/>
        <v/>
      </c>
      <c r="BQ37" s="1346" t="str">
        <f t="shared" si="30"/>
        <v/>
      </c>
      <c r="BS37" s="1346" t="str">
        <f t="shared" si="31"/>
        <v/>
      </c>
      <c r="BU37" s="1346" t="str">
        <f t="shared" si="32"/>
        <v/>
      </c>
      <c r="BW37" s="1346" t="str">
        <f t="shared" si="33"/>
        <v/>
      </c>
      <c r="BX37" s="1345">
        <v>232602</v>
      </c>
      <c r="BY37" s="1346">
        <f t="shared" si="34"/>
        <v>1998.1273086504596</v>
      </c>
      <c r="CA37" s="1346" t="str">
        <f t="shared" si="35"/>
        <v/>
      </c>
      <c r="CC37" s="1346" t="str">
        <f t="shared" si="36"/>
        <v/>
      </c>
      <c r="CD37" s="1345">
        <v>773495</v>
      </c>
      <c r="CE37" s="1346">
        <f t="shared" si="37"/>
        <v>6644.5752083154366</v>
      </c>
      <c r="AIN37" s="1347"/>
      <c r="AIO37" s="1347"/>
      <c r="AIP37" s="1347"/>
      <c r="AIQ37" s="1347"/>
      <c r="AIR37" s="1347"/>
      <c r="AIS37" s="1347"/>
      <c r="AIT37" s="1347"/>
      <c r="AIU37" s="1347"/>
      <c r="AIV37" s="1347"/>
      <c r="AIW37" s="1347"/>
      <c r="AIX37" s="1347"/>
      <c r="AIY37" s="1347"/>
      <c r="AIZ37" s="1347"/>
      <c r="AJA37" s="1347"/>
      <c r="AJB37" s="1347"/>
      <c r="AJC37" s="1347"/>
      <c r="AJD37" s="1347"/>
      <c r="AJE37" s="1347"/>
      <c r="AJF37" s="1347"/>
      <c r="AJG37" s="1347"/>
      <c r="AJH37" s="1347"/>
      <c r="AJI37" s="1347"/>
      <c r="AJJ37" s="1347"/>
      <c r="AJK37" s="1347"/>
      <c r="AJL37" s="1347"/>
      <c r="AJM37" s="1347"/>
      <c r="AJN37" s="1347"/>
      <c r="AJO37" s="1347"/>
      <c r="AJP37" s="1347"/>
      <c r="AJQ37" s="1347"/>
      <c r="AJR37" s="1347"/>
      <c r="AJS37" s="1347"/>
      <c r="AJT37" s="1347"/>
      <c r="AJU37" s="1347"/>
      <c r="AJV37" s="1347"/>
      <c r="AJW37" s="1347"/>
      <c r="AJX37" s="1347"/>
      <c r="AJY37" s="1347"/>
      <c r="AJZ37" s="1347"/>
      <c r="AKA37" s="1347"/>
      <c r="ART37" s="1347"/>
      <c r="ARU37" s="1347"/>
      <c r="ARV37" s="1347"/>
      <c r="ARW37" s="1347"/>
      <c r="ARX37" s="1347"/>
      <c r="ARY37" s="1347"/>
      <c r="ARZ37" s="1347"/>
      <c r="ASA37" s="1347"/>
      <c r="ASB37" s="1347"/>
      <c r="ASC37" s="1347"/>
      <c r="ASD37" s="1347"/>
      <c r="ASE37" s="1347"/>
      <c r="ASF37" s="1347"/>
      <c r="ASG37" s="1347"/>
      <c r="ASH37" s="1347"/>
      <c r="ASI37" s="1347"/>
      <c r="ASJ37" s="1347"/>
      <c r="ASK37" s="1347"/>
      <c r="ASL37" s="1347"/>
      <c r="ASM37" s="1347"/>
      <c r="ASN37" s="1347"/>
      <c r="ASO37" s="1347"/>
      <c r="ASP37" s="1347"/>
      <c r="ASQ37" s="1347"/>
      <c r="ASR37" s="1347"/>
      <c r="ASS37" s="1347"/>
      <c r="AST37" s="1347"/>
      <c r="ASU37" s="1347"/>
      <c r="ASV37" s="1347"/>
      <c r="ASW37" s="1347"/>
      <c r="ASX37" s="1347"/>
      <c r="ASY37" s="1347"/>
      <c r="ASZ37" s="1347"/>
      <c r="ATA37" s="1347"/>
      <c r="ATB37" s="1347"/>
      <c r="ATC37" s="1347"/>
      <c r="ATD37" s="1347"/>
      <c r="ATE37" s="1347"/>
      <c r="ATF37" s="1347"/>
      <c r="ATG37" s="1347"/>
      <c r="ATH37" s="1347"/>
      <c r="ATI37" s="1347"/>
      <c r="ATJ37" s="1347"/>
      <c r="ATK37" s="1347"/>
      <c r="ATL37" s="1347"/>
      <c r="ATM37" s="1347"/>
      <c r="ATN37" s="1347"/>
      <c r="ATO37" s="1347"/>
      <c r="ATP37" s="1347"/>
      <c r="ATQ37" s="1347"/>
      <c r="ATR37" s="1347"/>
      <c r="ATS37" s="1347"/>
      <c r="ATT37" s="1347"/>
      <c r="ATU37" s="1347"/>
      <c r="ATV37" s="1347"/>
      <c r="ATW37" s="1347"/>
      <c r="ATX37" s="1347"/>
      <c r="ATY37" s="1347"/>
      <c r="ATZ37" s="1347"/>
      <c r="AUA37" s="1347"/>
      <c r="AUB37" s="1347"/>
      <c r="AUC37" s="1347"/>
      <c r="AUD37" s="1347"/>
      <c r="AUE37" s="1347"/>
      <c r="AUF37" s="1347"/>
      <c r="AUG37" s="1347"/>
      <c r="AUH37" s="1347"/>
      <c r="AUI37" s="1347"/>
      <c r="AUJ37" s="1347"/>
      <c r="AUK37" s="1347"/>
      <c r="AUL37" s="1347"/>
      <c r="AUM37" s="1347"/>
      <c r="AUN37" s="1347"/>
      <c r="AUO37" s="1347"/>
      <c r="AUP37" s="1347"/>
      <c r="AUQ37" s="1347"/>
      <c r="AUR37" s="1347"/>
      <c r="AUS37" s="1347"/>
      <c r="AUT37" s="1347"/>
      <c r="AUU37" s="1347"/>
      <c r="AUV37" s="1347"/>
      <c r="AUW37" s="1347"/>
      <c r="AUX37" s="1347"/>
      <c r="AUY37" s="1347"/>
      <c r="AUZ37" s="1347"/>
      <c r="AVA37" s="1347"/>
      <c r="AVB37" s="1347"/>
      <c r="AVC37" s="1347"/>
      <c r="AVD37" s="1347"/>
      <c r="AVE37" s="1347"/>
      <c r="AVF37" s="1347"/>
      <c r="AVG37" s="1347"/>
      <c r="AVH37" s="1347"/>
      <c r="AVI37" s="1347"/>
      <c r="AVJ37" s="1347"/>
      <c r="AVK37" s="1347"/>
      <c r="AVL37" s="1347"/>
      <c r="AVM37" s="1347"/>
      <c r="AVN37" s="1347"/>
      <c r="AVO37" s="1347"/>
      <c r="AVP37" s="1347"/>
      <c r="AVQ37" s="1347"/>
      <c r="AVR37" s="1347"/>
      <c r="AVS37" s="1347"/>
      <c r="AVT37" s="1347"/>
      <c r="AVU37" s="1347"/>
      <c r="AVV37" s="1347"/>
      <c r="AVW37" s="1347"/>
      <c r="AVX37" s="1347"/>
      <c r="AVY37" s="1347"/>
      <c r="AVZ37" s="1347"/>
      <c r="AWA37" s="1347"/>
      <c r="AWB37" s="1347"/>
      <c r="AWC37" s="1347"/>
      <c r="AWD37" s="1347"/>
      <c r="AWE37" s="1347"/>
      <c r="AWF37" s="1347"/>
      <c r="AWG37" s="1347"/>
      <c r="AWH37" s="1347"/>
      <c r="AWI37" s="1347"/>
    </row>
    <row r="38" spans="1:963 1164:1283" s="1345" customFormat="1" ht="15.75" thickBot="1" x14ac:dyDescent="0.3">
      <c r="A38" s="1348"/>
      <c r="B38" s="1345">
        <v>45.6</v>
      </c>
      <c r="D38" s="1345">
        <v>254146</v>
      </c>
      <c r="E38" s="1346">
        <f t="shared" si="0"/>
        <v>5573.3771929824561</v>
      </c>
      <c r="F38" s="1345">
        <v>31629</v>
      </c>
      <c r="G38" s="1346">
        <f t="shared" si="0"/>
        <v>693.61842105263156</v>
      </c>
      <c r="I38" s="1346" t="str">
        <f t="shared" si="1"/>
        <v/>
      </c>
      <c r="J38" s="1345">
        <v>35536</v>
      </c>
      <c r="K38" s="1346">
        <f t="shared" si="2"/>
        <v>779.29824561403507</v>
      </c>
      <c r="M38" s="1346" t="str">
        <f t="shared" si="3"/>
        <v/>
      </c>
      <c r="N38" s="1345">
        <v>9916</v>
      </c>
      <c r="O38" s="1346">
        <f t="shared" si="4"/>
        <v>217.45614035087718</v>
      </c>
      <c r="P38" s="1345">
        <v>164417</v>
      </c>
      <c r="Q38" s="1346">
        <f t="shared" si="5"/>
        <v>3605.6359649122805</v>
      </c>
      <c r="R38" s="1345">
        <v>132</v>
      </c>
      <c r="S38" s="1346">
        <f t="shared" si="6"/>
        <v>2.8947368421052633</v>
      </c>
      <c r="U38" s="1346" t="str">
        <f t="shared" si="7"/>
        <v/>
      </c>
      <c r="V38" s="1345">
        <v>-74</v>
      </c>
      <c r="W38" s="1346">
        <f t="shared" si="8"/>
        <v>-1.6228070175438596</v>
      </c>
      <c r="Y38" s="1346" t="str">
        <f t="shared" si="9"/>
        <v/>
      </c>
      <c r="AA38" s="1346" t="str">
        <f t="shared" si="10"/>
        <v/>
      </c>
      <c r="AC38" s="1346" t="str">
        <f t="shared" si="11"/>
        <v/>
      </c>
      <c r="AE38" s="1346" t="str">
        <f t="shared" si="12"/>
        <v/>
      </c>
      <c r="AG38" s="1346" t="str">
        <f t="shared" si="13"/>
        <v/>
      </c>
      <c r="AI38" s="1346" t="str">
        <f t="shared" si="14"/>
        <v/>
      </c>
      <c r="AJ38" s="1345">
        <v>114547</v>
      </c>
      <c r="AK38" s="1346">
        <f t="shared" si="15"/>
        <v>2511.9956140350878</v>
      </c>
      <c r="AM38" s="1346" t="str">
        <f t="shared" si="16"/>
        <v/>
      </c>
      <c r="AO38" s="1346" t="str">
        <f t="shared" si="17"/>
        <v/>
      </c>
      <c r="AP38" s="1345">
        <v>356103</v>
      </c>
      <c r="AQ38" s="1346">
        <f t="shared" si="18"/>
        <v>7809.2763157894733</v>
      </c>
      <c r="AR38" s="1345">
        <v>254146</v>
      </c>
      <c r="AS38" s="1346">
        <f t="shared" si="19"/>
        <v>5573.3771929824561</v>
      </c>
      <c r="AT38" s="1345">
        <v>31629</v>
      </c>
      <c r="AU38" s="1346">
        <f t="shared" si="19"/>
        <v>693.61842105263156</v>
      </c>
      <c r="AW38" s="1346" t="str">
        <f t="shared" si="20"/>
        <v/>
      </c>
      <c r="AX38" s="1345">
        <v>35536</v>
      </c>
      <c r="AY38" s="1346">
        <f t="shared" si="21"/>
        <v>779.29824561403507</v>
      </c>
      <c r="BA38" s="1346" t="str">
        <f t="shared" si="22"/>
        <v/>
      </c>
      <c r="BB38" s="1345">
        <v>9916</v>
      </c>
      <c r="BC38" s="1346">
        <f t="shared" si="23"/>
        <v>217.45614035087718</v>
      </c>
      <c r="BD38" s="1345">
        <v>164417</v>
      </c>
      <c r="BE38" s="1346">
        <f t="shared" si="24"/>
        <v>3605.6359649122805</v>
      </c>
      <c r="BF38" s="1345">
        <v>132</v>
      </c>
      <c r="BG38" s="1346">
        <f t="shared" si="25"/>
        <v>2.8947368421052633</v>
      </c>
      <c r="BI38" s="1346" t="str">
        <f t="shared" si="26"/>
        <v/>
      </c>
      <c r="BJ38" s="1345">
        <v>-74</v>
      </c>
      <c r="BK38" s="1346">
        <f t="shared" si="27"/>
        <v>-1.6228070175438596</v>
      </c>
      <c r="BM38" s="1346" t="str">
        <f t="shared" si="28"/>
        <v/>
      </c>
      <c r="BO38" s="1346" t="str">
        <f t="shared" si="29"/>
        <v/>
      </c>
      <c r="BQ38" s="1346" t="str">
        <f t="shared" si="30"/>
        <v/>
      </c>
      <c r="BS38" s="1346" t="str">
        <f t="shared" si="31"/>
        <v/>
      </c>
      <c r="BU38" s="1346" t="str">
        <f t="shared" si="32"/>
        <v/>
      </c>
      <c r="BW38" s="1346" t="str">
        <f t="shared" si="33"/>
        <v/>
      </c>
      <c r="BX38" s="1345">
        <v>114547</v>
      </c>
      <c r="BY38" s="1346">
        <f t="shared" si="34"/>
        <v>2511.9956140350878</v>
      </c>
      <c r="CA38" s="1346" t="str">
        <f t="shared" si="35"/>
        <v/>
      </c>
      <c r="CC38" s="1346" t="str">
        <f t="shared" si="36"/>
        <v/>
      </c>
      <c r="CD38" s="1345">
        <v>356103</v>
      </c>
      <c r="CE38" s="1346">
        <f t="shared" si="37"/>
        <v>7809.2763157894733</v>
      </c>
      <c r="AIN38" s="1347"/>
      <c r="AIO38" s="1347"/>
      <c r="AIP38" s="1347"/>
      <c r="AIQ38" s="1347"/>
      <c r="AIR38" s="1347"/>
      <c r="AIS38" s="1347"/>
      <c r="AIT38" s="1347"/>
      <c r="AIU38" s="1347"/>
      <c r="AIV38" s="1347"/>
      <c r="AIW38" s="1347"/>
      <c r="AIX38" s="1347"/>
      <c r="AIY38" s="1347"/>
      <c r="AIZ38" s="1347"/>
      <c r="AJA38" s="1347"/>
      <c r="AJB38" s="1347"/>
      <c r="AJC38" s="1347"/>
      <c r="AJD38" s="1347"/>
      <c r="AJE38" s="1347"/>
      <c r="AJF38" s="1347"/>
      <c r="AJG38" s="1347"/>
      <c r="AJH38" s="1347"/>
      <c r="AJI38" s="1347"/>
      <c r="AJJ38" s="1347"/>
      <c r="AJK38" s="1347"/>
      <c r="AJL38" s="1347"/>
      <c r="AJM38" s="1347"/>
      <c r="AJN38" s="1347"/>
      <c r="AJO38" s="1347"/>
      <c r="AJP38" s="1347"/>
      <c r="AJQ38" s="1347"/>
      <c r="AJR38" s="1347"/>
      <c r="AJS38" s="1347"/>
      <c r="AJT38" s="1347"/>
      <c r="AJU38" s="1347"/>
      <c r="AJV38" s="1347"/>
      <c r="AJW38" s="1347"/>
      <c r="AJX38" s="1347"/>
      <c r="AJY38" s="1347"/>
      <c r="AJZ38" s="1347"/>
      <c r="AKA38" s="1347"/>
      <c r="ART38" s="1347"/>
      <c r="ARU38" s="1347"/>
      <c r="ARV38" s="1347"/>
      <c r="ARW38" s="1347"/>
      <c r="ARX38" s="1347"/>
      <c r="ARY38" s="1347"/>
      <c r="ARZ38" s="1347"/>
      <c r="ASA38" s="1347"/>
      <c r="ASB38" s="1347"/>
      <c r="ASC38" s="1347"/>
      <c r="ASD38" s="1347"/>
      <c r="ASE38" s="1347"/>
      <c r="ASF38" s="1347"/>
      <c r="ASG38" s="1347"/>
      <c r="ASH38" s="1347"/>
      <c r="ASI38" s="1347"/>
      <c r="ASJ38" s="1347"/>
      <c r="ASK38" s="1347"/>
      <c r="ASL38" s="1347"/>
      <c r="ASM38" s="1347"/>
      <c r="ASN38" s="1347"/>
      <c r="ASO38" s="1347"/>
      <c r="ASP38" s="1347"/>
      <c r="ASQ38" s="1347"/>
      <c r="ASR38" s="1347"/>
      <c r="ASS38" s="1347"/>
      <c r="AST38" s="1347"/>
      <c r="ASU38" s="1347"/>
      <c r="ASV38" s="1347"/>
      <c r="ASW38" s="1347"/>
      <c r="ASX38" s="1347"/>
      <c r="ASY38" s="1347"/>
      <c r="ASZ38" s="1347"/>
      <c r="ATA38" s="1347"/>
      <c r="ATB38" s="1347"/>
      <c r="ATC38" s="1347"/>
      <c r="ATD38" s="1347"/>
      <c r="ATE38" s="1347"/>
      <c r="ATF38" s="1347"/>
      <c r="ATG38" s="1347"/>
      <c r="ATH38" s="1347"/>
      <c r="ATI38" s="1347"/>
      <c r="ATJ38" s="1347"/>
      <c r="ATK38" s="1347"/>
      <c r="ATL38" s="1347"/>
      <c r="ATM38" s="1347"/>
      <c r="ATN38" s="1347"/>
      <c r="ATO38" s="1347"/>
      <c r="ATP38" s="1347"/>
      <c r="ATQ38" s="1347"/>
      <c r="ATR38" s="1347"/>
      <c r="ATS38" s="1347"/>
      <c r="ATT38" s="1347"/>
      <c r="ATU38" s="1347"/>
      <c r="ATV38" s="1347"/>
      <c r="ATW38" s="1347"/>
      <c r="ATX38" s="1347"/>
      <c r="ATY38" s="1347"/>
      <c r="ATZ38" s="1347"/>
      <c r="AUA38" s="1347"/>
      <c r="AUB38" s="1347"/>
      <c r="AUC38" s="1347"/>
      <c r="AUD38" s="1347"/>
      <c r="AUE38" s="1347"/>
      <c r="AUF38" s="1347"/>
      <c r="AUG38" s="1347"/>
      <c r="AUH38" s="1347"/>
      <c r="AUI38" s="1347"/>
      <c r="AUJ38" s="1347"/>
      <c r="AUK38" s="1347"/>
      <c r="AUL38" s="1347"/>
      <c r="AUM38" s="1347"/>
      <c r="AUN38" s="1347"/>
      <c r="AUO38" s="1347"/>
      <c r="AUP38" s="1347"/>
      <c r="AUQ38" s="1347"/>
      <c r="AUR38" s="1347"/>
      <c r="AUS38" s="1347"/>
      <c r="AUT38" s="1347"/>
      <c r="AUU38" s="1347"/>
      <c r="AUV38" s="1347"/>
      <c r="AUW38" s="1347"/>
      <c r="AUX38" s="1347"/>
      <c r="AUY38" s="1347"/>
      <c r="AUZ38" s="1347"/>
      <c r="AVA38" s="1347"/>
      <c r="AVB38" s="1347"/>
      <c r="AVC38" s="1347"/>
      <c r="AVD38" s="1347"/>
      <c r="AVE38" s="1347"/>
      <c r="AVF38" s="1347"/>
      <c r="AVG38" s="1347"/>
      <c r="AVH38" s="1347"/>
      <c r="AVI38" s="1347"/>
      <c r="AVJ38" s="1347"/>
      <c r="AVK38" s="1347"/>
      <c r="AVL38" s="1347"/>
      <c r="AVM38" s="1347"/>
      <c r="AVN38" s="1347"/>
      <c r="AVO38" s="1347"/>
      <c r="AVP38" s="1347"/>
      <c r="AVQ38" s="1347"/>
      <c r="AVR38" s="1347"/>
      <c r="AVS38" s="1347"/>
      <c r="AVT38" s="1347"/>
      <c r="AVU38" s="1347"/>
      <c r="AVV38" s="1347"/>
      <c r="AVW38" s="1347"/>
      <c r="AVX38" s="1347"/>
      <c r="AVY38" s="1347"/>
      <c r="AVZ38" s="1347"/>
      <c r="AWA38" s="1347"/>
      <c r="AWB38" s="1347"/>
      <c r="AWC38" s="1347"/>
      <c r="AWD38" s="1347"/>
      <c r="AWE38" s="1347"/>
      <c r="AWF38" s="1347"/>
      <c r="AWG38" s="1347"/>
      <c r="AWH38" s="1347"/>
      <c r="AWI38" s="1347"/>
    </row>
    <row r="39" spans="1:963 1164:1283" s="1345" customFormat="1" x14ac:dyDescent="0.25">
      <c r="E39" s="1346" t="str">
        <f t="shared" si="0"/>
        <v/>
      </c>
      <c r="G39" s="1346" t="str">
        <f t="shared" si="0"/>
        <v/>
      </c>
      <c r="I39" s="1346" t="str">
        <f t="shared" si="1"/>
        <v/>
      </c>
      <c r="K39" s="1346" t="str">
        <f t="shared" si="2"/>
        <v/>
      </c>
      <c r="M39" s="1346" t="str">
        <f t="shared" si="3"/>
        <v/>
      </c>
      <c r="O39" s="1346" t="str">
        <f t="shared" si="4"/>
        <v/>
      </c>
      <c r="Q39" s="1346" t="str">
        <f t="shared" si="5"/>
        <v/>
      </c>
      <c r="S39" s="1346" t="str">
        <f t="shared" si="6"/>
        <v/>
      </c>
      <c r="U39" s="1346" t="str">
        <f t="shared" si="7"/>
        <v/>
      </c>
      <c r="W39" s="1346" t="str">
        <f t="shared" si="8"/>
        <v/>
      </c>
      <c r="Y39" s="1346" t="str">
        <f t="shared" si="9"/>
        <v/>
      </c>
      <c r="AA39" s="1346" t="str">
        <f t="shared" si="10"/>
        <v/>
      </c>
      <c r="AC39" s="1346" t="str">
        <f t="shared" si="11"/>
        <v/>
      </c>
      <c r="AE39" s="1346" t="str">
        <f t="shared" si="12"/>
        <v/>
      </c>
      <c r="AG39" s="1346" t="str">
        <f t="shared" si="13"/>
        <v/>
      </c>
      <c r="AI39" s="1346" t="str">
        <f t="shared" si="14"/>
        <v/>
      </c>
      <c r="AK39" s="1346" t="str">
        <f t="shared" si="15"/>
        <v/>
      </c>
      <c r="AM39" s="1346" t="str">
        <f t="shared" si="16"/>
        <v/>
      </c>
      <c r="AO39" s="1346" t="str">
        <f t="shared" si="17"/>
        <v/>
      </c>
      <c r="AQ39" s="1346" t="str">
        <f t="shared" si="18"/>
        <v/>
      </c>
      <c r="AS39" s="1346" t="str">
        <f t="shared" si="19"/>
        <v/>
      </c>
      <c r="AU39" s="1346" t="str">
        <f t="shared" si="19"/>
        <v/>
      </c>
      <c r="AW39" s="1346" t="str">
        <f t="shared" si="20"/>
        <v/>
      </c>
      <c r="AY39" s="1346" t="str">
        <f t="shared" si="21"/>
        <v/>
      </c>
      <c r="BA39" s="1346" t="str">
        <f t="shared" si="22"/>
        <v/>
      </c>
      <c r="BC39" s="1346" t="str">
        <f t="shared" si="23"/>
        <v/>
      </c>
      <c r="BE39" s="1346" t="str">
        <f t="shared" si="24"/>
        <v/>
      </c>
      <c r="BG39" s="1346" t="str">
        <f t="shared" si="25"/>
        <v/>
      </c>
      <c r="BI39" s="1346" t="str">
        <f t="shared" si="26"/>
        <v/>
      </c>
      <c r="BK39" s="1346" t="str">
        <f t="shared" si="27"/>
        <v/>
      </c>
      <c r="BM39" s="1346" t="str">
        <f t="shared" si="28"/>
        <v/>
      </c>
      <c r="BO39" s="1346" t="str">
        <f t="shared" si="29"/>
        <v/>
      </c>
      <c r="BQ39" s="1346" t="str">
        <f t="shared" si="30"/>
        <v/>
      </c>
      <c r="BS39" s="1346" t="str">
        <f t="shared" si="31"/>
        <v/>
      </c>
      <c r="BU39" s="1346" t="str">
        <f t="shared" si="32"/>
        <v/>
      </c>
      <c r="BW39" s="1346" t="str">
        <f t="shared" si="33"/>
        <v/>
      </c>
      <c r="BY39" s="1346" t="str">
        <f t="shared" si="34"/>
        <v/>
      </c>
      <c r="CA39" s="1346" t="str">
        <f t="shared" si="35"/>
        <v/>
      </c>
      <c r="CC39" s="1346" t="str">
        <f t="shared" si="36"/>
        <v/>
      </c>
      <c r="CE39" s="1346" t="str">
        <f t="shared" si="37"/>
        <v/>
      </c>
      <c r="AIN39" s="1347"/>
      <c r="AIO39" s="1347"/>
      <c r="AIP39" s="1347"/>
      <c r="AIQ39" s="1347"/>
      <c r="AIR39" s="1347"/>
      <c r="AIS39" s="1347"/>
      <c r="AIT39" s="1347"/>
      <c r="AIU39" s="1347"/>
      <c r="AIV39" s="1347"/>
      <c r="AIW39" s="1347"/>
      <c r="AIX39" s="1347"/>
      <c r="AIY39" s="1347"/>
      <c r="AIZ39" s="1347"/>
      <c r="AJA39" s="1347"/>
      <c r="AJB39" s="1347"/>
      <c r="AJC39" s="1347"/>
      <c r="AJD39" s="1347"/>
      <c r="AJE39" s="1347"/>
      <c r="AJF39" s="1347"/>
      <c r="AJG39" s="1347"/>
      <c r="AJH39" s="1347"/>
      <c r="AJI39" s="1347"/>
      <c r="AJJ39" s="1347"/>
      <c r="AJK39" s="1347"/>
      <c r="AJL39" s="1347"/>
      <c r="AJM39" s="1347"/>
      <c r="AJN39" s="1347"/>
      <c r="AJO39" s="1347"/>
      <c r="AJP39" s="1347"/>
      <c r="AJQ39" s="1347"/>
      <c r="AJR39" s="1347"/>
      <c r="AJS39" s="1347"/>
      <c r="AJT39" s="1347"/>
      <c r="AJU39" s="1347"/>
      <c r="AJV39" s="1347"/>
      <c r="AJW39" s="1347"/>
      <c r="AJX39" s="1347"/>
      <c r="AJY39" s="1347"/>
      <c r="AJZ39" s="1347"/>
      <c r="AKA39" s="1347"/>
      <c r="ART39" s="1347"/>
      <c r="ARU39" s="1347"/>
      <c r="ARV39" s="1347"/>
      <c r="ARW39" s="1347"/>
      <c r="ARX39" s="1347"/>
      <c r="ARY39" s="1347"/>
      <c r="ARZ39" s="1347"/>
      <c r="ASA39" s="1347"/>
      <c r="ASB39" s="1347"/>
      <c r="ASC39" s="1347"/>
      <c r="ASD39" s="1347"/>
      <c r="ASE39" s="1347"/>
      <c r="ASF39" s="1347"/>
      <c r="ASG39" s="1347"/>
      <c r="ASH39" s="1347"/>
      <c r="ASI39" s="1347"/>
      <c r="ASJ39" s="1347"/>
      <c r="ASK39" s="1347"/>
      <c r="ASL39" s="1347"/>
      <c r="ASM39" s="1347"/>
      <c r="ASN39" s="1347"/>
      <c r="ASO39" s="1347"/>
      <c r="ASP39" s="1347"/>
      <c r="ASQ39" s="1347"/>
      <c r="ASR39" s="1347"/>
      <c r="ASS39" s="1347"/>
      <c r="AST39" s="1347"/>
      <c r="ASU39" s="1347"/>
      <c r="ASV39" s="1347"/>
      <c r="ASW39" s="1347"/>
      <c r="ASX39" s="1347"/>
      <c r="ASY39" s="1347"/>
      <c r="ASZ39" s="1347"/>
      <c r="ATA39" s="1347"/>
      <c r="ATB39" s="1347"/>
      <c r="ATC39" s="1347"/>
      <c r="ATD39" s="1347"/>
      <c r="ATE39" s="1347"/>
      <c r="ATF39" s="1347"/>
      <c r="ATG39" s="1347"/>
      <c r="ATH39" s="1347"/>
      <c r="ATI39" s="1347"/>
      <c r="ATJ39" s="1347"/>
      <c r="ATK39" s="1347"/>
      <c r="ATL39" s="1347"/>
      <c r="ATM39" s="1347"/>
      <c r="ATN39" s="1347"/>
      <c r="ATO39" s="1347"/>
      <c r="ATP39" s="1347"/>
      <c r="ATQ39" s="1347"/>
      <c r="ATR39" s="1347"/>
      <c r="ATS39" s="1347"/>
      <c r="ATT39" s="1347"/>
      <c r="ATU39" s="1347"/>
      <c r="ATV39" s="1347"/>
      <c r="ATW39" s="1347"/>
      <c r="ATX39" s="1347"/>
      <c r="ATY39" s="1347"/>
      <c r="ATZ39" s="1347"/>
      <c r="AUA39" s="1347"/>
      <c r="AUB39" s="1347"/>
      <c r="AUC39" s="1347"/>
      <c r="AUD39" s="1347"/>
      <c r="AUE39" s="1347"/>
      <c r="AUF39" s="1347"/>
      <c r="AUG39" s="1347"/>
      <c r="AUH39" s="1347"/>
      <c r="AUI39" s="1347"/>
      <c r="AUJ39" s="1347"/>
      <c r="AUK39" s="1347"/>
      <c r="AUL39" s="1347"/>
      <c r="AUM39" s="1347"/>
      <c r="AUN39" s="1347"/>
      <c r="AUO39" s="1347"/>
      <c r="AUP39" s="1347"/>
      <c r="AUQ39" s="1347"/>
      <c r="AUR39" s="1347"/>
      <c r="AUS39" s="1347"/>
      <c r="AUT39" s="1347"/>
      <c r="AUU39" s="1347"/>
      <c r="AUV39" s="1347"/>
      <c r="AUW39" s="1347"/>
      <c r="AUX39" s="1347"/>
      <c r="AUY39" s="1347"/>
      <c r="AUZ39" s="1347"/>
      <c r="AVA39" s="1347"/>
      <c r="AVB39" s="1347"/>
      <c r="AVC39" s="1347"/>
      <c r="AVD39" s="1347"/>
      <c r="AVE39" s="1347"/>
      <c r="AVF39" s="1347"/>
      <c r="AVG39" s="1347"/>
      <c r="AVH39" s="1347"/>
      <c r="AVI39" s="1347"/>
      <c r="AVJ39" s="1347"/>
      <c r="AVK39" s="1347"/>
      <c r="AVL39" s="1347"/>
      <c r="AVM39" s="1347"/>
      <c r="AVN39" s="1347"/>
      <c r="AVO39" s="1347"/>
      <c r="AVP39" s="1347"/>
      <c r="AVQ39" s="1347"/>
      <c r="AVR39" s="1347"/>
      <c r="AVS39" s="1347"/>
      <c r="AVT39" s="1347"/>
      <c r="AVU39" s="1347"/>
      <c r="AVV39" s="1347"/>
      <c r="AVW39" s="1347"/>
      <c r="AVX39" s="1347"/>
      <c r="AVY39" s="1347"/>
      <c r="AVZ39" s="1347"/>
      <c r="AWA39" s="1347"/>
      <c r="AWB39" s="1347"/>
      <c r="AWC39" s="1347"/>
      <c r="AWD39" s="1347"/>
      <c r="AWE39" s="1347"/>
      <c r="AWF39" s="1347"/>
      <c r="AWG39" s="1347"/>
      <c r="AWH39" s="1347"/>
      <c r="AWI39" s="1347"/>
    </row>
    <row r="40" spans="1:963 1164:1283" s="1345" customFormat="1" x14ac:dyDescent="0.25">
      <c r="E40" s="1346" t="str">
        <f t="shared" si="0"/>
        <v/>
      </c>
      <c r="G40" s="1346" t="str">
        <f t="shared" si="0"/>
        <v/>
      </c>
      <c r="I40" s="1346" t="str">
        <f t="shared" si="1"/>
        <v/>
      </c>
      <c r="K40" s="1346" t="str">
        <f t="shared" si="2"/>
        <v/>
      </c>
      <c r="M40" s="1346" t="str">
        <f t="shared" si="3"/>
        <v/>
      </c>
      <c r="O40" s="1346" t="str">
        <f t="shared" si="4"/>
        <v/>
      </c>
      <c r="Q40" s="1346" t="str">
        <f t="shared" si="5"/>
        <v/>
      </c>
      <c r="S40" s="1346" t="str">
        <f t="shared" si="6"/>
        <v/>
      </c>
      <c r="U40" s="1346" t="str">
        <f t="shared" si="7"/>
        <v/>
      </c>
      <c r="W40" s="1346" t="str">
        <f t="shared" si="8"/>
        <v/>
      </c>
      <c r="Y40" s="1346" t="str">
        <f t="shared" si="9"/>
        <v/>
      </c>
      <c r="AA40" s="1346" t="str">
        <f t="shared" si="10"/>
        <v/>
      </c>
      <c r="AC40" s="1346" t="str">
        <f t="shared" si="11"/>
        <v/>
      </c>
      <c r="AE40" s="1346" t="str">
        <f t="shared" si="12"/>
        <v/>
      </c>
      <c r="AG40" s="1346" t="str">
        <f t="shared" si="13"/>
        <v/>
      </c>
      <c r="AI40" s="1346" t="str">
        <f t="shared" si="14"/>
        <v/>
      </c>
      <c r="AK40" s="1346" t="str">
        <f t="shared" si="15"/>
        <v/>
      </c>
      <c r="AM40" s="1346" t="str">
        <f t="shared" si="16"/>
        <v/>
      </c>
      <c r="AO40" s="1346" t="str">
        <f t="shared" si="17"/>
        <v/>
      </c>
      <c r="AQ40" s="1346" t="str">
        <f t="shared" si="18"/>
        <v/>
      </c>
      <c r="AS40" s="1346" t="str">
        <f t="shared" si="19"/>
        <v/>
      </c>
      <c r="AU40" s="1346" t="str">
        <f t="shared" si="19"/>
        <v/>
      </c>
      <c r="AW40" s="1346" t="str">
        <f t="shared" si="20"/>
        <v/>
      </c>
      <c r="AY40" s="1346" t="str">
        <f t="shared" si="21"/>
        <v/>
      </c>
      <c r="BA40" s="1346" t="str">
        <f t="shared" si="22"/>
        <v/>
      </c>
      <c r="BC40" s="1346" t="str">
        <f t="shared" si="23"/>
        <v/>
      </c>
      <c r="BE40" s="1346" t="str">
        <f t="shared" si="24"/>
        <v/>
      </c>
      <c r="BG40" s="1346" t="str">
        <f t="shared" si="25"/>
        <v/>
      </c>
      <c r="BI40" s="1346" t="str">
        <f t="shared" si="26"/>
        <v/>
      </c>
      <c r="BK40" s="1346" t="str">
        <f t="shared" si="27"/>
        <v/>
      </c>
      <c r="BM40" s="1346" t="str">
        <f t="shared" si="28"/>
        <v/>
      </c>
      <c r="BO40" s="1346" t="str">
        <f t="shared" si="29"/>
        <v/>
      </c>
      <c r="BQ40" s="1346" t="str">
        <f t="shared" si="30"/>
        <v/>
      </c>
      <c r="BS40" s="1346" t="str">
        <f t="shared" si="31"/>
        <v/>
      </c>
      <c r="BU40" s="1346" t="str">
        <f t="shared" si="32"/>
        <v/>
      </c>
      <c r="BW40" s="1346" t="str">
        <f t="shared" si="33"/>
        <v/>
      </c>
      <c r="BY40" s="1346" t="str">
        <f t="shared" si="34"/>
        <v/>
      </c>
      <c r="CA40" s="1346" t="str">
        <f t="shared" si="35"/>
        <v/>
      </c>
      <c r="CC40" s="1346" t="str">
        <f t="shared" si="36"/>
        <v/>
      </c>
      <c r="CE40" s="1346" t="str">
        <f t="shared" si="37"/>
        <v/>
      </c>
      <c r="AIN40" s="1347"/>
      <c r="AIO40" s="1347"/>
      <c r="AIP40" s="1347"/>
      <c r="AIQ40" s="1347"/>
      <c r="AIR40" s="1347"/>
      <c r="AIS40" s="1347"/>
      <c r="AIT40" s="1347"/>
      <c r="AIU40" s="1347"/>
      <c r="AIV40" s="1347"/>
      <c r="AIW40" s="1347"/>
      <c r="AIX40" s="1347"/>
      <c r="AIY40" s="1347"/>
      <c r="AIZ40" s="1347"/>
      <c r="AJA40" s="1347"/>
      <c r="AJB40" s="1347"/>
      <c r="AJC40" s="1347"/>
      <c r="AJD40" s="1347"/>
      <c r="AJE40" s="1347"/>
      <c r="AJF40" s="1347"/>
      <c r="AJG40" s="1347"/>
      <c r="AJH40" s="1347"/>
      <c r="AJI40" s="1347"/>
      <c r="AJJ40" s="1347"/>
      <c r="AJK40" s="1347"/>
      <c r="AJL40" s="1347"/>
      <c r="AJM40" s="1347"/>
      <c r="AJN40" s="1347"/>
      <c r="AJO40" s="1347"/>
      <c r="AJP40" s="1347"/>
      <c r="AJQ40" s="1347"/>
      <c r="AJR40" s="1347"/>
      <c r="AJS40" s="1347"/>
      <c r="AJT40" s="1347"/>
      <c r="AJU40" s="1347"/>
      <c r="AJV40" s="1347"/>
      <c r="AJW40" s="1347"/>
      <c r="AJX40" s="1347"/>
      <c r="AJY40" s="1347"/>
      <c r="AJZ40" s="1347"/>
      <c r="AKA40" s="1347"/>
      <c r="ART40" s="1347"/>
      <c r="ARU40" s="1347"/>
      <c r="ARV40" s="1347"/>
      <c r="ARW40" s="1347"/>
      <c r="ARX40" s="1347"/>
      <c r="ARY40" s="1347"/>
      <c r="ARZ40" s="1347"/>
      <c r="ASA40" s="1347"/>
      <c r="ASB40" s="1347"/>
      <c r="ASC40" s="1347"/>
      <c r="ASD40" s="1347"/>
      <c r="ASE40" s="1347"/>
      <c r="ASF40" s="1347"/>
      <c r="ASG40" s="1347"/>
      <c r="ASH40" s="1347"/>
      <c r="ASI40" s="1347"/>
      <c r="ASJ40" s="1347"/>
      <c r="ASK40" s="1347"/>
      <c r="ASL40" s="1347"/>
      <c r="ASM40" s="1347"/>
      <c r="ASN40" s="1347"/>
      <c r="ASO40" s="1347"/>
      <c r="ASP40" s="1347"/>
      <c r="ASQ40" s="1347"/>
      <c r="ASR40" s="1347"/>
      <c r="ASS40" s="1347"/>
      <c r="AST40" s="1347"/>
      <c r="ASU40" s="1347"/>
      <c r="ASV40" s="1347"/>
      <c r="ASW40" s="1347"/>
      <c r="ASX40" s="1347"/>
      <c r="ASY40" s="1347"/>
      <c r="ASZ40" s="1347"/>
      <c r="ATA40" s="1347"/>
      <c r="ATB40" s="1347"/>
      <c r="ATC40" s="1347"/>
      <c r="ATD40" s="1347"/>
      <c r="ATE40" s="1347"/>
      <c r="ATF40" s="1347"/>
      <c r="ATG40" s="1347"/>
      <c r="ATH40" s="1347"/>
      <c r="ATI40" s="1347"/>
      <c r="ATJ40" s="1347"/>
      <c r="ATK40" s="1347"/>
      <c r="ATL40" s="1347"/>
      <c r="ATM40" s="1347"/>
      <c r="ATN40" s="1347"/>
      <c r="ATO40" s="1347"/>
      <c r="ATP40" s="1347"/>
      <c r="ATQ40" s="1347"/>
      <c r="ATR40" s="1347"/>
      <c r="ATS40" s="1347"/>
      <c r="ATT40" s="1347"/>
      <c r="ATU40" s="1347"/>
      <c r="ATV40" s="1347"/>
      <c r="ATW40" s="1347"/>
      <c r="ATX40" s="1347"/>
      <c r="ATY40" s="1347"/>
      <c r="ATZ40" s="1347"/>
      <c r="AUA40" s="1347"/>
      <c r="AUB40" s="1347"/>
      <c r="AUC40" s="1347"/>
      <c r="AUD40" s="1347"/>
      <c r="AUE40" s="1347"/>
      <c r="AUF40" s="1347"/>
      <c r="AUG40" s="1347"/>
      <c r="AUH40" s="1347"/>
      <c r="AUI40" s="1347"/>
      <c r="AUJ40" s="1347"/>
      <c r="AUK40" s="1347"/>
      <c r="AUL40" s="1347"/>
      <c r="AUM40" s="1347"/>
      <c r="AUN40" s="1347"/>
      <c r="AUO40" s="1347"/>
      <c r="AUP40" s="1347"/>
      <c r="AUQ40" s="1347"/>
      <c r="AUR40" s="1347"/>
      <c r="AUS40" s="1347"/>
      <c r="AUT40" s="1347"/>
      <c r="AUU40" s="1347"/>
      <c r="AUV40" s="1347"/>
      <c r="AUW40" s="1347"/>
      <c r="AUX40" s="1347"/>
      <c r="AUY40" s="1347"/>
      <c r="AUZ40" s="1347"/>
      <c r="AVA40" s="1347"/>
      <c r="AVB40" s="1347"/>
      <c r="AVC40" s="1347"/>
      <c r="AVD40" s="1347"/>
      <c r="AVE40" s="1347"/>
      <c r="AVF40" s="1347"/>
      <c r="AVG40" s="1347"/>
      <c r="AVH40" s="1347"/>
      <c r="AVI40" s="1347"/>
      <c r="AVJ40" s="1347"/>
      <c r="AVK40" s="1347"/>
      <c r="AVL40" s="1347"/>
      <c r="AVM40" s="1347"/>
      <c r="AVN40" s="1347"/>
      <c r="AVO40" s="1347"/>
      <c r="AVP40" s="1347"/>
      <c r="AVQ40" s="1347"/>
      <c r="AVR40" s="1347"/>
      <c r="AVS40" s="1347"/>
      <c r="AVT40" s="1347"/>
      <c r="AVU40" s="1347"/>
      <c r="AVV40" s="1347"/>
      <c r="AVW40" s="1347"/>
      <c r="AVX40" s="1347"/>
      <c r="AVY40" s="1347"/>
      <c r="AVZ40" s="1347"/>
      <c r="AWA40" s="1347"/>
      <c r="AWB40" s="1347"/>
      <c r="AWC40" s="1347"/>
      <c r="AWD40" s="1347"/>
      <c r="AWE40" s="1347"/>
      <c r="AWF40" s="1347"/>
      <c r="AWG40" s="1347"/>
      <c r="AWH40" s="1347"/>
      <c r="AWI40" s="1347"/>
    </row>
    <row r="41" spans="1:963 1164:1283" s="1345" customFormat="1" x14ac:dyDescent="0.25">
      <c r="E41" s="1346" t="str">
        <f t="shared" si="0"/>
        <v/>
      </c>
      <c r="G41" s="1346" t="str">
        <f t="shared" si="0"/>
        <v/>
      </c>
      <c r="I41" s="1346" t="str">
        <f t="shared" si="1"/>
        <v/>
      </c>
      <c r="K41" s="1346" t="str">
        <f t="shared" si="2"/>
        <v/>
      </c>
      <c r="M41" s="1346" t="str">
        <f t="shared" si="3"/>
        <v/>
      </c>
      <c r="O41" s="1346" t="str">
        <f t="shared" si="4"/>
        <v/>
      </c>
      <c r="Q41" s="1346" t="str">
        <f t="shared" si="5"/>
        <v/>
      </c>
      <c r="S41" s="1346" t="str">
        <f t="shared" si="6"/>
        <v/>
      </c>
      <c r="U41" s="1346" t="str">
        <f t="shared" si="7"/>
        <v/>
      </c>
      <c r="W41" s="1346" t="str">
        <f t="shared" si="8"/>
        <v/>
      </c>
      <c r="Y41" s="1346" t="str">
        <f t="shared" si="9"/>
        <v/>
      </c>
      <c r="AA41" s="1346" t="str">
        <f t="shared" si="10"/>
        <v/>
      </c>
      <c r="AC41" s="1346" t="str">
        <f t="shared" si="11"/>
        <v/>
      </c>
      <c r="AE41" s="1346" t="str">
        <f t="shared" si="12"/>
        <v/>
      </c>
      <c r="AG41" s="1346" t="str">
        <f t="shared" si="13"/>
        <v/>
      </c>
      <c r="AI41" s="1346" t="str">
        <f t="shared" si="14"/>
        <v/>
      </c>
      <c r="AK41" s="1346" t="str">
        <f t="shared" si="15"/>
        <v/>
      </c>
      <c r="AM41" s="1346" t="str">
        <f t="shared" si="16"/>
        <v/>
      </c>
      <c r="AO41" s="1346" t="str">
        <f t="shared" si="17"/>
        <v/>
      </c>
      <c r="AQ41" s="1346" t="str">
        <f t="shared" si="18"/>
        <v/>
      </c>
      <c r="AS41" s="1346" t="str">
        <f t="shared" si="19"/>
        <v/>
      </c>
      <c r="AU41" s="1346" t="str">
        <f t="shared" si="19"/>
        <v/>
      </c>
      <c r="AW41" s="1346" t="str">
        <f t="shared" si="20"/>
        <v/>
      </c>
      <c r="AY41" s="1346" t="str">
        <f t="shared" si="21"/>
        <v/>
      </c>
      <c r="BA41" s="1346" t="str">
        <f t="shared" si="22"/>
        <v/>
      </c>
      <c r="BC41" s="1346" t="str">
        <f t="shared" si="23"/>
        <v/>
      </c>
      <c r="BE41" s="1346" t="str">
        <f t="shared" si="24"/>
        <v/>
      </c>
      <c r="BG41" s="1346" t="str">
        <f t="shared" si="25"/>
        <v/>
      </c>
      <c r="BI41" s="1346" t="str">
        <f t="shared" si="26"/>
        <v/>
      </c>
      <c r="BK41" s="1346" t="str">
        <f t="shared" si="27"/>
        <v/>
      </c>
      <c r="BM41" s="1346" t="str">
        <f t="shared" si="28"/>
        <v/>
      </c>
      <c r="BO41" s="1346" t="str">
        <f t="shared" si="29"/>
        <v/>
      </c>
      <c r="BQ41" s="1346" t="str">
        <f t="shared" si="30"/>
        <v/>
      </c>
      <c r="BS41" s="1346" t="str">
        <f t="shared" si="31"/>
        <v/>
      </c>
      <c r="BU41" s="1346" t="str">
        <f t="shared" si="32"/>
        <v/>
      </c>
      <c r="BW41" s="1346" t="str">
        <f t="shared" si="33"/>
        <v/>
      </c>
      <c r="BY41" s="1346" t="str">
        <f t="shared" si="34"/>
        <v/>
      </c>
      <c r="CA41" s="1346" t="str">
        <f t="shared" si="35"/>
        <v/>
      </c>
      <c r="CC41" s="1346" t="str">
        <f t="shared" si="36"/>
        <v/>
      </c>
      <c r="CE41" s="1346" t="str">
        <f t="shared" si="37"/>
        <v/>
      </c>
      <c r="AIN41" s="1347"/>
      <c r="AIO41" s="1347"/>
      <c r="AIP41" s="1347"/>
      <c r="AIQ41" s="1347"/>
      <c r="AIR41" s="1347"/>
      <c r="AIS41" s="1347"/>
      <c r="AIT41" s="1347"/>
      <c r="AIU41" s="1347"/>
      <c r="AIV41" s="1347"/>
      <c r="AIW41" s="1347"/>
      <c r="AIX41" s="1347"/>
      <c r="AIY41" s="1347"/>
      <c r="AIZ41" s="1347"/>
      <c r="AJA41" s="1347"/>
      <c r="AJB41" s="1347"/>
      <c r="AJC41" s="1347"/>
      <c r="AJD41" s="1347"/>
      <c r="AJE41" s="1347"/>
      <c r="AJF41" s="1347"/>
      <c r="AJG41" s="1347"/>
      <c r="AJH41" s="1347"/>
      <c r="AJI41" s="1347"/>
      <c r="AJJ41" s="1347"/>
      <c r="AJK41" s="1347"/>
      <c r="AJL41" s="1347"/>
      <c r="AJM41" s="1347"/>
      <c r="AJN41" s="1347"/>
      <c r="AJO41" s="1347"/>
      <c r="AJP41" s="1347"/>
      <c r="AJQ41" s="1347"/>
      <c r="AJR41" s="1347"/>
      <c r="AJS41" s="1347"/>
      <c r="AJT41" s="1347"/>
      <c r="AJU41" s="1347"/>
      <c r="AJV41" s="1347"/>
      <c r="AJW41" s="1347"/>
      <c r="AJX41" s="1347"/>
      <c r="AJY41" s="1347"/>
      <c r="AJZ41" s="1347"/>
      <c r="AKA41" s="1347"/>
      <c r="ART41" s="1347"/>
      <c r="ARU41" s="1347"/>
      <c r="ARV41" s="1347"/>
      <c r="ARW41" s="1347"/>
      <c r="ARX41" s="1347"/>
      <c r="ARY41" s="1347"/>
      <c r="ARZ41" s="1347"/>
      <c r="ASA41" s="1347"/>
      <c r="ASB41" s="1347"/>
      <c r="ASC41" s="1347"/>
      <c r="ASD41" s="1347"/>
      <c r="ASE41" s="1347"/>
      <c r="ASF41" s="1347"/>
      <c r="ASG41" s="1347"/>
      <c r="ASH41" s="1347"/>
      <c r="ASI41" s="1347"/>
      <c r="ASJ41" s="1347"/>
      <c r="ASK41" s="1347"/>
      <c r="ASL41" s="1347"/>
      <c r="ASM41" s="1347"/>
      <c r="ASN41" s="1347"/>
      <c r="ASO41" s="1347"/>
      <c r="ASP41" s="1347"/>
      <c r="ASQ41" s="1347"/>
      <c r="ASR41" s="1347"/>
      <c r="ASS41" s="1347"/>
      <c r="AST41" s="1347"/>
      <c r="ASU41" s="1347"/>
      <c r="ASV41" s="1347"/>
      <c r="ASW41" s="1347"/>
      <c r="ASX41" s="1347"/>
      <c r="ASY41" s="1347"/>
      <c r="ASZ41" s="1347"/>
      <c r="ATA41" s="1347"/>
      <c r="ATB41" s="1347"/>
      <c r="ATC41" s="1347"/>
      <c r="ATD41" s="1347"/>
      <c r="ATE41" s="1347"/>
      <c r="ATF41" s="1347"/>
      <c r="ATG41" s="1347"/>
      <c r="ATH41" s="1347"/>
      <c r="ATI41" s="1347"/>
      <c r="ATJ41" s="1347"/>
      <c r="ATK41" s="1347"/>
      <c r="ATL41" s="1347"/>
      <c r="ATM41" s="1347"/>
      <c r="ATN41" s="1347"/>
      <c r="ATO41" s="1347"/>
      <c r="ATP41" s="1347"/>
      <c r="ATQ41" s="1347"/>
      <c r="ATR41" s="1347"/>
      <c r="ATS41" s="1347"/>
      <c r="ATT41" s="1347"/>
      <c r="ATU41" s="1347"/>
      <c r="ATV41" s="1347"/>
      <c r="ATW41" s="1347"/>
      <c r="ATX41" s="1347"/>
      <c r="ATY41" s="1347"/>
      <c r="ATZ41" s="1347"/>
      <c r="AUA41" s="1347"/>
      <c r="AUB41" s="1347"/>
      <c r="AUC41" s="1347"/>
      <c r="AUD41" s="1347"/>
      <c r="AUE41" s="1347"/>
      <c r="AUF41" s="1347"/>
      <c r="AUG41" s="1347"/>
      <c r="AUH41" s="1347"/>
      <c r="AUI41" s="1347"/>
      <c r="AUJ41" s="1347"/>
      <c r="AUK41" s="1347"/>
      <c r="AUL41" s="1347"/>
      <c r="AUM41" s="1347"/>
      <c r="AUN41" s="1347"/>
      <c r="AUO41" s="1347"/>
      <c r="AUP41" s="1347"/>
      <c r="AUQ41" s="1347"/>
      <c r="AUR41" s="1347"/>
      <c r="AUS41" s="1347"/>
      <c r="AUT41" s="1347"/>
      <c r="AUU41" s="1347"/>
      <c r="AUV41" s="1347"/>
      <c r="AUW41" s="1347"/>
      <c r="AUX41" s="1347"/>
      <c r="AUY41" s="1347"/>
      <c r="AUZ41" s="1347"/>
      <c r="AVA41" s="1347"/>
      <c r="AVB41" s="1347"/>
      <c r="AVC41" s="1347"/>
      <c r="AVD41" s="1347"/>
      <c r="AVE41" s="1347"/>
      <c r="AVF41" s="1347"/>
      <c r="AVG41" s="1347"/>
      <c r="AVH41" s="1347"/>
      <c r="AVI41" s="1347"/>
      <c r="AVJ41" s="1347"/>
      <c r="AVK41" s="1347"/>
      <c r="AVL41" s="1347"/>
      <c r="AVM41" s="1347"/>
      <c r="AVN41" s="1347"/>
      <c r="AVO41" s="1347"/>
      <c r="AVP41" s="1347"/>
      <c r="AVQ41" s="1347"/>
      <c r="AVR41" s="1347"/>
      <c r="AVS41" s="1347"/>
      <c r="AVT41" s="1347"/>
      <c r="AVU41" s="1347"/>
      <c r="AVV41" s="1347"/>
      <c r="AVW41" s="1347"/>
      <c r="AVX41" s="1347"/>
      <c r="AVY41" s="1347"/>
      <c r="AVZ41" s="1347"/>
      <c r="AWA41" s="1347"/>
      <c r="AWB41" s="1347"/>
      <c r="AWC41" s="1347"/>
      <c r="AWD41" s="1347"/>
      <c r="AWE41" s="1347"/>
      <c r="AWF41" s="1347"/>
      <c r="AWG41" s="1347"/>
      <c r="AWH41" s="1347"/>
      <c r="AWI41" s="1347"/>
    </row>
    <row r="42" spans="1:963 1164:1283" x14ac:dyDescent="0.25">
      <c r="E42" s="1349" t="str">
        <f t="shared" si="0"/>
        <v/>
      </c>
      <c r="G42" s="1349" t="str">
        <f t="shared" si="0"/>
        <v/>
      </c>
      <c r="I42" s="1349" t="str">
        <f t="shared" si="1"/>
        <v/>
      </c>
      <c r="K42" s="1349" t="str">
        <f t="shared" si="2"/>
        <v/>
      </c>
      <c r="M42" s="1349" t="str">
        <f t="shared" si="3"/>
        <v/>
      </c>
      <c r="O42" s="1349" t="str">
        <f t="shared" si="4"/>
        <v/>
      </c>
      <c r="Q42" s="1349" t="str">
        <f t="shared" si="5"/>
        <v/>
      </c>
      <c r="S42" s="1349" t="str">
        <f t="shared" si="6"/>
        <v/>
      </c>
      <c r="U42" s="1349" t="str">
        <f t="shared" si="7"/>
        <v/>
      </c>
      <c r="W42" s="1349" t="str">
        <f t="shared" si="8"/>
        <v/>
      </c>
      <c r="Y42" s="1349" t="str">
        <f t="shared" si="9"/>
        <v/>
      </c>
      <c r="AA42" s="1349" t="str">
        <f t="shared" si="10"/>
        <v/>
      </c>
      <c r="AC42" s="1349" t="str">
        <f t="shared" si="11"/>
        <v/>
      </c>
      <c r="AE42" s="1349" t="str">
        <f t="shared" si="12"/>
        <v/>
      </c>
      <c r="AG42" s="1349" t="str">
        <f t="shared" si="13"/>
        <v/>
      </c>
      <c r="AI42" s="1349" t="str">
        <f t="shared" si="14"/>
        <v/>
      </c>
      <c r="AK42" s="1349" t="str">
        <f t="shared" si="15"/>
        <v/>
      </c>
      <c r="AM42" s="1349" t="str">
        <f t="shared" si="16"/>
        <v/>
      </c>
      <c r="AO42" s="1349" t="str">
        <f t="shared" si="17"/>
        <v/>
      </c>
      <c r="AQ42" s="1349" t="str">
        <f t="shared" si="18"/>
        <v/>
      </c>
      <c r="AS42" s="1349" t="str">
        <f t="shared" si="19"/>
        <v/>
      </c>
      <c r="AU42" s="1349" t="str">
        <f t="shared" si="19"/>
        <v/>
      </c>
      <c r="AW42" s="1349" t="str">
        <f t="shared" si="20"/>
        <v/>
      </c>
      <c r="AY42" s="1349" t="str">
        <f t="shared" si="21"/>
        <v/>
      </c>
      <c r="BA42" s="1349" t="str">
        <f t="shared" si="22"/>
        <v/>
      </c>
      <c r="BC42" s="1349" t="str">
        <f t="shared" si="23"/>
        <v/>
      </c>
      <c r="BE42" s="1349" t="str">
        <f t="shared" si="24"/>
        <v/>
      </c>
      <c r="BG42" s="1349" t="str">
        <f t="shared" si="25"/>
        <v/>
      </c>
      <c r="BI42" s="1349" t="str">
        <f t="shared" si="26"/>
        <v/>
      </c>
      <c r="BK42" s="1349" t="str">
        <f t="shared" si="27"/>
        <v/>
      </c>
      <c r="BM42" s="1349" t="str">
        <f t="shared" si="28"/>
        <v/>
      </c>
      <c r="BO42" s="1349" t="str">
        <f t="shared" si="29"/>
        <v/>
      </c>
      <c r="BQ42" s="1349" t="str">
        <f t="shared" si="30"/>
        <v/>
      </c>
      <c r="BS42" s="1349" t="str">
        <f t="shared" si="31"/>
        <v/>
      </c>
      <c r="BU42" s="1349" t="str">
        <f t="shared" si="32"/>
        <v/>
      </c>
      <c r="BW42" s="1349" t="str">
        <f t="shared" si="33"/>
        <v/>
      </c>
      <c r="BY42" s="1349" t="str">
        <f t="shared" si="34"/>
        <v/>
      </c>
      <c r="CA42" s="1349" t="str">
        <f t="shared" si="35"/>
        <v/>
      </c>
      <c r="CC42" s="1349" t="str">
        <f t="shared" si="36"/>
        <v/>
      </c>
      <c r="CE42" s="1349" t="str">
        <f t="shared" si="37"/>
        <v/>
      </c>
    </row>
    <row r="43" spans="1:963 1164:1283" x14ac:dyDescent="0.25">
      <c r="E43" s="1349" t="str">
        <f t="shared" si="0"/>
        <v/>
      </c>
      <c r="G43" s="1349" t="str">
        <f t="shared" si="0"/>
        <v/>
      </c>
      <c r="I43" s="1349" t="str">
        <f t="shared" si="1"/>
        <v/>
      </c>
      <c r="K43" s="1349" t="str">
        <f t="shared" si="2"/>
        <v/>
      </c>
      <c r="M43" s="1349" t="str">
        <f t="shared" si="3"/>
        <v/>
      </c>
      <c r="O43" s="1349" t="str">
        <f t="shared" si="4"/>
        <v/>
      </c>
      <c r="Q43" s="1349" t="str">
        <f t="shared" si="5"/>
        <v/>
      </c>
      <c r="S43" s="1349" t="str">
        <f t="shared" si="6"/>
        <v/>
      </c>
      <c r="U43" s="1349" t="str">
        <f t="shared" si="7"/>
        <v/>
      </c>
      <c r="W43" s="1349" t="str">
        <f t="shared" si="8"/>
        <v/>
      </c>
      <c r="Y43" s="1349" t="str">
        <f t="shared" si="9"/>
        <v/>
      </c>
      <c r="AA43" s="1349" t="str">
        <f t="shared" si="10"/>
        <v/>
      </c>
      <c r="AC43" s="1349" t="str">
        <f t="shared" si="11"/>
        <v/>
      </c>
      <c r="AE43" s="1349" t="str">
        <f t="shared" si="12"/>
        <v/>
      </c>
      <c r="AG43" s="1349" t="str">
        <f t="shared" si="13"/>
        <v/>
      </c>
      <c r="AI43" s="1349" t="str">
        <f t="shared" si="14"/>
        <v/>
      </c>
      <c r="AK43" s="1349" t="str">
        <f t="shared" si="15"/>
        <v/>
      </c>
      <c r="AM43" s="1349" t="str">
        <f t="shared" si="16"/>
        <v/>
      </c>
      <c r="AO43" s="1349" t="str">
        <f t="shared" si="17"/>
        <v/>
      </c>
      <c r="AQ43" s="1349" t="str">
        <f t="shared" si="18"/>
        <v/>
      </c>
      <c r="AS43" s="1349" t="str">
        <f t="shared" si="19"/>
        <v/>
      </c>
      <c r="AU43" s="1349" t="str">
        <f t="shared" si="19"/>
        <v/>
      </c>
      <c r="AW43" s="1349" t="str">
        <f t="shared" si="20"/>
        <v/>
      </c>
      <c r="AY43" s="1349" t="str">
        <f t="shared" si="21"/>
        <v/>
      </c>
      <c r="BA43" s="1349" t="str">
        <f t="shared" si="22"/>
        <v/>
      </c>
      <c r="BC43" s="1349" t="str">
        <f t="shared" si="23"/>
        <v/>
      </c>
      <c r="BE43" s="1349" t="str">
        <f t="shared" si="24"/>
        <v/>
      </c>
      <c r="BG43" s="1349" t="str">
        <f t="shared" si="25"/>
        <v/>
      </c>
      <c r="BI43" s="1349" t="str">
        <f t="shared" si="26"/>
        <v/>
      </c>
      <c r="BK43" s="1349" t="str">
        <f t="shared" si="27"/>
        <v/>
      </c>
      <c r="BM43" s="1349" t="str">
        <f t="shared" si="28"/>
        <v/>
      </c>
      <c r="BO43" s="1349" t="str">
        <f t="shared" si="29"/>
        <v/>
      </c>
      <c r="BQ43" s="1349" t="str">
        <f t="shared" si="30"/>
        <v/>
      </c>
      <c r="BS43" s="1349" t="str">
        <f t="shared" si="31"/>
        <v/>
      </c>
      <c r="BU43" s="1349" t="str">
        <f t="shared" si="32"/>
        <v/>
      </c>
      <c r="BW43" s="1349" t="str">
        <f t="shared" si="33"/>
        <v/>
      </c>
      <c r="BY43" s="1349" t="str">
        <f t="shared" si="34"/>
        <v/>
      </c>
      <c r="CA43" s="1349" t="str">
        <f t="shared" si="35"/>
        <v/>
      </c>
      <c r="CC43" s="1349" t="str">
        <f t="shared" si="36"/>
        <v/>
      </c>
      <c r="CE43" s="1349" t="str">
        <f t="shared" si="37"/>
        <v/>
      </c>
    </row>
    <row r="44" spans="1:963 1164:1283" x14ac:dyDescent="0.25">
      <c r="E44" s="1349" t="str">
        <f t="shared" si="0"/>
        <v/>
      </c>
      <c r="G44" s="1349" t="str">
        <f t="shared" si="0"/>
        <v/>
      </c>
      <c r="I44" s="1349" t="str">
        <f t="shared" si="1"/>
        <v/>
      </c>
      <c r="K44" s="1349" t="str">
        <f t="shared" si="2"/>
        <v/>
      </c>
      <c r="M44" s="1349" t="str">
        <f t="shared" si="3"/>
        <v/>
      </c>
      <c r="O44" s="1349" t="str">
        <f t="shared" si="4"/>
        <v/>
      </c>
      <c r="Q44" s="1349" t="str">
        <f t="shared" si="5"/>
        <v/>
      </c>
      <c r="S44" s="1349" t="str">
        <f t="shared" si="6"/>
        <v/>
      </c>
      <c r="U44" s="1349" t="str">
        <f t="shared" si="7"/>
        <v/>
      </c>
      <c r="W44" s="1349" t="str">
        <f t="shared" si="8"/>
        <v/>
      </c>
      <c r="Y44" s="1349" t="str">
        <f t="shared" si="9"/>
        <v/>
      </c>
      <c r="AA44" s="1349" t="str">
        <f t="shared" si="10"/>
        <v/>
      </c>
      <c r="AC44" s="1349" t="str">
        <f t="shared" si="11"/>
        <v/>
      </c>
      <c r="AE44" s="1349" t="str">
        <f t="shared" si="12"/>
        <v/>
      </c>
      <c r="AG44" s="1349" t="str">
        <f t="shared" si="13"/>
        <v/>
      </c>
      <c r="AI44" s="1349" t="str">
        <f t="shared" si="14"/>
        <v/>
      </c>
      <c r="AK44" s="1349" t="str">
        <f t="shared" si="15"/>
        <v/>
      </c>
      <c r="AM44" s="1349" t="str">
        <f t="shared" si="16"/>
        <v/>
      </c>
      <c r="AO44" s="1349" t="str">
        <f t="shared" si="17"/>
        <v/>
      </c>
      <c r="AQ44" s="1349" t="str">
        <f t="shared" si="18"/>
        <v/>
      </c>
      <c r="AS44" s="1349" t="str">
        <f t="shared" si="19"/>
        <v/>
      </c>
      <c r="AU44" s="1349" t="str">
        <f t="shared" si="19"/>
        <v/>
      </c>
      <c r="AW44" s="1349" t="str">
        <f t="shared" si="20"/>
        <v/>
      </c>
      <c r="AY44" s="1349" t="str">
        <f t="shared" si="21"/>
        <v/>
      </c>
      <c r="BA44" s="1349" t="str">
        <f t="shared" si="22"/>
        <v/>
      </c>
      <c r="BC44" s="1349" t="str">
        <f t="shared" si="23"/>
        <v/>
      </c>
      <c r="BE44" s="1349" t="str">
        <f t="shared" si="24"/>
        <v/>
      </c>
      <c r="BG44" s="1349" t="str">
        <f t="shared" si="25"/>
        <v/>
      </c>
      <c r="BI44" s="1349" t="str">
        <f t="shared" si="26"/>
        <v/>
      </c>
      <c r="BK44" s="1349" t="str">
        <f t="shared" si="27"/>
        <v/>
      </c>
      <c r="BM44" s="1349" t="str">
        <f t="shared" si="28"/>
        <v/>
      </c>
      <c r="BO44" s="1349" t="str">
        <f t="shared" si="29"/>
        <v/>
      </c>
      <c r="BQ44" s="1349" t="str">
        <f t="shared" si="30"/>
        <v/>
      </c>
      <c r="BS44" s="1349" t="str">
        <f t="shared" si="31"/>
        <v/>
      </c>
      <c r="BU44" s="1349" t="str">
        <f t="shared" si="32"/>
        <v/>
      </c>
      <c r="BW44" s="1349" t="str">
        <f t="shared" si="33"/>
        <v/>
      </c>
      <c r="BY44" s="1349" t="str">
        <f t="shared" si="34"/>
        <v/>
      </c>
      <c r="CA44" s="1349" t="str">
        <f t="shared" si="35"/>
        <v/>
      </c>
      <c r="CC44" s="1349" t="str">
        <f t="shared" si="36"/>
        <v/>
      </c>
      <c r="CE44" s="1349" t="str">
        <f t="shared" si="37"/>
        <v/>
      </c>
    </row>
    <row r="45" spans="1:963 1164:1283" x14ac:dyDescent="0.25">
      <c r="E45" s="1349" t="str">
        <f t="shared" si="0"/>
        <v/>
      </c>
      <c r="G45" s="1349" t="str">
        <f t="shared" si="0"/>
        <v/>
      </c>
      <c r="I45" s="1349" t="str">
        <f t="shared" si="1"/>
        <v/>
      </c>
      <c r="K45" s="1349" t="str">
        <f t="shared" si="2"/>
        <v/>
      </c>
      <c r="M45" s="1349" t="str">
        <f t="shared" si="3"/>
        <v/>
      </c>
      <c r="O45" s="1349" t="str">
        <f t="shared" si="4"/>
        <v/>
      </c>
      <c r="Q45" s="1349" t="str">
        <f t="shared" si="5"/>
        <v/>
      </c>
      <c r="S45" s="1349" t="str">
        <f t="shared" si="6"/>
        <v/>
      </c>
      <c r="U45" s="1349" t="str">
        <f t="shared" si="7"/>
        <v/>
      </c>
      <c r="W45" s="1349" t="str">
        <f t="shared" si="8"/>
        <v/>
      </c>
      <c r="Y45" s="1349" t="str">
        <f t="shared" si="9"/>
        <v/>
      </c>
      <c r="AA45" s="1349" t="str">
        <f t="shared" si="10"/>
        <v/>
      </c>
      <c r="AC45" s="1349" t="str">
        <f t="shared" si="11"/>
        <v/>
      </c>
      <c r="AE45" s="1349" t="str">
        <f t="shared" si="12"/>
        <v/>
      </c>
      <c r="AG45" s="1349" t="str">
        <f t="shared" si="13"/>
        <v/>
      </c>
      <c r="AI45" s="1349" t="str">
        <f t="shared" si="14"/>
        <v/>
      </c>
      <c r="AK45" s="1349" t="str">
        <f t="shared" si="15"/>
        <v/>
      </c>
      <c r="AM45" s="1349" t="str">
        <f t="shared" si="16"/>
        <v/>
      </c>
      <c r="AO45" s="1349" t="str">
        <f t="shared" si="17"/>
        <v/>
      </c>
      <c r="AQ45" s="1349" t="str">
        <f t="shared" si="18"/>
        <v/>
      </c>
      <c r="AS45" s="1349" t="str">
        <f t="shared" si="19"/>
        <v/>
      </c>
      <c r="AU45" s="1349" t="str">
        <f t="shared" si="19"/>
        <v/>
      </c>
      <c r="AW45" s="1349" t="str">
        <f t="shared" si="20"/>
        <v/>
      </c>
      <c r="AY45" s="1349" t="str">
        <f t="shared" si="21"/>
        <v/>
      </c>
      <c r="BA45" s="1349" t="str">
        <f t="shared" si="22"/>
        <v/>
      </c>
      <c r="BC45" s="1349" t="str">
        <f t="shared" si="23"/>
        <v/>
      </c>
      <c r="BE45" s="1349" t="str">
        <f t="shared" si="24"/>
        <v/>
      </c>
      <c r="BG45" s="1349" t="str">
        <f t="shared" si="25"/>
        <v/>
      </c>
      <c r="BI45" s="1349" t="str">
        <f t="shared" si="26"/>
        <v/>
      </c>
      <c r="BK45" s="1349" t="str">
        <f t="shared" si="27"/>
        <v/>
      </c>
      <c r="BM45" s="1349" t="str">
        <f t="shared" si="28"/>
        <v/>
      </c>
      <c r="BO45" s="1349" t="str">
        <f t="shared" si="29"/>
        <v/>
      </c>
      <c r="BQ45" s="1349" t="str">
        <f t="shared" si="30"/>
        <v/>
      </c>
      <c r="BS45" s="1349" t="str">
        <f t="shared" si="31"/>
        <v/>
      </c>
      <c r="BU45" s="1349" t="str">
        <f t="shared" si="32"/>
        <v/>
      </c>
      <c r="BW45" s="1349" t="str">
        <f t="shared" si="33"/>
        <v/>
      </c>
      <c r="BY45" s="1349" t="str">
        <f t="shared" si="34"/>
        <v/>
      </c>
      <c r="CA45" s="1349" t="str">
        <f t="shared" si="35"/>
        <v/>
      </c>
      <c r="CC45" s="1349" t="str">
        <f t="shared" si="36"/>
        <v/>
      </c>
      <c r="CE45" s="1349" t="str">
        <f t="shared" si="37"/>
        <v/>
      </c>
    </row>
    <row r="46" spans="1:963 1164:1283" x14ac:dyDescent="0.25">
      <c r="E46" s="1349" t="str">
        <f t="shared" si="0"/>
        <v/>
      </c>
      <c r="G46" s="1349" t="str">
        <f t="shared" si="0"/>
        <v/>
      </c>
      <c r="I46" s="1349" t="str">
        <f t="shared" si="1"/>
        <v/>
      </c>
      <c r="K46" s="1349" t="str">
        <f t="shared" si="2"/>
        <v/>
      </c>
      <c r="M46" s="1349" t="str">
        <f t="shared" si="3"/>
        <v/>
      </c>
      <c r="O46" s="1349" t="str">
        <f t="shared" si="4"/>
        <v/>
      </c>
      <c r="Q46" s="1349" t="str">
        <f t="shared" si="5"/>
        <v/>
      </c>
      <c r="S46" s="1349" t="str">
        <f t="shared" si="6"/>
        <v/>
      </c>
      <c r="U46" s="1349" t="str">
        <f t="shared" si="7"/>
        <v/>
      </c>
      <c r="W46" s="1349" t="str">
        <f t="shared" si="8"/>
        <v/>
      </c>
      <c r="Y46" s="1349" t="str">
        <f t="shared" si="9"/>
        <v/>
      </c>
      <c r="AA46" s="1349" t="str">
        <f t="shared" si="10"/>
        <v/>
      </c>
      <c r="AC46" s="1349" t="str">
        <f t="shared" si="11"/>
        <v/>
      </c>
      <c r="AE46" s="1349" t="str">
        <f t="shared" si="12"/>
        <v/>
      </c>
      <c r="AG46" s="1349" t="str">
        <f t="shared" si="13"/>
        <v/>
      </c>
      <c r="AI46" s="1349" t="str">
        <f t="shared" si="14"/>
        <v/>
      </c>
      <c r="AK46" s="1349" t="str">
        <f t="shared" si="15"/>
        <v/>
      </c>
      <c r="AM46" s="1349" t="str">
        <f t="shared" si="16"/>
        <v/>
      </c>
      <c r="AO46" s="1349" t="str">
        <f t="shared" si="17"/>
        <v/>
      </c>
      <c r="AQ46" s="1349" t="str">
        <f t="shared" si="18"/>
        <v/>
      </c>
      <c r="AS46" s="1349" t="str">
        <f t="shared" si="19"/>
        <v/>
      </c>
      <c r="AU46" s="1349" t="str">
        <f t="shared" si="19"/>
        <v/>
      </c>
      <c r="AW46" s="1349" t="str">
        <f t="shared" si="20"/>
        <v/>
      </c>
      <c r="AY46" s="1349" t="str">
        <f t="shared" si="21"/>
        <v/>
      </c>
      <c r="BA46" s="1349" t="str">
        <f t="shared" si="22"/>
        <v/>
      </c>
      <c r="BC46" s="1349" t="str">
        <f t="shared" si="23"/>
        <v/>
      </c>
      <c r="BE46" s="1349" t="str">
        <f t="shared" si="24"/>
        <v/>
      </c>
      <c r="BG46" s="1349" t="str">
        <f t="shared" si="25"/>
        <v/>
      </c>
      <c r="BI46" s="1349" t="str">
        <f t="shared" si="26"/>
        <v/>
      </c>
      <c r="BK46" s="1349" t="str">
        <f t="shared" si="27"/>
        <v/>
      </c>
      <c r="BM46" s="1349" t="str">
        <f t="shared" si="28"/>
        <v/>
      </c>
      <c r="BO46" s="1349" t="str">
        <f t="shared" si="29"/>
        <v/>
      </c>
      <c r="BQ46" s="1349" t="str">
        <f t="shared" si="30"/>
        <v/>
      </c>
      <c r="BS46" s="1349" t="str">
        <f t="shared" si="31"/>
        <v/>
      </c>
      <c r="BU46" s="1349" t="str">
        <f t="shared" si="32"/>
        <v/>
      </c>
      <c r="BW46" s="1349" t="str">
        <f t="shared" si="33"/>
        <v/>
      </c>
      <c r="BY46" s="1349" t="str">
        <f t="shared" si="34"/>
        <v/>
      </c>
      <c r="CA46" s="1349" t="str">
        <f t="shared" si="35"/>
        <v/>
      </c>
      <c r="CC46" s="1349" t="str">
        <f t="shared" si="36"/>
        <v/>
      </c>
      <c r="CE46" s="1349" t="str">
        <f t="shared" si="37"/>
        <v/>
      </c>
    </row>
    <row r="47" spans="1:963 1164:1283" x14ac:dyDescent="0.25">
      <c r="E47" s="1349" t="str">
        <f t="shared" si="0"/>
        <v/>
      </c>
      <c r="G47" s="1349" t="str">
        <f t="shared" si="0"/>
        <v/>
      </c>
      <c r="I47" s="1349" t="str">
        <f t="shared" si="1"/>
        <v/>
      </c>
      <c r="K47" s="1349" t="str">
        <f t="shared" si="2"/>
        <v/>
      </c>
      <c r="M47" s="1349" t="str">
        <f t="shared" si="3"/>
        <v/>
      </c>
      <c r="O47" s="1349" t="str">
        <f t="shared" si="4"/>
        <v/>
      </c>
      <c r="Q47" s="1349" t="str">
        <f t="shared" si="5"/>
        <v/>
      </c>
      <c r="S47" s="1349" t="str">
        <f t="shared" si="6"/>
        <v/>
      </c>
      <c r="U47" s="1349" t="str">
        <f t="shared" si="7"/>
        <v/>
      </c>
      <c r="W47" s="1349" t="str">
        <f t="shared" si="8"/>
        <v/>
      </c>
      <c r="Y47" s="1349" t="str">
        <f t="shared" si="9"/>
        <v/>
      </c>
      <c r="AA47" s="1349" t="str">
        <f t="shared" si="10"/>
        <v/>
      </c>
      <c r="AC47" s="1349" t="str">
        <f t="shared" si="11"/>
        <v/>
      </c>
      <c r="AE47" s="1349" t="str">
        <f t="shared" si="12"/>
        <v/>
      </c>
      <c r="AG47" s="1349" t="str">
        <f t="shared" si="13"/>
        <v/>
      </c>
      <c r="AI47" s="1349" t="str">
        <f t="shared" si="14"/>
        <v/>
      </c>
      <c r="AK47" s="1349" t="str">
        <f t="shared" si="15"/>
        <v/>
      </c>
      <c r="AM47" s="1349" t="str">
        <f t="shared" si="16"/>
        <v/>
      </c>
      <c r="AO47" s="1349" t="str">
        <f t="shared" si="17"/>
        <v/>
      </c>
      <c r="AQ47" s="1349" t="str">
        <f t="shared" si="18"/>
        <v/>
      </c>
      <c r="AS47" s="1349" t="str">
        <f t="shared" si="19"/>
        <v/>
      </c>
      <c r="AU47" s="1349" t="str">
        <f t="shared" si="19"/>
        <v/>
      </c>
      <c r="AW47" s="1349" t="str">
        <f t="shared" si="20"/>
        <v/>
      </c>
      <c r="AY47" s="1349" t="str">
        <f t="shared" si="21"/>
        <v/>
      </c>
      <c r="BA47" s="1349" t="str">
        <f t="shared" si="22"/>
        <v/>
      </c>
      <c r="BC47" s="1349" t="str">
        <f t="shared" si="23"/>
        <v/>
      </c>
      <c r="BE47" s="1349" t="str">
        <f t="shared" si="24"/>
        <v/>
      </c>
      <c r="BG47" s="1349" t="str">
        <f t="shared" si="25"/>
        <v/>
      </c>
      <c r="BI47" s="1349" t="str">
        <f t="shared" si="26"/>
        <v/>
      </c>
      <c r="BK47" s="1349" t="str">
        <f t="shared" si="27"/>
        <v/>
      </c>
      <c r="BM47" s="1349" t="str">
        <f t="shared" si="28"/>
        <v/>
      </c>
      <c r="BO47" s="1349" t="str">
        <f t="shared" si="29"/>
        <v/>
      </c>
      <c r="BQ47" s="1349" t="str">
        <f t="shared" si="30"/>
        <v/>
      </c>
      <c r="BS47" s="1349" t="str">
        <f t="shared" si="31"/>
        <v/>
      </c>
      <c r="BU47" s="1349" t="str">
        <f t="shared" si="32"/>
        <v/>
      </c>
      <c r="BW47" s="1349" t="str">
        <f t="shared" si="33"/>
        <v/>
      </c>
      <c r="BY47" s="1349" t="str">
        <f t="shared" si="34"/>
        <v/>
      </c>
      <c r="CA47" s="1349" t="str">
        <f t="shared" si="35"/>
        <v/>
      </c>
      <c r="CC47" s="1349" t="str">
        <f t="shared" si="36"/>
        <v/>
      </c>
      <c r="CE47" s="1349" t="str">
        <f t="shared" si="37"/>
        <v/>
      </c>
    </row>
    <row r="48" spans="1:963 1164:1283" x14ac:dyDescent="0.25">
      <c r="E48" s="1349" t="str">
        <f t="shared" si="0"/>
        <v/>
      </c>
      <c r="G48" s="1349" t="str">
        <f t="shared" si="0"/>
        <v/>
      </c>
      <c r="I48" s="1349" t="str">
        <f t="shared" si="1"/>
        <v/>
      </c>
      <c r="K48" s="1349" t="str">
        <f t="shared" si="2"/>
        <v/>
      </c>
      <c r="M48" s="1349" t="str">
        <f t="shared" si="3"/>
        <v/>
      </c>
      <c r="O48" s="1349" t="str">
        <f t="shared" si="4"/>
        <v/>
      </c>
      <c r="Q48" s="1349" t="str">
        <f t="shared" si="5"/>
        <v/>
      </c>
      <c r="S48" s="1349" t="str">
        <f t="shared" si="6"/>
        <v/>
      </c>
      <c r="U48" s="1349" t="str">
        <f t="shared" si="7"/>
        <v/>
      </c>
      <c r="W48" s="1349" t="str">
        <f t="shared" si="8"/>
        <v/>
      </c>
      <c r="Y48" s="1349" t="str">
        <f t="shared" si="9"/>
        <v/>
      </c>
      <c r="AA48" s="1349" t="str">
        <f t="shared" si="10"/>
        <v/>
      </c>
      <c r="AC48" s="1349" t="str">
        <f t="shared" si="11"/>
        <v/>
      </c>
      <c r="AE48" s="1349" t="str">
        <f t="shared" si="12"/>
        <v/>
      </c>
      <c r="AG48" s="1349" t="str">
        <f t="shared" si="13"/>
        <v/>
      </c>
      <c r="AI48" s="1349" t="str">
        <f t="shared" si="14"/>
        <v/>
      </c>
      <c r="AK48" s="1349" t="str">
        <f t="shared" si="15"/>
        <v/>
      </c>
      <c r="AM48" s="1349" t="str">
        <f t="shared" si="16"/>
        <v/>
      </c>
      <c r="AO48" s="1349" t="str">
        <f t="shared" si="17"/>
        <v/>
      </c>
      <c r="AQ48" s="1349" t="str">
        <f t="shared" si="18"/>
        <v/>
      </c>
      <c r="AS48" s="1349" t="str">
        <f t="shared" si="19"/>
        <v/>
      </c>
      <c r="AU48" s="1349" t="str">
        <f t="shared" si="19"/>
        <v/>
      </c>
      <c r="AW48" s="1349" t="str">
        <f t="shared" si="20"/>
        <v/>
      </c>
      <c r="AY48" s="1349" t="str">
        <f t="shared" si="21"/>
        <v/>
      </c>
      <c r="BA48" s="1349" t="str">
        <f t="shared" si="22"/>
        <v/>
      </c>
      <c r="BC48" s="1349" t="str">
        <f t="shared" si="23"/>
        <v/>
      </c>
      <c r="BE48" s="1349" t="str">
        <f t="shared" si="24"/>
        <v/>
      </c>
      <c r="BG48" s="1349" t="str">
        <f t="shared" si="25"/>
        <v/>
      </c>
      <c r="BI48" s="1349" t="str">
        <f t="shared" si="26"/>
        <v/>
      </c>
      <c r="BK48" s="1349" t="str">
        <f t="shared" si="27"/>
        <v/>
      </c>
      <c r="BM48" s="1349" t="str">
        <f t="shared" si="28"/>
        <v/>
      </c>
      <c r="BO48" s="1349" t="str">
        <f t="shared" si="29"/>
        <v/>
      </c>
      <c r="BQ48" s="1349" t="str">
        <f t="shared" si="30"/>
        <v/>
      </c>
      <c r="BS48" s="1349" t="str">
        <f t="shared" si="31"/>
        <v/>
      </c>
      <c r="BU48" s="1349" t="str">
        <f t="shared" si="32"/>
        <v/>
      </c>
      <c r="BW48" s="1349" t="str">
        <f t="shared" si="33"/>
        <v/>
      </c>
      <c r="BY48" s="1349" t="str">
        <f t="shared" si="34"/>
        <v/>
      </c>
      <c r="CA48" s="1349" t="str">
        <f t="shared" si="35"/>
        <v/>
      </c>
      <c r="CC48" s="1349" t="str">
        <f t="shared" si="36"/>
        <v/>
      </c>
      <c r="CE48" s="1349" t="str">
        <f t="shared" si="37"/>
        <v/>
      </c>
    </row>
    <row r="49" spans="5:83" x14ac:dyDescent="0.25">
      <c r="E49" s="1349" t="str">
        <f t="shared" si="0"/>
        <v/>
      </c>
      <c r="G49" s="1349" t="str">
        <f t="shared" si="0"/>
        <v/>
      </c>
      <c r="I49" s="1349" t="str">
        <f t="shared" si="1"/>
        <v/>
      </c>
      <c r="K49" s="1349" t="str">
        <f t="shared" si="2"/>
        <v/>
      </c>
      <c r="M49" s="1349" t="str">
        <f t="shared" si="3"/>
        <v/>
      </c>
      <c r="O49" s="1349" t="str">
        <f t="shared" si="4"/>
        <v/>
      </c>
      <c r="Q49" s="1349" t="str">
        <f t="shared" si="5"/>
        <v/>
      </c>
      <c r="S49" s="1349" t="str">
        <f t="shared" si="6"/>
        <v/>
      </c>
      <c r="U49" s="1349" t="str">
        <f t="shared" si="7"/>
        <v/>
      </c>
      <c r="W49" s="1349" t="str">
        <f t="shared" si="8"/>
        <v/>
      </c>
      <c r="Y49" s="1349" t="str">
        <f t="shared" si="9"/>
        <v/>
      </c>
      <c r="AA49" s="1349" t="str">
        <f t="shared" si="10"/>
        <v/>
      </c>
      <c r="AC49" s="1349" t="str">
        <f t="shared" si="11"/>
        <v/>
      </c>
      <c r="AE49" s="1349" t="str">
        <f t="shared" si="12"/>
        <v/>
      </c>
      <c r="AG49" s="1349" t="str">
        <f t="shared" si="13"/>
        <v/>
      </c>
      <c r="AI49" s="1349" t="str">
        <f t="shared" si="14"/>
        <v/>
      </c>
      <c r="AK49" s="1349" t="str">
        <f t="shared" si="15"/>
        <v/>
      </c>
      <c r="AM49" s="1349" t="str">
        <f t="shared" si="16"/>
        <v/>
      </c>
      <c r="AO49" s="1349" t="str">
        <f t="shared" si="17"/>
        <v/>
      </c>
      <c r="AQ49" s="1349" t="str">
        <f t="shared" si="18"/>
        <v/>
      </c>
      <c r="AS49" s="1349" t="str">
        <f t="shared" si="19"/>
        <v/>
      </c>
      <c r="AU49" s="1349" t="str">
        <f t="shared" si="19"/>
        <v/>
      </c>
      <c r="AW49" s="1349" t="str">
        <f t="shared" si="20"/>
        <v/>
      </c>
      <c r="AY49" s="1349" t="str">
        <f t="shared" si="21"/>
        <v/>
      </c>
      <c r="BA49" s="1349" t="str">
        <f t="shared" si="22"/>
        <v/>
      </c>
      <c r="BC49" s="1349" t="str">
        <f t="shared" si="23"/>
        <v/>
      </c>
      <c r="BE49" s="1349" t="str">
        <f t="shared" si="24"/>
        <v/>
      </c>
      <c r="BG49" s="1349" t="str">
        <f t="shared" si="25"/>
        <v/>
      </c>
      <c r="BI49" s="1349" t="str">
        <f t="shared" si="26"/>
        <v/>
      </c>
      <c r="BK49" s="1349" t="str">
        <f t="shared" si="27"/>
        <v/>
      </c>
      <c r="BM49" s="1349" t="str">
        <f t="shared" si="28"/>
        <v/>
      </c>
      <c r="BO49" s="1349" t="str">
        <f t="shared" si="29"/>
        <v/>
      </c>
      <c r="BQ49" s="1349" t="str">
        <f t="shared" si="30"/>
        <v/>
      </c>
      <c r="BS49" s="1349" t="str">
        <f t="shared" si="31"/>
        <v/>
      </c>
      <c r="BU49" s="1349" t="str">
        <f t="shared" si="32"/>
        <v/>
      </c>
      <c r="BW49" s="1349" t="str">
        <f t="shared" si="33"/>
        <v/>
      </c>
      <c r="BY49" s="1349" t="str">
        <f t="shared" si="34"/>
        <v/>
      </c>
      <c r="CA49" s="1349" t="str">
        <f t="shared" si="35"/>
        <v/>
      </c>
      <c r="CC49" s="1349" t="str">
        <f t="shared" si="36"/>
        <v/>
      </c>
      <c r="CE49" s="1349" t="str">
        <f t="shared" si="37"/>
        <v/>
      </c>
    </row>
    <row r="50" spans="5:83" x14ac:dyDescent="0.25">
      <c r="E50" s="1349" t="str">
        <f t="shared" si="0"/>
        <v/>
      </c>
      <c r="G50" s="1349" t="str">
        <f t="shared" si="0"/>
        <v/>
      </c>
      <c r="I50" s="1349" t="str">
        <f t="shared" si="1"/>
        <v/>
      </c>
      <c r="K50" s="1349" t="str">
        <f t="shared" si="2"/>
        <v/>
      </c>
      <c r="M50" s="1349" t="str">
        <f t="shared" si="3"/>
        <v/>
      </c>
      <c r="O50" s="1349" t="str">
        <f t="shared" si="4"/>
        <v/>
      </c>
      <c r="Q50" s="1349" t="str">
        <f t="shared" si="5"/>
        <v/>
      </c>
      <c r="S50" s="1349" t="str">
        <f t="shared" si="6"/>
        <v/>
      </c>
      <c r="U50" s="1349" t="str">
        <f t="shared" si="7"/>
        <v/>
      </c>
      <c r="W50" s="1349" t="str">
        <f t="shared" si="8"/>
        <v/>
      </c>
      <c r="Y50" s="1349" t="str">
        <f t="shared" si="9"/>
        <v/>
      </c>
      <c r="AA50" s="1349" t="str">
        <f t="shared" si="10"/>
        <v/>
      </c>
      <c r="AC50" s="1349" t="str">
        <f t="shared" si="11"/>
        <v/>
      </c>
      <c r="AE50" s="1349" t="str">
        <f t="shared" si="12"/>
        <v/>
      </c>
      <c r="AG50" s="1349" t="str">
        <f t="shared" si="13"/>
        <v/>
      </c>
      <c r="AI50" s="1349" t="str">
        <f t="shared" si="14"/>
        <v/>
      </c>
      <c r="AK50" s="1349" t="str">
        <f t="shared" si="15"/>
        <v/>
      </c>
      <c r="AM50" s="1349" t="str">
        <f t="shared" si="16"/>
        <v/>
      </c>
      <c r="AO50" s="1349" t="str">
        <f t="shared" si="17"/>
        <v/>
      </c>
      <c r="AQ50" s="1349" t="str">
        <f t="shared" si="18"/>
        <v/>
      </c>
      <c r="AS50" s="1349" t="str">
        <f t="shared" si="19"/>
        <v/>
      </c>
      <c r="AU50" s="1349" t="str">
        <f t="shared" si="19"/>
        <v/>
      </c>
      <c r="AW50" s="1349" t="str">
        <f t="shared" si="20"/>
        <v/>
      </c>
      <c r="AY50" s="1349" t="str">
        <f t="shared" si="21"/>
        <v/>
      </c>
      <c r="BA50" s="1349" t="str">
        <f t="shared" si="22"/>
        <v/>
      </c>
      <c r="BC50" s="1349" t="str">
        <f t="shared" si="23"/>
        <v/>
      </c>
      <c r="BE50" s="1349" t="str">
        <f t="shared" si="24"/>
        <v/>
      </c>
      <c r="BG50" s="1349" t="str">
        <f t="shared" si="25"/>
        <v/>
      </c>
      <c r="BI50" s="1349" t="str">
        <f t="shared" si="26"/>
        <v/>
      </c>
      <c r="BK50" s="1349" t="str">
        <f t="shared" si="27"/>
        <v/>
      </c>
      <c r="BM50" s="1349" t="str">
        <f t="shared" si="28"/>
        <v/>
      </c>
      <c r="BO50" s="1349" t="str">
        <f t="shared" si="29"/>
        <v/>
      </c>
      <c r="BQ50" s="1349" t="str">
        <f t="shared" si="30"/>
        <v/>
      </c>
      <c r="BS50" s="1349" t="str">
        <f t="shared" si="31"/>
        <v/>
      </c>
      <c r="BU50" s="1349" t="str">
        <f t="shared" si="32"/>
        <v/>
      </c>
      <c r="BW50" s="1349" t="str">
        <f t="shared" si="33"/>
        <v/>
      </c>
      <c r="BY50" s="1349" t="str">
        <f t="shared" si="34"/>
        <v/>
      </c>
      <c r="CA50" s="1349" t="str">
        <f t="shared" si="35"/>
        <v/>
      </c>
      <c r="CC50" s="1349" t="str">
        <f t="shared" si="36"/>
        <v/>
      </c>
      <c r="CE50" s="1349" t="str">
        <f t="shared" si="37"/>
        <v/>
      </c>
    </row>
    <row r="51" spans="5:83" x14ac:dyDescent="0.25">
      <c r="E51" s="1349" t="str">
        <f t="shared" si="0"/>
        <v/>
      </c>
      <c r="G51" s="1349" t="str">
        <f t="shared" si="0"/>
        <v/>
      </c>
      <c r="I51" s="1349" t="str">
        <f t="shared" si="1"/>
        <v/>
      </c>
      <c r="K51" s="1349" t="str">
        <f t="shared" si="2"/>
        <v/>
      </c>
      <c r="M51" s="1349" t="str">
        <f t="shared" si="3"/>
        <v/>
      </c>
      <c r="O51" s="1349" t="str">
        <f t="shared" si="4"/>
        <v/>
      </c>
      <c r="Q51" s="1349" t="str">
        <f t="shared" si="5"/>
        <v/>
      </c>
      <c r="S51" s="1349" t="str">
        <f t="shared" si="6"/>
        <v/>
      </c>
      <c r="U51" s="1349" t="str">
        <f t="shared" si="7"/>
        <v/>
      </c>
      <c r="W51" s="1349" t="str">
        <f t="shared" si="8"/>
        <v/>
      </c>
      <c r="Y51" s="1349" t="str">
        <f t="shared" si="9"/>
        <v/>
      </c>
      <c r="AA51" s="1349" t="str">
        <f t="shared" si="10"/>
        <v/>
      </c>
      <c r="AC51" s="1349" t="str">
        <f t="shared" si="11"/>
        <v/>
      </c>
      <c r="AE51" s="1349" t="str">
        <f t="shared" si="12"/>
        <v/>
      </c>
      <c r="AG51" s="1349" t="str">
        <f t="shared" si="13"/>
        <v/>
      </c>
      <c r="AI51" s="1349" t="str">
        <f t="shared" si="14"/>
        <v/>
      </c>
      <c r="AK51" s="1349" t="str">
        <f t="shared" si="15"/>
        <v/>
      </c>
      <c r="AM51" s="1349" t="str">
        <f t="shared" si="16"/>
        <v/>
      </c>
      <c r="AO51" s="1349" t="str">
        <f t="shared" si="17"/>
        <v/>
      </c>
      <c r="AQ51" s="1349" t="str">
        <f t="shared" si="18"/>
        <v/>
      </c>
      <c r="AS51" s="1349" t="str">
        <f t="shared" si="19"/>
        <v/>
      </c>
      <c r="AU51" s="1349" t="str">
        <f t="shared" si="19"/>
        <v/>
      </c>
      <c r="AW51" s="1349" t="str">
        <f t="shared" si="20"/>
        <v/>
      </c>
      <c r="AY51" s="1349" t="str">
        <f t="shared" si="21"/>
        <v/>
      </c>
      <c r="BA51" s="1349" t="str">
        <f t="shared" si="22"/>
        <v/>
      </c>
      <c r="BC51" s="1349" t="str">
        <f t="shared" si="23"/>
        <v/>
      </c>
      <c r="BE51" s="1349" t="str">
        <f t="shared" si="24"/>
        <v/>
      </c>
      <c r="BG51" s="1349" t="str">
        <f t="shared" si="25"/>
        <v/>
      </c>
      <c r="BI51" s="1349" t="str">
        <f t="shared" si="26"/>
        <v/>
      </c>
      <c r="BK51" s="1349" t="str">
        <f t="shared" si="27"/>
        <v/>
      </c>
      <c r="BM51" s="1349" t="str">
        <f t="shared" si="28"/>
        <v/>
      </c>
      <c r="BO51" s="1349" t="str">
        <f t="shared" si="29"/>
        <v/>
      </c>
      <c r="BQ51" s="1349" t="str">
        <f t="shared" si="30"/>
        <v/>
      </c>
      <c r="BS51" s="1349" t="str">
        <f t="shared" si="31"/>
        <v/>
      </c>
      <c r="BU51" s="1349" t="str">
        <f t="shared" si="32"/>
        <v/>
      </c>
      <c r="BW51" s="1349" t="str">
        <f t="shared" si="33"/>
        <v/>
      </c>
      <c r="BY51" s="1349" t="str">
        <f t="shared" si="34"/>
        <v/>
      </c>
      <c r="CA51" s="1349" t="str">
        <f t="shared" si="35"/>
        <v/>
      </c>
      <c r="CC51" s="1349" t="str">
        <f t="shared" si="36"/>
        <v/>
      </c>
      <c r="CE51" s="1349" t="str">
        <f t="shared" si="37"/>
        <v/>
      </c>
    </row>
    <row r="52" spans="5:83" x14ac:dyDescent="0.25">
      <c r="E52" s="1349" t="str">
        <f t="shared" si="0"/>
        <v/>
      </c>
      <c r="G52" s="1349" t="str">
        <f t="shared" si="0"/>
        <v/>
      </c>
      <c r="I52" s="1349" t="str">
        <f t="shared" si="1"/>
        <v/>
      </c>
      <c r="K52" s="1349" t="str">
        <f t="shared" si="2"/>
        <v/>
      </c>
      <c r="M52" s="1349" t="str">
        <f t="shared" si="3"/>
        <v/>
      </c>
      <c r="O52" s="1349" t="str">
        <f t="shared" si="4"/>
        <v/>
      </c>
      <c r="Q52" s="1349" t="str">
        <f t="shared" si="5"/>
        <v/>
      </c>
      <c r="S52" s="1349" t="str">
        <f t="shared" si="6"/>
        <v/>
      </c>
      <c r="U52" s="1349" t="str">
        <f t="shared" si="7"/>
        <v/>
      </c>
      <c r="W52" s="1349" t="str">
        <f t="shared" si="8"/>
        <v/>
      </c>
      <c r="Y52" s="1349" t="str">
        <f t="shared" si="9"/>
        <v/>
      </c>
      <c r="AA52" s="1349" t="str">
        <f t="shared" si="10"/>
        <v/>
      </c>
      <c r="AC52" s="1349" t="str">
        <f t="shared" si="11"/>
        <v/>
      </c>
      <c r="AE52" s="1349" t="str">
        <f t="shared" si="12"/>
        <v/>
      </c>
      <c r="AG52" s="1349" t="str">
        <f t="shared" si="13"/>
        <v/>
      </c>
      <c r="AI52" s="1349" t="str">
        <f t="shared" si="14"/>
        <v/>
      </c>
      <c r="AK52" s="1349" t="str">
        <f t="shared" si="15"/>
        <v/>
      </c>
      <c r="AM52" s="1349" t="str">
        <f t="shared" si="16"/>
        <v/>
      </c>
      <c r="AO52" s="1349" t="str">
        <f t="shared" si="17"/>
        <v/>
      </c>
      <c r="AQ52" s="1349" t="str">
        <f t="shared" si="18"/>
        <v/>
      </c>
      <c r="AS52" s="1349" t="str">
        <f t="shared" si="19"/>
        <v/>
      </c>
      <c r="AU52" s="1349" t="str">
        <f t="shared" si="19"/>
        <v/>
      </c>
      <c r="AW52" s="1349" t="str">
        <f t="shared" si="20"/>
        <v/>
      </c>
      <c r="AY52" s="1349" t="str">
        <f t="shared" si="21"/>
        <v/>
      </c>
      <c r="BA52" s="1349" t="str">
        <f t="shared" si="22"/>
        <v/>
      </c>
      <c r="BC52" s="1349" t="str">
        <f t="shared" si="23"/>
        <v/>
      </c>
      <c r="BE52" s="1349" t="str">
        <f t="shared" si="24"/>
        <v/>
      </c>
      <c r="BG52" s="1349" t="str">
        <f t="shared" si="25"/>
        <v/>
      </c>
      <c r="BI52" s="1349" t="str">
        <f t="shared" si="26"/>
        <v/>
      </c>
      <c r="BK52" s="1349" t="str">
        <f t="shared" si="27"/>
        <v/>
      </c>
      <c r="BM52" s="1349" t="str">
        <f t="shared" si="28"/>
        <v/>
      </c>
      <c r="BO52" s="1349" t="str">
        <f t="shared" si="29"/>
        <v/>
      </c>
      <c r="BQ52" s="1349" t="str">
        <f t="shared" si="30"/>
        <v/>
      </c>
      <c r="BS52" s="1349" t="str">
        <f t="shared" si="31"/>
        <v/>
      </c>
      <c r="BU52" s="1349" t="str">
        <f t="shared" si="32"/>
        <v/>
      </c>
      <c r="BW52" s="1349" t="str">
        <f t="shared" si="33"/>
        <v/>
      </c>
      <c r="BY52" s="1349" t="str">
        <f t="shared" si="34"/>
        <v/>
      </c>
      <c r="CA52" s="1349" t="str">
        <f t="shared" si="35"/>
        <v/>
      </c>
      <c r="CC52" s="1349" t="str">
        <f t="shared" si="36"/>
        <v/>
      </c>
      <c r="CE52" s="1349" t="str">
        <f t="shared" si="37"/>
        <v/>
      </c>
    </row>
    <row r="53" spans="5:83" x14ac:dyDescent="0.25">
      <c r="E53" s="1349" t="str">
        <f t="shared" si="0"/>
        <v/>
      </c>
      <c r="G53" s="1349" t="str">
        <f t="shared" si="0"/>
        <v/>
      </c>
      <c r="I53" s="1349" t="str">
        <f t="shared" si="1"/>
        <v/>
      </c>
      <c r="K53" s="1349" t="str">
        <f t="shared" si="2"/>
        <v/>
      </c>
      <c r="M53" s="1349" t="str">
        <f t="shared" si="3"/>
        <v/>
      </c>
      <c r="O53" s="1349" t="str">
        <f t="shared" si="4"/>
        <v/>
      </c>
      <c r="Q53" s="1349" t="str">
        <f t="shared" si="5"/>
        <v/>
      </c>
      <c r="S53" s="1349" t="str">
        <f t="shared" si="6"/>
        <v/>
      </c>
      <c r="U53" s="1349" t="str">
        <f t="shared" si="7"/>
        <v/>
      </c>
      <c r="W53" s="1349" t="str">
        <f t="shared" si="8"/>
        <v/>
      </c>
      <c r="Y53" s="1349" t="str">
        <f t="shared" si="9"/>
        <v/>
      </c>
      <c r="AA53" s="1349" t="str">
        <f t="shared" si="10"/>
        <v/>
      </c>
      <c r="AC53" s="1349" t="str">
        <f t="shared" si="11"/>
        <v/>
      </c>
      <c r="AE53" s="1349" t="str">
        <f t="shared" si="12"/>
        <v/>
      </c>
      <c r="AG53" s="1349" t="str">
        <f t="shared" si="13"/>
        <v/>
      </c>
      <c r="AI53" s="1349" t="str">
        <f t="shared" si="14"/>
        <v/>
      </c>
      <c r="AK53" s="1349" t="str">
        <f t="shared" si="15"/>
        <v/>
      </c>
      <c r="AM53" s="1349" t="str">
        <f t="shared" si="16"/>
        <v/>
      </c>
      <c r="AO53" s="1349" t="str">
        <f t="shared" si="17"/>
        <v/>
      </c>
      <c r="AQ53" s="1349" t="str">
        <f t="shared" si="18"/>
        <v/>
      </c>
      <c r="AS53" s="1349" t="str">
        <f t="shared" si="19"/>
        <v/>
      </c>
      <c r="AU53" s="1349" t="str">
        <f t="shared" si="19"/>
        <v/>
      </c>
      <c r="AW53" s="1349" t="str">
        <f t="shared" si="20"/>
        <v/>
      </c>
      <c r="AY53" s="1349" t="str">
        <f t="shared" si="21"/>
        <v/>
      </c>
      <c r="BA53" s="1349" t="str">
        <f t="shared" si="22"/>
        <v/>
      </c>
      <c r="BC53" s="1349" t="str">
        <f t="shared" si="23"/>
        <v/>
      </c>
      <c r="BE53" s="1349" t="str">
        <f t="shared" si="24"/>
        <v/>
      </c>
      <c r="BG53" s="1349" t="str">
        <f t="shared" si="25"/>
        <v/>
      </c>
      <c r="BI53" s="1349" t="str">
        <f t="shared" si="26"/>
        <v/>
      </c>
      <c r="BK53" s="1349" t="str">
        <f t="shared" si="27"/>
        <v/>
      </c>
      <c r="BM53" s="1349" t="str">
        <f t="shared" si="28"/>
        <v/>
      </c>
      <c r="BO53" s="1349" t="str">
        <f t="shared" si="29"/>
        <v/>
      </c>
      <c r="BQ53" s="1349" t="str">
        <f t="shared" si="30"/>
        <v/>
      </c>
      <c r="BS53" s="1349" t="str">
        <f t="shared" si="31"/>
        <v/>
      </c>
      <c r="BU53" s="1349" t="str">
        <f t="shared" si="32"/>
        <v/>
      </c>
      <c r="BW53" s="1349" t="str">
        <f t="shared" si="33"/>
        <v/>
      </c>
      <c r="BY53" s="1349" t="str">
        <f t="shared" si="34"/>
        <v/>
      </c>
      <c r="CA53" s="1349" t="str">
        <f t="shared" si="35"/>
        <v/>
      </c>
      <c r="CC53" s="1349" t="str">
        <f t="shared" si="36"/>
        <v/>
      </c>
      <c r="CE53" s="1349" t="str">
        <f t="shared" si="37"/>
        <v/>
      </c>
    </row>
    <row r="54" spans="5:83" x14ac:dyDescent="0.25">
      <c r="E54" s="1349" t="str">
        <f t="shared" si="0"/>
        <v/>
      </c>
      <c r="G54" s="1349" t="str">
        <f t="shared" si="0"/>
        <v/>
      </c>
      <c r="I54" s="1349" t="str">
        <f t="shared" si="1"/>
        <v/>
      </c>
      <c r="K54" s="1349" t="str">
        <f t="shared" si="2"/>
        <v/>
      </c>
      <c r="M54" s="1349" t="str">
        <f t="shared" si="3"/>
        <v/>
      </c>
      <c r="O54" s="1349" t="str">
        <f t="shared" si="4"/>
        <v/>
      </c>
      <c r="Q54" s="1349" t="str">
        <f t="shared" si="5"/>
        <v/>
      </c>
      <c r="S54" s="1349" t="str">
        <f t="shared" si="6"/>
        <v/>
      </c>
      <c r="U54" s="1349" t="str">
        <f t="shared" si="7"/>
        <v/>
      </c>
      <c r="W54" s="1349" t="str">
        <f t="shared" si="8"/>
        <v/>
      </c>
      <c r="Y54" s="1349" t="str">
        <f t="shared" si="9"/>
        <v/>
      </c>
      <c r="AA54" s="1349" t="str">
        <f t="shared" si="10"/>
        <v/>
      </c>
      <c r="AC54" s="1349" t="str">
        <f t="shared" si="11"/>
        <v/>
      </c>
      <c r="AE54" s="1349" t="str">
        <f t="shared" si="12"/>
        <v/>
      </c>
      <c r="AG54" s="1349" t="str">
        <f t="shared" si="13"/>
        <v/>
      </c>
      <c r="AI54" s="1349" t="str">
        <f t="shared" si="14"/>
        <v/>
      </c>
      <c r="AK54" s="1349" t="str">
        <f t="shared" si="15"/>
        <v/>
      </c>
      <c r="AM54" s="1349" t="str">
        <f t="shared" si="16"/>
        <v/>
      </c>
      <c r="AO54" s="1349" t="str">
        <f t="shared" si="17"/>
        <v/>
      </c>
      <c r="AQ54" s="1349" t="str">
        <f t="shared" si="18"/>
        <v/>
      </c>
      <c r="AS54" s="1349" t="str">
        <f t="shared" si="19"/>
        <v/>
      </c>
      <c r="AU54" s="1349" t="str">
        <f t="shared" si="19"/>
        <v/>
      </c>
      <c r="AW54" s="1349" t="str">
        <f t="shared" si="20"/>
        <v/>
      </c>
      <c r="AY54" s="1349" t="str">
        <f t="shared" si="21"/>
        <v/>
      </c>
      <c r="BA54" s="1349" t="str">
        <f t="shared" si="22"/>
        <v/>
      </c>
      <c r="BC54" s="1349" t="str">
        <f t="shared" si="23"/>
        <v/>
      </c>
      <c r="BE54" s="1349" t="str">
        <f t="shared" si="24"/>
        <v/>
      </c>
      <c r="BG54" s="1349" t="str">
        <f t="shared" si="25"/>
        <v/>
      </c>
      <c r="BI54" s="1349" t="str">
        <f t="shared" si="26"/>
        <v/>
      </c>
      <c r="BK54" s="1349" t="str">
        <f t="shared" si="27"/>
        <v/>
      </c>
      <c r="BM54" s="1349" t="str">
        <f t="shared" si="28"/>
        <v/>
      </c>
      <c r="BO54" s="1349" t="str">
        <f t="shared" si="29"/>
        <v/>
      </c>
      <c r="BQ54" s="1349" t="str">
        <f t="shared" si="30"/>
        <v/>
      </c>
      <c r="BS54" s="1349" t="str">
        <f t="shared" si="31"/>
        <v/>
      </c>
      <c r="BU54" s="1349" t="str">
        <f t="shared" si="32"/>
        <v/>
      </c>
      <c r="BW54" s="1349" t="str">
        <f t="shared" si="33"/>
        <v/>
      </c>
      <c r="BY54" s="1349" t="str">
        <f t="shared" si="34"/>
        <v/>
      </c>
      <c r="CA54" s="1349" t="str">
        <f t="shared" si="35"/>
        <v/>
      </c>
      <c r="CC54" s="1349" t="str">
        <f t="shared" si="36"/>
        <v/>
      </c>
      <c r="CE54" s="1349" t="str">
        <f t="shared" si="37"/>
        <v/>
      </c>
    </row>
    <row r="55" spans="5:83" x14ac:dyDescent="0.25">
      <c r="E55" s="1349" t="str">
        <f t="shared" si="0"/>
        <v/>
      </c>
      <c r="G55" s="1349" t="str">
        <f t="shared" si="0"/>
        <v/>
      </c>
      <c r="I55" s="1349" t="str">
        <f t="shared" si="1"/>
        <v/>
      </c>
      <c r="K55" s="1349" t="str">
        <f t="shared" si="2"/>
        <v/>
      </c>
      <c r="M55" s="1349" t="str">
        <f t="shared" si="3"/>
        <v/>
      </c>
      <c r="O55" s="1349" t="str">
        <f t="shared" si="4"/>
        <v/>
      </c>
      <c r="Q55" s="1349" t="str">
        <f t="shared" si="5"/>
        <v/>
      </c>
      <c r="S55" s="1349" t="str">
        <f t="shared" si="6"/>
        <v/>
      </c>
      <c r="U55" s="1349" t="str">
        <f t="shared" si="7"/>
        <v/>
      </c>
      <c r="W55" s="1349" t="str">
        <f t="shared" si="8"/>
        <v/>
      </c>
      <c r="Y55" s="1349" t="str">
        <f t="shared" si="9"/>
        <v/>
      </c>
      <c r="AA55" s="1349" t="str">
        <f t="shared" si="10"/>
        <v/>
      </c>
      <c r="AC55" s="1349" t="str">
        <f t="shared" si="11"/>
        <v/>
      </c>
      <c r="AE55" s="1349" t="str">
        <f t="shared" si="12"/>
        <v/>
      </c>
      <c r="AG55" s="1349" t="str">
        <f t="shared" si="13"/>
        <v/>
      </c>
      <c r="AI55" s="1349" t="str">
        <f t="shared" si="14"/>
        <v/>
      </c>
      <c r="AK55" s="1349" t="str">
        <f t="shared" si="15"/>
        <v/>
      </c>
      <c r="AM55" s="1349" t="str">
        <f t="shared" si="16"/>
        <v/>
      </c>
      <c r="AO55" s="1349" t="str">
        <f t="shared" si="17"/>
        <v/>
      </c>
      <c r="AQ55" s="1349" t="str">
        <f t="shared" si="18"/>
        <v/>
      </c>
      <c r="AS55" s="1349" t="str">
        <f t="shared" si="19"/>
        <v/>
      </c>
      <c r="AU55" s="1349" t="str">
        <f t="shared" si="19"/>
        <v/>
      </c>
      <c r="AW55" s="1349" t="str">
        <f t="shared" si="20"/>
        <v/>
      </c>
      <c r="AY55" s="1349" t="str">
        <f t="shared" si="21"/>
        <v/>
      </c>
      <c r="BA55" s="1349" t="str">
        <f t="shared" si="22"/>
        <v/>
      </c>
      <c r="BC55" s="1349" t="str">
        <f t="shared" si="23"/>
        <v/>
      </c>
      <c r="BE55" s="1349" t="str">
        <f t="shared" si="24"/>
        <v/>
      </c>
      <c r="BG55" s="1349" t="str">
        <f t="shared" si="25"/>
        <v/>
      </c>
      <c r="BI55" s="1349" t="str">
        <f t="shared" si="26"/>
        <v/>
      </c>
      <c r="BK55" s="1349" t="str">
        <f t="shared" si="27"/>
        <v/>
      </c>
      <c r="BM55" s="1349" t="str">
        <f t="shared" si="28"/>
        <v/>
      </c>
      <c r="BO55" s="1349" t="str">
        <f t="shared" si="29"/>
        <v/>
      </c>
      <c r="BQ55" s="1349" t="str">
        <f t="shared" si="30"/>
        <v/>
      </c>
      <c r="BS55" s="1349" t="str">
        <f t="shared" si="31"/>
        <v/>
      </c>
      <c r="BU55" s="1349" t="str">
        <f t="shared" si="32"/>
        <v/>
      </c>
      <c r="BW55" s="1349" t="str">
        <f t="shared" si="33"/>
        <v/>
      </c>
      <c r="BY55" s="1349" t="str">
        <f t="shared" si="34"/>
        <v/>
      </c>
      <c r="CA55" s="1349" t="str">
        <f t="shared" si="35"/>
        <v/>
      </c>
      <c r="CC55" s="1349" t="str">
        <f t="shared" si="36"/>
        <v/>
      </c>
      <c r="CE55" s="1349" t="str">
        <f t="shared" si="37"/>
        <v/>
      </c>
    </row>
    <row r="56" spans="5:83" x14ac:dyDescent="0.25">
      <c r="E56" s="1349" t="str">
        <f t="shared" si="0"/>
        <v/>
      </c>
      <c r="G56" s="1349" t="str">
        <f t="shared" si="0"/>
        <v/>
      </c>
      <c r="I56" s="1349" t="str">
        <f t="shared" si="1"/>
        <v/>
      </c>
      <c r="K56" s="1349" t="str">
        <f t="shared" si="2"/>
        <v/>
      </c>
      <c r="M56" s="1349" t="str">
        <f t="shared" si="3"/>
        <v/>
      </c>
      <c r="O56" s="1349" t="str">
        <f t="shared" si="4"/>
        <v/>
      </c>
      <c r="Q56" s="1349" t="str">
        <f t="shared" si="5"/>
        <v/>
      </c>
      <c r="S56" s="1349" t="str">
        <f t="shared" si="6"/>
        <v/>
      </c>
      <c r="U56" s="1349" t="str">
        <f t="shared" si="7"/>
        <v/>
      </c>
      <c r="W56" s="1349" t="str">
        <f t="shared" si="8"/>
        <v/>
      </c>
      <c r="Y56" s="1349" t="str">
        <f t="shared" si="9"/>
        <v/>
      </c>
      <c r="AA56" s="1349" t="str">
        <f t="shared" si="10"/>
        <v/>
      </c>
      <c r="AC56" s="1349" t="str">
        <f t="shared" si="11"/>
        <v/>
      </c>
      <c r="AE56" s="1349" t="str">
        <f t="shared" si="12"/>
        <v/>
      </c>
      <c r="AG56" s="1349" t="str">
        <f t="shared" si="13"/>
        <v/>
      </c>
      <c r="AI56" s="1349" t="str">
        <f t="shared" si="14"/>
        <v/>
      </c>
      <c r="AK56" s="1349" t="str">
        <f t="shared" si="15"/>
        <v/>
      </c>
      <c r="AM56" s="1349" t="str">
        <f t="shared" si="16"/>
        <v/>
      </c>
      <c r="AO56" s="1349" t="str">
        <f t="shared" si="17"/>
        <v/>
      </c>
      <c r="AQ56" s="1349" t="str">
        <f t="shared" si="18"/>
        <v/>
      </c>
      <c r="AS56" s="1349" t="str">
        <f t="shared" si="19"/>
        <v/>
      </c>
      <c r="AU56" s="1349" t="str">
        <f t="shared" si="19"/>
        <v/>
      </c>
      <c r="AW56" s="1349" t="str">
        <f t="shared" si="20"/>
        <v/>
      </c>
      <c r="AY56" s="1349" t="str">
        <f t="shared" si="21"/>
        <v/>
      </c>
      <c r="BA56" s="1349" t="str">
        <f t="shared" si="22"/>
        <v/>
      </c>
      <c r="BC56" s="1349" t="str">
        <f t="shared" si="23"/>
        <v/>
      </c>
      <c r="BE56" s="1349" t="str">
        <f t="shared" si="24"/>
        <v/>
      </c>
      <c r="BG56" s="1349" t="str">
        <f t="shared" si="25"/>
        <v/>
      </c>
      <c r="BI56" s="1349" t="str">
        <f t="shared" si="26"/>
        <v/>
      </c>
      <c r="BK56" s="1349" t="str">
        <f t="shared" si="27"/>
        <v/>
      </c>
      <c r="BM56" s="1349" t="str">
        <f t="shared" si="28"/>
        <v/>
      </c>
      <c r="BO56" s="1349" t="str">
        <f t="shared" si="29"/>
        <v/>
      </c>
      <c r="BQ56" s="1349" t="str">
        <f t="shared" si="30"/>
        <v/>
      </c>
      <c r="BS56" s="1349" t="str">
        <f t="shared" si="31"/>
        <v/>
      </c>
      <c r="BU56" s="1349" t="str">
        <f t="shared" si="32"/>
        <v/>
      </c>
      <c r="BW56" s="1349" t="str">
        <f t="shared" si="33"/>
        <v/>
      </c>
      <c r="BY56" s="1349" t="str">
        <f t="shared" si="34"/>
        <v/>
      </c>
      <c r="CA56" s="1349" t="str">
        <f t="shared" si="35"/>
        <v/>
      </c>
      <c r="CC56" s="1349" t="str">
        <f t="shared" si="36"/>
        <v/>
      </c>
      <c r="CE56" s="1349" t="str">
        <f t="shared" si="37"/>
        <v/>
      </c>
    </row>
    <row r="57" spans="5:83" x14ac:dyDescent="0.25">
      <c r="E57" s="1349" t="str">
        <f t="shared" si="0"/>
        <v/>
      </c>
      <c r="G57" s="1349" t="str">
        <f t="shared" si="0"/>
        <v/>
      </c>
      <c r="I57" s="1349" t="str">
        <f t="shared" si="1"/>
        <v/>
      </c>
      <c r="K57" s="1349" t="str">
        <f t="shared" si="2"/>
        <v/>
      </c>
      <c r="M57" s="1349" t="str">
        <f t="shared" si="3"/>
        <v/>
      </c>
      <c r="O57" s="1349" t="str">
        <f t="shared" si="4"/>
        <v/>
      </c>
      <c r="Q57" s="1349" t="str">
        <f t="shared" si="5"/>
        <v/>
      </c>
      <c r="S57" s="1349" t="str">
        <f t="shared" si="6"/>
        <v/>
      </c>
      <c r="U57" s="1349" t="str">
        <f t="shared" si="7"/>
        <v/>
      </c>
      <c r="W57" s="1349" t="str">
        <f t="shared" si="8"/>
        <v/>
      </c>
      <c r="Y57" s="1349" t="str">
        <f t="shared" si="9"/>
        <v/>
      </c>
      <c r="AA57" s="1349" t="str">
        <f t="shared" si="10"/>
        <v/>
      </c>
      <c r="AC57" s="1349" t="str">
        <f t="shared" si="11"/>
        <v/>
      </c>
      <c r="AE57" s="1349" t="str">
        <f t="shared" si="12"/>
        <v/>
      </c>
      <c r="AG57" s="1349" t="str">
        <f t="shared" si="13"/>
        <v/>
      </c>
      <c r="AI57" s="1349" t="str">
        <f t="shared" si="14"/>
        <v/>
      </c>
      <c r="AK57" s="1349" t="str">
        <f t="shared" si="15"/>
        <v/>
      </c>
      <c r="AM57" s="1349" t="str">
        <f t="shared" si="16"/>
        <v/>
      </c>
      <c r="AO57" s="1349" t="str">
        <f t="shared" si="17"/>
        <v/>
      </c>
      <c r="AQ57" s="1349" t="str">
        <f t="shared" si="18"/>
        <v/>
      </c>
      <c r="AS57" s="1349" t="str">
        <f t="shared" si="19"/>
        <v/>
      </c>
      <c r="AU57" s="1349" t="str">
        <f t="shared" si="19"/>
        <v/>
      </c>
      <c r="AW57" s="1349" t="str">
        <f t="shared" si="20"/>
        <v/>
      </c>
      <c r="AY57" s="1349" t="str">
        <f t="shared" si="21"/>
        <v/>
      </c>
      <c r="BA57" s="1349" t="str">
        <f t="shared" si="22"/>
        <v/>
      </c>
      <c r="BC57" s="1349" t="str">
        <f t="shared" si="23"/>
        <v/>
      </c>
      <c r="BE57" s="1349" t="str">
        <f t="shared" si="24"/>
        <v/>
      </c>
      <c r="BG57" s="1349" t="str">
        <f t="shared" si="25"/>
        <v/>
      </c>
      <c r="BI57" s="1349" t="str">
        <f t="shared" si="26"/>
        <v/>
      </c>
      <c r="BK57" s="1349" t="str">
        <f t="shared" si="27"/>
        <v/>
      </c>
      <c r="BM57" s="1349" t="str">
        <f t="shared" si="28"/>
        <v/>
      </c>
      <c r="BO57" s="1349" t="str">
        <f t="shared" si="29"/>
        <v/>
      </c>
      <c r="BQ57" s="1349" t="str">
        <f t="shared" si="30"/>
        <v/>
      </c>
      <c r="BS57" s="1349" t="str">
        <f t="shared" si="31"/>
        <v/>
      </c>
      <c r="BU57" s="1349" t="str">
        <f t="shared" si="32"/>
        <v/>
      </c>
      <c r="BW57" s="1349" t="str">
        <f t="shared" si="33"/>
        <v/>
      </c>
      <c r="BY57" s="1349" t="str">
        <f t="shared" si="34"/>
        <v/>
      </c>
      <c r="CA57" s="1349" t="str">
        <f t="shared" si="35"/>
        <v/>
      </c>
      <c r="CC57" s="1349" t="str">
        <f t="shared" si="36"/>
        <v/>
      </c>
      <c r="CE57" s="1349" t="str">
        <f t="shared" si="37"/>
        <v/>
      </c>
    </row>
    <row r="58" spans="5:83" x14ac:dyDescent="0.25">
      <c r="E58" s="1349" t="str">
        <f t="shared" si="0"/>
        <v/>
      </c>
      <c r="G58" s="1349" t="str">
        <f t="shared" si="0"/>
        <v/>
      </c>
      <c r="I58" s="1349" t="str">
        <f t="shared" si="1"/>
        <v/>
      </c>
      <c r="K58" s="1349" t="str">
        <f t="shared" si="2"/>
        <v/>
      </c>
      <c r="M58" s="1349" t="str">
        <f t="shared" si="3"/>
        <v/>
      </c>
      <c r="O58" s="1349" t="str">
        <f t="shared" si="4"/>
        <v/>
      </c>
      <c r="Q58" s="1349" t="str">
        <f t="shared" si="5"/>
        <v/>
      </c>
      <c r="S58" s="1349" t="str">
        <f t="shared" si="6"/>
        <v/>
      </c>
      <c r="U58" s="1349" t="str">
        <f t="shared" si="7"/>
        <v/>
      </c>
      <c r="W58" s="1349" t="str">
        <f t="shared" si="8"/>
        <v/>
      </c>
      <c r="Y58" s="1349" t="str">
        <f t="shared" si="9"/>
        <v/>
      </c>
      <c r="AA58" s="1349" t="str">
        <f t="shared" si="10"/>
        <v/>
      </c>
      <c r="AC58" s="1349" t="str">
        <f t="shared" si="11"/>
        <v/>
      </c>
      <c r="AE58" s="1349" t="str">
        <f t="shared" si="12"/>
        <v/>
      </c>
      <c r="AG58" s="1349" t="str">
        <f t="shared" si="13"/>
        <v/>
      </c>
      <c r="AI58" s="1349" t="str">
        <f t="shared" si="14"/>
        <v/>
      </c>
      <c r="AK58" s="1349" t="str">
        <f t="shared" si="15"/>
        <v/>
      </c>
      <c r="AM58" s="1349" t="str">
        <f t="shared" si="16"/>
        <v/>
      </c>
      <c r="AO58" s="1349" t="str">
        <f t="shared" si="17"/>
        <v/>
      </c>
      <c r="AQ58" s="1349" t="str">
        <f t="shared" si="18"/>
        <v/>
      </c>
      <c r="AS58" s="1349" t="str">
        <f t="shared" si="19"/>
        <v/>
      </c>
      <c r="AU58" s="1349" t="str">
        <f t="shared" si="19"/>
        <v/>
      </c>
      <c r="AW58" s="1349" t="str">
        <f t="shared" si="20"/>
        <v/>
      </c>
      <c r="AY58" s="1349" t="str">
        <f t="shared" si="21"/>
        <v/>
      </c>
      <c r="BA58" s="1349" t="str">
        <f t="shared" si="22"/>
        <v/>
      </c>
      <c r="BC58" s="1349" t="str">
        <f t="shared" si="23"/>
        <v/>
      </c>
      <c r="BE58" s="1349" t="str">
        <f t="shared" si="24"/>
        <v/>
      </c>
      <c r="BG58" s="1349" t="str">
        <f t="shared" si="25"/>
        <v/>
      </c>
      <c r="BI58" s="1349" t="str">
        <f t="shared" si="26"/>
        <v/>
      </c>
      <c r="BK58" s="1349" t="str">
        <f t="shared" si="27"/>
        <v/>
      </c>
      <c r="BM58" s="1349" t="str">
        <f t="shared" si="28"/>
        <v/>
      </c>
      <c r="BO58" s="1349" t="str">
        <f t="shared" si="29"/>
        <v/>
      </c>
      <c r="BQ58" s="1349" t="str">
        <f t="shared" si="30"/>
        <v/>
      </c>
      <c r="BS58" s="1349" t="str">
        <f t="shared" si="31"/>
        <v/>
      </c>
      <c r="BU58" s="1349" t="str">
        <f t="shared" si="32"/>
        <v/>
      </c>
      <c r="BW58" s="1349" t="str">
        <f t="shared" si="33"/>
        <v/>
      </c>
      <c r="BY58" s="1349" t="str">
        <f t="shared" si="34"/>
        <v/>
      </c>
      <c r="CA58" s="1349" t="str">
        <f t="shared" si="35"/>
        <v/>
      </c>
      <c r="CC58" s="1349" t="str">
        <f t="shared" si="36"/>
        <v/>
      </c>
      <c r="CE58" s="1349" t="str">
        <f t="shared" si="37"/>
        <v/>
      </c>
    </row>
    <row r="59" spans="5:83" x14ac:dyDescent="0.25">
      <c r="E59" s="1349" t="str">
        <f t="shared" si="0"/>
        <v/>
      </c>
      <c r="G59" s="1349" t="str">
        <f t="shared" si="0"/>
        <v/>
      </c>
      <c r="I59" s="1349" t="str">
        <f t="shared" si="1"/>
        <v/>
      </c>
      <c r="K59" s="1349" t="str">
        <f t="shared" si="2"/>
        <v/>
      </c>
      <c r="M59" s="1349" t="str">
        <f t="shared" si="3"/>
        <v/>
      </c>
      <c r="O59" s="1349" t="str">
        <f t="shared" si="4"/>
        <v/>
      </c>
      <c r="Q59" s="1349" t="str">
        <f t="shared" si="5"/>
        <v/>
      </c>
      <c r="S59" s="1349" t="str">
        <f t="shared" si="6"/>
        <v/>
      </c>
      <c r="U59" s="1349" t="str">
        <f t="shared" si="7"/>
        <v/>
      </c>
      <c r="W59" s="1349" t="str">
        <f t="shared" si="8"/>
        <v/>
      </c>
      <c r="Y59" s="1349" t="str">
        <f t="shared" si="9"/>
        <v/>
      </c>
      <c r="AA59" s="1349" t="str">
        <f t="shared" si="10"/>
        <v/>
      </c>
      <c r="AC59" s="1349" t="str">
        <f t="shared" si="11"/>
        <v/>
      </c>
      <c r="AE59" s="1349" t="str">
        <f t="shared" si="12"/>
        <v/>
      </c>
      <c r="AG59" s="1349" t="str">
        <f t="shared" si="13"/>
        <v/>
      </c>
      <c r="AI59" s="1349" t="str">
        <f t="shared" si="14"/>
        <v/>
      </c>
      <c r="AK59" s="1349" t="str">
        <f t="shared" si="15"/>
        <v/>
      </c>
      <c r="AM59" s="1349" t="str">
        <f t="shared" si="16"/>
        <v/>
      </c>
      <c r="AO59" s="1349" t="str">
        <f t="shared" si="17"/>
        <v/>
      </c>
      <c r="AQ59" s="1349" t="str">
        <f t="shared" si="18"/>
        <v/>
      </c>
      <c r="AS59" s="1349" t="str">
        <f t="shared" si="19"/>
        <v/>
      </c>
      <c r="AU59" s="1349" t="str">
        <f t="shared" si="19"/>
        <v/>
      </c>
      <c r="AW59" s="1349" t="str">
        <f t="shared" si="20"/>
        <v/>
      </c>
      <c r="AY59" s="1349" t="str">
        <f t="shared" si="21"/>
        <v/>
      </c>
      <c r="BA59" s="1349" t="str">
        <f t="shared" si="22"/>
        <v/>
      </c>
      <c r="BC59" s="1349" t="str">
        <f t="shared" si="23"/>
        <v/>
      </c>
      <c r="BE59" s="1349" t="str">
        <f t="shared" si="24"/>
        <v/>
      </c>
      <c r="BG59" s="1349" t="str">
        <f t="shared" si="25"/>
        <v/>
      </c>
      <c r="BI59" s="1349" t="str">
        <f t="shared" si="26"/>
        <v/>
      </c>
      <c r="BK59" s="1349" t="str">
        <f t="shared" si="27"/>
        <v/>
      </c>
      <c r="BM59" s="1349" t="str">
        <f t="shared" si="28"/>
        <v/>
      </c>
      <c r="BO59" s="1349" t="str">
        <f t="shared" si="29"/>
        <v/>
      </c>
      <c r="BQ59" s="1349" t="str">
        <f t="shared" si="30"/>
        <v/>
      </c>
      <c r="BS59" s="1349" t="str">
        <f t="shared" si="31"/>
        <v/>
      </c>
      <c r="BU59" s="1349" t="str">
        <f t="shared" si="32"/>
        <v/>
      </c>
      <c r="BW59" s="1349" t="str">
        <f t="shared" si="33"/>
        <v/>
      </c>
      <c r="BY59" s="1349" t="str">
        <f t="shared" si="34"/>
        <v/>
      </c>
      <c r="CA59" s="1349" t="str">
        <f t="shared" si="35"/>
        <v/>
      </c>
      <c r="CC59" s="1349" t="str">
        <f t="shared" si="36"/>
        <v/>
      </c>
      <c r="CE59" s="1349" t="str">
        <f t="shared" si="37"/>
        <v/>
      </c>
    </row>
    <row r="60" spans="5:83" x14ac:dyDescent="0.25">
      <c r="E60" s="1349" t="str">
        <f t="shared" si="0"/>
        <v/>
      </c>
      <c r="G60" s="1349" t="str">
        <f t="shared" si="0"/>
        <v/>
      </c>
      <c r="I60" s="1349" t="str">
        <f t="shared" si="1"/>
        <v/>
      </c>
      <c r="K60" s="1349" t="str">
        <f t="shared" si="2"/>
        <v/>
      </c>
      <c r="M60" s="1349" t="str">
        <f t="shared" si="3"/>
        <v/>
      </c>
      <c r="O60" s="1349" t="str">
        <f t="shared" si="4"/>
        <v/>
      </c>
      <c r="Q60" s="1349" t="str">
        <f t="shared" si="5"/>
        <v/>
      </c>
      <c r="S60" s="1349" t="str">
        <f t="shared" si="6"/>
        <v/>
      </c>
      <c r="U60" s="1349" t="str">
        <f t="shared" si="7"/>
        <v/>
      </c>
      <c r="W60" s="1349" t="str">
        <f t="shared" si="8"/>
        <v/>
      </c>
      <c r="Y60" s="1349" t="str">
        <f t="shared" si="9"/>
        <v/>
      </c>
      <c r="AA60" s="1349" t="str">
        <f t="shared" si="10"/>
        <v/>
      </c>
      <c r="AC60" s="1349" t="str">
        <f t="shared" si="11"/>
        <v/>
      </c>
      <c r="AE60" s="1349" t="str">
        <f t="shared" si="12"/>
        <v/>
      </c>
      <c r="AG60" s="1349" t="str">
        <f t="shared" si="13"/>
        <v/>
      </c>
      <c r="AI60" s="1349" t="str">
        <f t="shared" si="14"/>
        <v/>
      </c>
      <c r="AK60" s="1349" t="str">
        <f t="shared" si="15"/>
        <v/>
      </c>
      <c r="AM60" s="1349" t="str">
        <f t="shared" si="16"/>
        <v/>
      </c>
      <c r="AO60" s="1349" t="str">
        <f t="shared" si="17"/>
        <v/>
      </c>
      <c r="AQ60" s="1349" t="str">
        <f t="shared" si="18"/>
        <v/>
      </c>
      <c r="AS60" s="1349" t="str">
        <f t="shared" si="19"/>
        <v/>
      </c>
      <c r="AU60" s="1349" t="str">
        <f t="shared" si="19"/>
        <v/>
      </c>
      <c r="AW60" s="1349" t="str">
        <f t="shared" si="20"/>
        <v/>
      </c>
      <c r="AY60" s="1349" t="str">
        <f t="shared" si="21"/>
        <v/>
      </c>
      <c r="BA60" s="1349" t="str">
        <f t="shared" si="22"/>
        <v/>
      </c>
      <c r="BC60" s="1349" t="str">
        <f t="shared" si="23"/>
        <v/>
      </c>
      <c r="BE60" s="1349" t="str">
        <f t="shared" si="24"/>
        <v/>
      </c>
      <c r="BG60" s="1349" t="str">
        <f t="shared" si="25"/>
        <v/>
      </c>
      <c r="BI60" s="1349" t="str">
        <f t="shared" si="26"/>
        <v/>
      </c>
      <c r="BK60" s="1349" t="str">
        <f t="shared" si="27"/>
        <v/>
      </c>
      <c r="BM60" s="1349" t="str">
        <f t="shared" si="28"/>
        <v/>
      </c>
      <c r="BO60" s="1349" t="str">
        <f t="shared" si="29"/>
        <v/>
      </c>
      <c r="BQ60" s="1349" t="str">
        <f t="shared" si="30"/>
        <v/>
      </c>
      <c r="BS60" s="1349" t="str">
        <f t="shared" si="31"/>
        <v/>
      </c>
      <c r="BU60" s="1349" t="str">
        <f t="shared" si="32"/>
        <v/>
      </c>
      <c r="BW60" s="1349" t="str">
        <f t="shared" si="33"/>
        <v/>
      </c>
      <c r="BY60" s="1349" t="str">
        <f t="shared" si="34"/>
        <v/>
      </c>
      <c r="CA60" s="1349" t="str">
        <f t="shared" si="35"/>
        <v/>
      </c>
      <c r="CC60" s="1349" t="str">
        <f t="shared" si="36"/>
        <v/>
      </c>
      <c r="CE60" s="1349" t="str">
        <f t="shared" si="37"/>
        <v/>
      </c>
    </row>
    <row r="61" spans="5:83" x14ac:dyDescent="0.25">
      <c r="E61" s="1349" t="str">
        <f t="shared" si="0"/>
        <v/>
      </c>
      <c r="G61" s="1349" t="str">
        <f t="shared" si="0"/>
        <v/>
      </c>
      <c r="I61" s="1349" t="str">
        <f t="shared" si="1"/>
        <v/>
      </c>
      <c r="K61" s="1349" t="str">
        <f t="shared" si="2"/>
        <v/>
      </c>
      <c r="M61" s="1349" t="str">
        <f t="shared" si="3"/>
        <v/>
      </c>
      <c r="O61" s="1349" t="str">
        <f t="shared" si="4"/>
        <v/>
      </c>
      <c r="Q61" s="1349" t="str">
        <f t="shared" si="5"/>
        <v/>
      </c>
      <c r="S61" s="1349" t="str">
        <f t="shared" si="6"/>
        <v/>
      </c>
      <c r="U61" s="1349" t="str">
        <f t="shared" si="7"/>
        <v/>
      </c>
      <c r="W61" s="1349" t="str">
        <f t="shared" si="8"/>
        <v/>
      </c>
      <c r="Y61" s="1349" t="str">
        <f t="shared" si="9"/>
        <v/>
      </c>
      <c r="AA61" s="1349" t="str">
        <f t="shared" si="10"/>
        <v/>
      </c>
      <c r="AC61" s="1349" t="str">
        <f t="shared" si="11"/>
        <v/>
      </c>
      <c r="AE61" s="1349" t="str">
        <f t="shared" si="12"/>
        <v/>
      </c>
      <c r="AG61" s="1349" t="str">
        <f t="shared" si="13"/>
        <v/>
      </c>
      <c r="AI61" s="1349" t="str">
        <f t="shared" si="14"/>
        <v/>
      </c>
      <c r="AK61" s="1349" t="str">
        <f t="shared" si="15"/>
        <v/>
      </c>
      <c r="AM61" s="1349" t="str">
        <f t="shared" si="16"/>
        <v/>
      </c>
      <c r="AO61" s="1349" t="str">
        <f t="shared" si="17"/>
        <v/>
      </c>
      <c r="AQ61" s="1349" t="str">
        <f t="shared" si="18"/>
        <v/>
      </c>
      <c r="AS61" s="1349" t="str">
        <f t="shared" si="19"/>
        <v/>
      </c>
      <c r="AU61" s="1349" t="str">
        <f t="shared" si="19"/>
        <v/>
      </c>
      <c r="AW61" s="1349" t="str">
        <f t="shared" si="20"/>
        <v/>
      </c>
      <c r="AY61" s="1349" t="str">
        <f t="shared" si="21"/>
        <v/>
      </c>
      <c r="BA61" s="1349" t="str">
        <f t="shared" si="22"/>
        <v/>
      </c>
      <c r="BC61" s="1349" t="str">
        <f t="shared" si="23"/>
        <v/>
      </c>
      <c r="BE61" s="1349" t="str">
        <f t="shared" si="24"/>
        <v/>
      </c>
      <c r="BG61" s="1349" t="str">
        <f t="shared" si="25"/>
        <v/>
      </c>
      <c r="BI61" s="1349" t="str">
        <f t="shared" si="26"/>
        <v/>
      </c>
      <c r="BK61" s="1349" t="str">
        <f t="shared" si="27"/>
        <v/>
      </c>
      <c r="BM61" s="1349" t="str">
        <f t="shared" si="28"/>
        <v/>
      </c>
      <c r="BO61" s="1349" t="str">
        <f t="shared" si="29"/>
        <v/>
      </c>
      <c r="BQ61" s="1349" t="str">
        <f t="shared" si="30"/>
        <v/>
      </c>
      <c r="BS61" s="1349" t="str">
        <f t="shared" si="31"/>
        <v/>
      </c>
      <c r="BU61" s="1349" t="str">
        <f t="shared" si="32"/>
        <v/>
      </c>
      <c r="BW61" s="1349" t="str">
        <f t="shared" si="33"/>
        <v/>
      </c>
      <c r="BY61" s="1349" t="str">
        <f t="shared" si="34"/>
        <v/>
      </c>
      <c r="CA61" s="1349" t="str">
        <f t="shared" si="35"/>
        <v/>
      </c>
      <c r="CC61" s="1349" t="str">
        <f t="shared" si="36"/>
        <v/>
      </c>
      <c r="CE61" s="1349" t="str">
        <f t="shared" si="37"/>
        <v/>
      </c>
    </row>
    <row r="62" spans="5:83" x14ac:dyDescent="0.25">
      <c r="E62" s="1349" t="str">
        <f t="shared" si="0"/>
        <v/>
      </c>
      <c r="G62" s="1349" t="str">
        <f t="shared" si="0"/>
        <v/>
      </c>
      <c r="I62" s="1349" t="str">
        <f t="shared" si="1"/>
        <v/>
      </c>
      <c r="K62" s="1349" t="str">
        <f t="shared" si="2"/>
        <v/>
      </c>
      <c r="M62" s="1349" t="str">
        <f t="shared" si="3"/>
        <v/>
      </c>
      <c r="O62" s="1349" t="str">
        <f t="shared" si="4"/>
        <v/>
      </c>
      <c r="Q62" s="1349" t="str">
        <f t="shared" si="5"/>
        <v/>
      </c>
      <c r="S62" s="1349" t="str">
        <f t="shared" si="6"/>
        <v/>
      </c>
      <c r="U62" s="1349" t="str">
        <f t="shared" si="7"/>
        <v/>
      </c>
      <c r="W62" s="1349" t="str">
        <f t="shared" si="8"/>
        <v/>
      </c>
      <c r="Y62" s="1349" t="str">
        <f t="shared" si="9"/>
        <v/>
      </c>
      <c r="AA62" s="1349" t="str">
        <f t="shared" si="10"/>
        <v/>
      </c>
      <c r="AC62" s="1349" t="str">
        <f t="shared" si="11"/>
        <v/>
      </c>
      <c r="AE62" s="1349" t="str">
        <f t="shared" si="12"/>
        <v/>
      </c>
      <c r="AG62" s="1349" t="str">
        <f t="shared" si="13"/>
        <v/>
      </c>
      <c r="AI62" s="1349" t="str">
        <f t="shared" si="14"/>
        <v/>
      </c>
      <c r="AK62" s="1349" t="str">
        <f t="shared" si="15"/>
        <v/>
      </c>
      <c r="AM62" s="1349" t="str">
        <f t="shared" si="16"/>
        <v/>
      </c>
      <c r="AO62" s="1349" t="str">
        <f t="shared" si="17"/>
        <v/>
      </c>
      <c r="AQ62" s="1349" t="str">
        <f t="shared" si="18"/>
        <v/>
      </c>
      <c r="AS62" s="1349" t="str">
        <f t="shared" si="19"/>
        <v/>
      </c>
      <c r="AU62" s="1349" t="str">
        <f t="shared" si="19"/>
        <v/>
      </c>
      <c r="AW62" s="1349" t="str">
        <f t="shared" si="20"/>
        <v/>
      </c>
      <c r="AY62" s="1349" t="str">
        <f t="shared" si="21"/>
        <v/>
      </c>
      <c r="BA62" s="1349" t="str">
        <f t="shared" si="22"/>
        <v/>
      </c>
      <c r="BC62" s="1349" t="str">
        <f t="shared" si="23"/>
        <v/>
      </c>
      <c r="BE62" s="1349" t="str">
        <f t="shared" si="24"/>
        <v/>
      </c>
      <c r="BG62" s="1349" t="str">
        <f t="shared" si="25"/>
        <v/>
      </c>
      <c r="BI62" s="1349" t="str">
        <f t="shared" si="26"/>
        <v/>
      </c>
      <c r="BK62" s="1349" t="str">
        <f t="shared" si="27"/>
        <v/>
      </c>
      <c r="BM62" s="1349" t="str">
        <f t="shared" si="28"/>
        <v/>
      </c>
      <c r="BO62" s="1349" t="str">
        <f t="shared" si="29"/>
        <v/>
      </c>
      <c r="BQ62" s="1349" t="str">
        <f t="shared" si="30"/>
        <v/>
      </c>
      <c r="BS62" s="1349" t="str">
        <f t="shared" si="31"/>
        <v/>
      </c>
      <c r="BU62" s="1349" t="str">
        <f t="shared" si="32"/>
        <v/>
      </c>
      <c r="BW62" s="1349" t="str">
        <f t="shared" si="33"/>
        <v/>
      </c>
      <c r="BY62" s="1349" t="str">
        <f t="shared" si="34"/>
        <v/>
      </c>
      <c r="CA62" s="1349" t="str">
        <f t="shared" si="35"/>
        <v/>
      </c>
      <c r="CC62" s="1349" t="str">
        <f t="shared" si="36"/>
        <v/>
      </c>
      <c r="CE62" s="1349" t="str">
        <f t="shared" si="37"/>
        <v/>
      </c>
    </row>
    <row r="63" spans="5:83" x14ac:dyDescent="0.25">
      <c r="E63" s="1349" t="str">
        <f t="shared" si="0"/>
        <v/>
      </c>
      <c r="G63" s="1349" t="str">
        <f t="shared" si="0"/>
        <v/>
      </c>
      <c r="I63" s="1349" t="str">
        <f t="shared" si="1"/>
        <v/>
      </c>
      <c r="K63" s="1349" t="str">
        <f t="shared" si="2"/>
        <v/>
      </c>
      <c r="M63" s="1349" t="str">
        <f t="shared" si="3"/>
        <v/>
      </c>
      <c r="O63" s="1349" t="str">
        <f t="shared" si="4"/>
        <v/>
      </c>
      <c r="Q63" s="1349" t="str">
        <f t="shared" si="5"/>
        <v/>
      </c>
      <c r="S63" s="1349" t="str">
        <f t="shared" si="6"/>
        <v/>
      </c>
      <c r="U63" s="1349" t="str">
        <f t="shared" si="7"/>
        <v/>
      </c>
      <c r="W63" s="1349" t="str">
        <f t="shared" si="8"/>
        <v/>
      </c>
      <c r="Y63" s="1349" t="str">
        <f t="shared" si="9"/>
        <v/>
      </c>
      <c r="AA63" s="1349" t="str">
        <f t="shared" si="10"/>
        <v/>
      </c>
      <c r="AC63" s="1349" t="str">
        <f t="shared" si="11"/>
        <v/>
      </c>
      <c r="AE63" s="1349" t="str">
        <f t="shared" si="12"/>
        <v/>
      </c>
      <c r="AG63" s="1349" t="str">
        <f t="shared" si="13"/>
        <v/>
      </c>
      <c r="AI63" s="1349" t="str">
        <f t="shared" si="14"/>
        <v/>
      </c>
      <c r="AK63" s="1349" t="str">
        <f t="shared" si="15"/>
        <v/>
      </c>
      <c r="AM63" s="1349" t="str">
        <f t="shared" si="16"/>
        <v/>
      </c>
      <c r="AO63" s="1349" t="str">
        <f t="shared" si="17"/>
        <v/>
      </c>
      <c r="AQ63" s="1349" t="str">
        <f t="shared" si="18"/>
        <v/>
      </c>
      <c r="AS63" s="1349" t="str">
        <f t="shared" si="19"/>
        <v/>
      </c>
      <c r="AU63" s="1349" t="str">
        <f t="shared" si="19"/>
        <v/>
      </c>
      <c r="AW63" s="1349" t="str">
        <f t="shared" si="20"/>
        <v/>
      </c>
      <c r="AY63" s="1349" t="str">
        <f t="shared" si="21"/>
        <v/>
      </c>
      <c r="BA63" s="1349" t="str">
        <f t="shared" si="22"/>
        <v/>
      </c>
      <c r="BC63" s="1349" t="str">
        <f t="shared" si="23"/>
        <v/>
      </c>
      <c r="BE63" s="1349" t="str">
        <f t="shared" si="24"/>
        <v/>
      </c>
      <c r="BG63" s="1349" t="str">
        <f t="shared" si="25"/>
        <v/>
      </c>
      <c r="BI63" s="1349" t="str">
        <f t="shared" si="26"/>
        <v/>
      </c>
      <c r="BK63" s="1349" t="str">
        <f t="shared" si="27"/>
        <v/>
      </c>
      <c r="BM63" s="1349" t="str">
        <f t="shared" si="28"/>
        <v/>
      </c>
      <c r="BO63" s="1349" t="str">
        <f t="shared" si="29"/>
        <v/>
      </c>
      <c r="BQ63" s="1349" t="str">
        <f t="shared" si="30"/>
        <v/>
      </c>
      <c r="BS63" s="1349" t="str">
        <f t="shared" si="31"/>
        <v/>
      </c>
      <c r="BU63" s="1349" t="str">
        <f t="shared" si="32"/>
        <v/>
      </c>
      <c r="BW63" s="1349" t="str">
        <f t="shared" si="33"/>
        <v/>
      </c>
      <c r="BY63" s="1349" t="str">
        <f t="shared" si="34"/>
        <v/>
      </c>
      <c r="CA63" s="1349" t="str">
        <f t="shared" si="35"/>
        <v/>
      </c>
      <c r="CC63" s="1349" t="str">
        <f t="shared" si="36"/>
        <v/>
      </c>
      <c r="CE63" s="1349" t="str">
        <f t="shared" si="37"/>
        <v/>
      </c>
    </row>
    <row r="64" spans="5:83" x14ac:dyDescent="0.25">
      <c r="E64" s="1349" t="str">
        <f t="shared" si="0"/>
        <v/>
      </c>
      <c r="G64" s="1349" t="str">
        <f t="shared" si="0"/>
        <v/>
      </c>
      <c r="I64" s="1349" t="str">
        <f t="shared" si="1"/>
        <v/>
      </c>
      <c r="K64" s="1349" t="str">
        <f t="shared" si="2"/>
        <v/>
      </c>
      <c r="M64" s="1349" t="str">
        <f t="shared" si="3"/>
        <v/>
      </c>
      <c r="O64" s="1349" t="str">
        <f t="shared" si="4"/>
        <v/>
      </c>
      <c r="Q64" s="1349" t="str">
        <f t="shared" si="5"/>
        <v/>
      </c>
      <c r="S64" s="1349" t="str">
        <f t="shared" si="6"/>
        <v/>
      </c>
      <c r="U64" s="1349" t="str">
        <f t="shared" si="7"/>
        <v/>
      </c>
      <c r="W64" s="1349" t="str">
        <f t="shared" si="8"/>
        <v/>
      </c>
      <c r="Y64" s="1349" t="str">
        <f t="shared" si="9"/>
        <v/>
      </c>
      <c r="AA64" s="1349" t="str">
        <f t="shared" si="10"/>
        <v/>
      </c>
      <c r="AC64" s="1349" t="str">
        <f t="shared" si="11"/>
        <v/>
      </c>
      <c r="AE64" s="1349" t="str">
        <f t="shared" si="12"/>
        <v/>
      </c>
      <c r="AG64" s="1349" t="str">
        <f t="shared" si="13"/>
        <v/>
      </c>
      <c r="AI64" s="1349" t="str">
        <f t="shared" si="14"/>
        <v/>
      </c>
      <c r="AK64" s="1349" t="str">
        <f t="shared" si="15"/>
        <v/>
      </c>
      <c r="AM64" s="1349" t="str">
        <f t="shared" si="16"/>
        <v/>
      </c>
      <c r="AO64" s="1349" t="str">
        <f t="shared" si="17"/>
        <v/>
      </c>
      <c r="AQ64" s="1349" t="str">
        <f t="shared" si="18"/>
        <v/>
      </c>
      <c r="AS64" s="1349" t="str">
        <f t="shared" si="19"/>
        <v/>
      </c>
      <c r="AU64" s="1349" t="str">
        <f t="shared" si="19"/>
        <v/>
      </c>
      <c r="AW64" s="1349" t="str">
        <f t="shared" si="20"/>
        <v/>
      </c>
      <c r="AY64" s="1349" t="str">
        <f t="shared" si="21"/>
        <v/>
      </c>
      <c r="BA64" s="1349" t="str">
        <f t="shared" si="22"/>
        <v/>
      </c>
      <c r="BC64" s="1349" t="str">
        <f t="shared" si="23"/>
        <v/>
      </c>
      <c r="BE64" s="1349" t="str">
        <f t="shared" si="24"/>
        <v/>
      </c>
      <c r="BG64" s="1349" t="str">
        <f t="shared" si="25"/>
        <v/>
      </c>
      <c r="BI64" s="1349" t="str">
        <f t="shared" si="26"/>
        <v/>
      </c>
      <c r="BK64" s="1349" t="str">
        <f t="shared" si="27"/>
        <v/>
      </c>
      <c r="BM64" s="1349" t="str">
        <f t="shared" si="28"/>
        <v/>
      </c>
      <c r="BO64" s="1349" t="str">
        <f t="shared" si="29"/>
        <v/>
      </c>
      <c r="BQ64" s="1349" t="str">
        <f t="shared" si="30"/>
        <v/>
      </c>
      <c r="BS64" s="1349" t="str">
        <f t="shared" si="31"/>
        <v/>
      </c>
      <c r="BU64" s="1349" t="str">
        <f t="shared" si="32"/>
        <v/>
      </c>
      <c r="BW64" s="1349" t="str">
        <f t="shared" si="33"/>
        <v/>
      </c>
      <c r="BY64" s="1349" t="str">
        <f t="shared" si="34"/>
        <v/>
      </c>
      <c r="CA64" s="1349" t="str">
        <f t="shared" si="35"/>
        <v/>
      </c>
      <c r="CC64" s="1349" t="str">
        <f t="shared" si="36"/>
        <v/>
      </c>
      <c r="CE64" s="1349" t="str">
        <f t="shared" si="37"/>
        <v/>
      </c>
    </row>
    <row r="65" spans="5:83" x14ac:dyDescent="0.25">
      <c r="E65" s="1349" t="str">
        <f t="shared" si="0"/>
        <v/>
      </c>
      <c r="G65" s="1349" t="str">
        <f t="shared" si="0"/>
        <v/>
      </c>
      <c r="I65" s="1349" t="str">
        <f t="shared" si="1"/>
        <v/>
      </c>
      <c r="K65" s="1349" t="str">
        <f t="shared" si="2"/>
        <v/>
      </c>
      <c r="M65" s="1349" t="str">
        <f t="shared" si="3"/>
        <v/>
      </c>
      <c r="O65" s="1349" t="str">
        <f t="shared" si="4"/>
        <v/>
      </c>
      <c r="Q65" s="1349" t="str">
        <f t="shared" si="5"/>
        <v/>
      </c>
      <c r="S65" s="1349" t="str">
        <f t="shared" si="6"/>
        <v/>
      </c>
      <c r="U65" s="1349" t="str">
        <f t="shared" si="7"/>
        <v/>
      </c>
      <c r="W65" s="1349" t="str">
        <f t="shared" si="8"/>
        <v/>
      </c>
      <c r="Y65" s="1349" t="str">
        <f t="shared" si="9"/>
        <v/>
      </c>
      <c r="AA65" s="1349" t="str">
        <f t="shared" si="10"/>
        <v/>
      </c>
      <c r="AC65" s="1349" t="str">
        <f t="shared" si="11"/>
        <v/>
      </c>
      <c r="AE65" s="1349" t="str">
        <f t="shared" si="12"/>
        <v/>
      </c>
      <c r="AG65" s="1349" t="str">
        <f t="shared" si="13"/>
        <v/>
      </c>
      <c r="AI65" s="1349" t="str">
        <f t="shared" si="14"/>
        <v/>
      </c>
      <c r="AK65" s="1349" t="str">
        <f t="shared" si="15"/>
        <v/>
      </c>
      <c r="AM65" s="1349" t="str">
        <f t="shared" si="16"/>
        <v/>
      </c>
      <c r="AO65" s="1349" t="str">
        <f t="shared" si="17"/>
        <v/>
      </c>
      <c r="AQ65" s="1349" t="str">
        <f t="shared" si="18"/>
        <v/>
      </c>
      <c r="AS65" s="1349" t="str">
        <f t="shared" si="19"/>
        <v/>
      </c>
      <c r="AU65" s="1349" t="str">
        <f t="shared" si="19"/>
        <v/>
      </c>
      <c r="AW65" s="1349" t="str">
        <f t="shared" si="20"/>
        <v/>
      </c>
      <c r="AY65" s="1349" t="str">
        <f t="shared" si="21"/>
        <v/>
      </c>
      <c r="BA65" s="1349" t="str">
        <f t="shared" si="22"/>
        <v/>
      </c>
      <c r="BC65" s="1349" t="str">
        <f t="shared" si="23"/>
        <v/>
      </c>
      <c r="BE65" s="1349" t="str">
        <f t="shared" si="24"/>
        <v/>
      </c>
      <c r="BG65" s="1349" t="str">
        <f t="shared" si="25"/>
        <v/>
      </c>
      <c r="BI65" s="1349" t="str">
        <f t="shared" si="26"/>
        <v/>
      </c>
      <c r="BK65" s="1349" t="str">
        <f t="shared" si="27"/>
        <v/>
      </c>
      <c r="BM65" s="1349" t="str">
        <f t="shared" si="28"/>
        <v/>
      </c>
      <c r="BO65" s="1349" t="str">
        <f t="shared" si="29"/>
        <v/>
      </c>
      <c r="BQ65" s="1349" t="str">
        <f t="shared" si="30"/>
        <v/>
      </c>
      <c r="BS65" s="1349" t="str">
        <f t="shared" si="31"/>
        <v/>
      </c>
      <c r="BU65" s="1349" t="str">
        <f t="shared" si="32"/>
        <v/>
      </c>
      <c r="BW65" s="1349" t="str">
        <f t="shared" si="33"/>
        <v/>
      </c>
      <c r="BY65" s="1349" t="str">
        <f t="shared" si="34"/>
        <v/>
      </c>
      <c r="CA65" s="1349" t="str">
        <f t="shared" si="35"/>
        <v/>
      </c>
      <c r="CC65" s="1349" t="str">
        <f t="shared" si="36"/>
        <v/>
      </c>
      <c r="CE65" s="1349" t="str">
        <f t="shared" si="37"/>
        <v/>
      </c>
    </row>
    <row r="66" spans="5:83" x14ac:dyDescent="0.25">
      <c r="E66" s="1349" t="str">
        <f t="shared" si="0"/>
        <v/>
      </c>
      <c r="G66" s="1349" t="str">
        <f t="shared" si="0"/>
        <v/>
      </c>
      <c r="I66" s="1349" t="str">
        <f t="shared" si="1"/>
        <v/>
      </c>
      <c r="K66" s="1349" t="str">
        <f t="shared" si="2"/>
        <v/>
      </c>
      <c r="M66" s="1349" t="str">
        <f t="shared" si="3"/>
        <v/>
      </c>
      <c r="O66" s="1349" t="str">
        <f t="shared" si="4"/>
        <v/>
      </c>
      <c r="Q66" s="1349" t="str">
        <f t="shared" si="5"/>
        <v/>
      </c>
      <c r="S66" s="1349" t="str">
        <f t="shared" si="6"/>
        <v/>
      </c>
      <c r="U66" s="1349" t="str">
        <f t="shared" si="7"/>
        <v/>
      </c>
      <c r="W66" s="1349" t="str">
        <f t="shared" si="8"/>
        <v/>
      </c>
      <c r="Y66" s="1349" t="str">
        <f t="shared" si="9"/>
        <v/>
      </c>
      <c r="AA66" s="1349" t="str">
        <f t="shared" si="10"/>
        <v/>
      </c>
      <c r="AC66" s="1349" t="str">
        <f t="shared" si="11"/>
        <v/>
      </c>
      <c r="AE66" s="1349" t="str">
        <f t="shared" si="12"/>
        <v/>
      </c>
      <c r="AG66" s="1349" t="str">
        <f t="shared" si="13"/>
        <v/>
      </c>
      <c r="AI66" s="1349" t="str">
        <f t="shared" si="14"/>
        <v/>
      </c>
      <c r="AK66" s="1349" t="str">
        <f t="shared" si="15"/>
        <v/>
      </c>
      <c r="AM66" s="1349" t="str">
        <f t="shared" si="16"/>
        <v/>
      </c>
      <c r="AO66" s="1349" t="str">
        <f t="shared" si="17"/>
        <v/>
      </c>
      <c r="AQ66" s="1349" t="str">
        <f t="shared" si="18"/>
        <v/>
      </c>
      <c r="AS66" s="1349" t="str">
        <f t="shared" si="19"/>
        <v/>
      </c>
      <c r="AU66" s="1349" t="str">
        <f t="shared" si="19"/>
        <v/>
      </c>
      <c r="AW66" s="1349" t="str">
        <f t="shared" si="20"/>
        <v/>
      </c>
      <c r="AY66" s="1349" t="str">
        <f t="shared" si="21"/>
        <v/>
      </c>
      <c r="BA66" s="1349" t="str">
        <f t="shared" si="22"/>
        <v/>
      </c>
      <c r="BC66" s="1349" t="str">
        <f t="shared" si="23"/>
        <v/>
      </c>
      <c r="BE66" s="1349" t="str">
        <f t="shared" si="24"/>
        <v/>
      </c>
      <c r="BG66" s="1349" t="str">
        <f t="shared" si="25"/>
        <v/>
      </c>
      <c r="BI66" s="1349" t="str">
        <f t="shared" si="26"/>
        <v/>
      </c>
      <c r="BK66" s="1349" t="str">
        <f t="shared" si="27"/>
        <v/>
      </c>
      <c r="BM66" s="1349" t="str">
        <f t="shared" si="28"/>
        <v/>
      </c>
      <c r="BO66" s="1349" t="str">
        <f t="shared" si="29"/>
        <v/>
      </c>
      <c r="BQ66" s="1349" t="str">
        <f t="shared" si="30"/>
        <v/>
      </c>
      <c r="BS66" s="1349" t="str">
        <f t="shared" si="31"/>
        <v/>
      </c>
      <c r="BU66" s="1349" t="str">
        <f t="shared" si="32"/>
        <v/>
      </c>
      <c r="BW66" s="1349" t="str">
        <f t="shared" si="33"/>
        <v/>
      </c>
      <c r="BY66" s="1349" t="str">
        <f t="shared" si="34"/>
        <v/>
      </c>
      <c r="CA66" s="1349" t="str">
        <f t="shared" si="35"/>
        <v/>
      </c>
      <c r="CC66" s="1349" t="str">
        <f t="shared" si="36"/>
        <v/>
      </c>
      <c r="CE66" s="1349" t="str">
        <f t="shared" si="37"/>
        <v/>
      </c>
    </row>
    <row r="67" spans="5:83" x14ac:dyDescent="0.25">
      <c r="E67" s="1349" t="str">
        <f t="shared" si="0"/>
        <v/>
      </c>
      <c r="G67" s="1349" t="str">
        <f t="shared" si="0"/>
        <v/>
      </c>
      <c r="I67" s="1349" t="str">
        <f t="shared" si="1"/>
        <v/>
      </c>
      <c r="K67" s="1349" t="str">
        <f t="shared" si="2"/>
        <v/>
      </c>
      <c r="M67" s="1349" t="str">
        <f t="shared" si="3"/>
        <v/>
      </c>
      <c r="O67" s="1349" t="str">
        <f t="shared" si="4"/>
        <v/>
      </c>
      <c r="Q67" s="1349" t="str">
        <f t="shared" si="5"/>
        <v/>
      </c>
      <c r="S67" s="1349" t="str">
        <f t="shared" si="6"/>
        <v/>
      </c>
      <c r="U67" s="1349" t="str">
        <f t="shared" si="7"/>
        <v/>
      </c>
      <c r="W67" s="1349" t="str">
        <f t="shared" si="8"/>
        <v/>
      </c>
      <c r="Y67" s="1349" t="str">
        <f t="shared" si="9"/>
        <v/>
      </c>
      <c r="AA67" s="1349" t="str">
        <f t="shared" si="10"/>
        <v/>
      </c>
      <c r="AC67" s="1349" t="str">
        <f t="shared" si="11"/>
        <v/>
      </c>
      <c r="AE67" s="1349" t="str">
        <f t="shared" si="12"/>
        <v/>
      </c>
      <c r="AG67" s="1349" t="str">
        <f t="shared" si="13"/>
        <v/>
      </c>
      <c r="AI67" s="1349" t="str">
        <f t="shared" si="14"/>
        <v/>
      </c>
      <c r="AK67" s="1349" t="str">
        <f t="shared" si="15"/>
        <v/>
      </c>
      <c r="AM67" s="1349" t="str">
        <f t="shared" si="16"/>
        <v/>
      </c>
      <c r="AO67" s="1349" t="str">
        <f t="shared" si="17"/>
        <v/>
      </c>
      <c r="AQ67" s="1349" t="str">
        <f t="shared" si="18"/>
        <v/>
      </c>
      <c r="AS67" s="1349" t="str">
        <f t="shared" si="19"/>
        <v/>
      </c>
      <c r="AU67" s="1349" t="str">
        <f t="shared" si="19"/>
        <v/>
      </c>
      <c r="AW67" s="1349" t="str">
        <f t="shared" si="20"/>
        <v/>
      </c>
      <c r="AY67" s="1349" t="str">
        <f t="shared" si="21"/>
        <v/>
      </c>
      <c r="BA67" s="1349" t="str">
        <f t="shared" si="22"/>
        <v/>
      </c>
      <c r="BC67" s="1349" t="str">
        <f t="shared" si="23"/>
        <v/>
      </c>
      <c r="BE67" s="1349" t="str">
        <f t="shared" si="24"/>
        <v/>
      </c>
      <c r="BG67" s="1349" t="str">
        <f t="shared" si="25"/>
        <v/>
      </c>
      <c r="BI67" s="1349" t="str">
        <f t="shared" si="26"/>
        <v/>
      </c>
      <c r="BK67" s="1349" t="str">
        <f t="shared" si="27"/>
        <v/>
      </c>
      <c r="BM67" s="1349" t="str">
        <f t="shared" si="28"/>
        <v/>
      </c>
      <c r="BO67" s="1349" t="str">
        <f t="shared" si="29"/>
        <v/>
      </c>
      <c r="BQ67" s="1349" t="str">
        <f t="shared" si="30"/>
        <v/>
      </c>
      <c r="BS67" s="1349" t="str">
        <f t="shared" si="31"/>
        <v/>
      </c>
      <c r="BU67" s="1349" t="str">
        <f t="shared" si="32"/>
        <v/>
      </c>
      <c r="BW67" s="1349" t="str">
        <f t="shared" si="33"/>
        <v/>
      </c>
      <c r="BY67" s="1349" t="str">
        <f t="shared" si="34"/>
        <v/>
      </c>
      <c r="CA67" s="1349" t="str">
        <f t="shared" si="35"/>
        <v/>
      </c>
      <c r="CC67" s="1349" t="str">
        <f t="shared" si="36"/>
        <v/>
      </c>
      <c r="CE67" s="1349" t="str">
        <f t="shared" si="37"/>
        <v/>
      </c>
    </row>
    <row r="68" spans="5:83" x14ac:dyDescent="0.25">
      <c r="E68" s="1349" t="str">
        <f t="shared" si="0"/>
        <v/>
      </c>
      <c r="G68" s="1349" t="str">
        <f t="shared" si="0"/>
        <v/>
      </c>
      <c r="I68" s="1349" t="str">
        <f t="shared" si="1"/>
        <v/>
      </c>
      <c r="K68" s="1349" t="str">
        <f t="shared" si="2"/>
        <v/>
      </c>
      <c r="M68" s="1349" t="str">
        <f t="shared" si="3"/>
        <v/>
      </c>
      <c r="O68" s="1349" t="str">
        <f t="shared" si="4"/>
        <v/>
      </c>
      <c r="Q68" s="1349" t="str">
        <f t="shared" si="5"/>
        <v/>
      </c>
      <c r="S68" s="1349" t="str">
        <f t="shared" si="6"/>
        <v/>
      </c>
      <c r="U68" s="1349" t="str">
        <f t="shared" si="7"/>
        <v/>
      </c>
      <c r="W68" s="1349" t="str">
        <f t="shared" si="8"/>
        <v/>
      </c>
      <c r="Y68" s="1349" t="str">
        <f t="shared" si="9"/>
        <v/>
      </c>
      <c r="AA68" s="1349" t="str">
        <f t="shared" si="10"/>
        <v/>
      </c>
      <c r="AC68" s="1349" t="str">
        <f t="shared" si="11"/>
        <v/>
      </c>
      <c r="AE68" s="1349" t="str">
        <f t="shared" si="12"/>
        <v/>
      </c>
      <c r="AG68" s="1349" t="str">
        <f t="shared" si="13"/>
        <v/>
      </c>
      <c r="AI68" s="1349" t="str">
        <f t="shared" si="14"/>
        <v/>
      </c>
      <c r="AK68" s="1349" t="str">
        <f t="shared" si="15"/>
        <v/>
      </c>
      <c r="AM68" s="1349" t="str">
        <f t="shared" si="16"/>
        <v/>
      </c>
      <c r="AO68" s="1349" t="str">
        <f t="shared" si="17"/>
        <v/>
      </c>
      <c r="AQ68" s="1349" t="str">
        <f t="shared" si="18"/>
        <v/>
      </c>
      <c r="AS68" s="1349" t="str">
        <f t="shared" si="19"/>
        <v/>
      </c>
      <c r="AU68" s="1349" t="str">
        <f t="shared" si="19"/>
        <v/>
      </c>
      <c r="AW68" s="1349" t="str">
        <f t="shared" si="20"/>
        <v/>
      </c>
      <c r="AY68" s="1349" t="str">
        <f t="shared" si="21"/>
        <v/>
      </c>
      <c r="BA68" s="1349" t="str">
        <f t="shared" si="22"/>
        <v/>
      </c>
      <c r="BC68" s="1349" t="str">
        <f t="shared" si="23"/>
        <v/>
      </c>
      <c r="BE68" s="1349" t="str">
        <f t="shared" si="24"/>
        <v/>
      </c>
      <c r="BG68" s="1349" t="str">
        <f t="shared" si="25"/>
        <v/>
      </c>
      <c r="BI68" s="1349" t="str">
        <f t="shared" si="26"/>
        <v/>
      </c>
      <c r="BK68" s="1349" t="str">
        <f t="shared" si="27"/>
        <v/>
      </c>
      <c r="BM68" s="1349" t="str">
        <f t="shared" si="28"/>
        <v/>
      </c>
      <c r="BO68" s="1349" t="str">
        <f t="shared" si="29"/>
        <v/>
      </c>
      <c r="BQ68" s="1349" t="str">
        <f t="shared" si="30"/>
        <v/>
      </c>
      <c r="BS68" s="1349" t="str">
        <f t="shared" si="31"/>
        <v/>
      </c>
      <c r="BU68" s="1349" t="str">
        <f t="shared" si="32"/>
        <v/>
      </c>
      <c r="BW68" s="1349" t="str">
        <f t="shared" si="33"/>
        <v/>
      </c>
      <c r="BY68" s="1349" t="str">
        <f t="shared" si="34"/>
        <v/>
      </c>
      <c r="CA68" s="1349" t="str">
        <f t="shared" si="35"/>
        <v/>
      </c>
      <c r="CC68" s="1349" t="str">
        <f t="shared" si="36"/>
        <v/>
      </c>
      <c r="CE68" s="1349" t="str">
        <f t="shared" si="37"/>
        <v/>
      </c>
    </row>
    <row r="69" spans="5:83" x14ac:dyDescent="0.25">
      <c r="E69" s="1349" t="str">
        <f t="shared" si="0"/>
        <v/>
      </c>
      <c r="G69" s="1349" t="str">
        <f t="shared" si="0"/>
        <v/>
      </c>
      <c r="I69" s="1349" t="str">
        <f t="shared" si="1"/>
        <v/>
      </c>
      <c r="K69" s="1349" t="str">
        <f t="shared" si="2"/>
        <v/>
      </c>
      <c r="M69" s="1349" t="str">
        <f t="shared" si="3"/>
        <v/>
      </c>
      <c r="O69" s="1349" t="str">
        <f t="shared" si="4"/>
        <v/>
      </c>
      <c r="Q69" s="1349" t="str">
        <f t="shared" si="5"/>
        <v/>
      </c>
      <c r="S69" s="1349" t="str">
        <f t="shared" si="6"/>
        <v/>
      </c>
      <c r="U69" s="1349" t="str">
        <f t="shared" si="7"/>
        <v/>
      </c>
      <c r="W69" s="1349" t="str">
        <f t="shared" si="8"/>
        <v/>
      </c>
      <c r="Y69" s="1349" t="str">
        <f t="shared" si="9"/>
        <v/>
      </c>
      <c r="AA69" s="1349" t="str">
        <f t="shared" si="10"/>
        <v/>
      </c>
      <c r="AC69" s="1349" t="str">
        <f t="shared" si="11"/>
        <v/>
      </c>
      <c r="AE69" s="1349" t="str">
        <f t="shared" si="12"/>
        <v/>
      </c>
      <c r="AG69" s="1349" t="str">
        <f t="shared" si="13"/>
        <v/>
      </c>
      <c r="AI69" s="1349" t="str">
        <f t="shared" si="14"/>
        <v/>
      </c>
      <c r="AK69" s="1349" t="str">
        <f t="shared" si="15"/>
        <v/>
      </c>
      <c r="AM69" s="1349" t="str">
        <f t="shared" si="16"/>
        <v/>
      </c>
      <c r="AO69" s="1349" t="str">
        <f t="shared" si="17"/>
        <v/>
      </c>
      <c r="AQ69" s="1349" t="str">
        <f t="shared" si="18"/>
        <v/>
      </c>
      <c r="AS69" s="1349" t="str">
        <f t="shared" si="19"/>
        <v/>
      </c>
      <c r="AU69" s="1349" t="str">
        <f t="shared" si="19"/>
        <v/>
      </c>
      <c r="AW69" s="1349" t="str">
        <f t="shared" si="20"/>
        <v/>
      </c>
      <c r="AY69" s="1349" t="str">
        <f t="shared" si="21"/>
        <v/>
      </c>
      <c r="BA69" s="1349" t="str">
        <f t="shared" si="22"/>
        <v/>
      </c>
      <c r="BC69" s="1349" t="str">
        <f t="shared" si="23"/>
        <v/>
      </c>
      <c r="BE69" s="1349" t="str">
        <f t="shared" si="24"/>
        <v/>
      </c>
      <c r="BG69" s="1349" t="str">
        <f t="shared" si="25"/>
        <v/>
      </c>
      <c r="BI69" s="1349" t="str">
        <f t="shared" si="26"/>
        <v/>
      </c>
      <c r="BK69" s="1349" t="str">
        <f t="shared" si="27"/>
        <v/>
      </c>
      <c r="BM69" s="1349" t="str">
        <f t="shared" si="28"/>
        <v/>
      </c>
      <c r="BO69" s="1349" t="str">
        <f t="shared" si="29"/>
        <v/>
      </c>
      <c r="BQ69" s="1349" t="str">
        <f t="shared" si="30"/>
        <v/>
      </c>
      <c r="BS69" s="1349" t="str">
        <f t="shared" si="31"/>
        <v/>
      </c>
      <c r="BU69" s="1349" t="str">
        <f t="shared" si="32"/>
        <v/>
      </c>
      <c r="BW69" s="1349" t="str">
        <f t="shared" si="33"/>
        <v/>
      </c>
      <c r="BY69" s="1349" t="str">
        <f t="shared" si="34"/>
        <v/>
      </c>
      <c r="CA69" s="1349" t="str">
        <f t="shared" si="35"/>
        <v/>
      </c>
      <c r="CC69" s="1349" t="str">
        <f t="shared" si="36"/>
        <v/>
      </c>
      <c r="CE69" s="1349" t="str">
        <f t="shared" si="37"/>
        <v/>
      </c>
    </row>
    <row r="70" spans="5:83" x14ac:dyDescent="0.25">
      <c r="E70" s="1349" t="str">
        <f t="shared" si="0"/>
        <v/>
      </c>
      <c r="G70" s="1349" t="str">
        <f t="shared" si="0"/>
        <v/>
      </c>
      <c r="I70" s="1349" t="str">
        <f t="shared" si="1"/>
        <v/>
      </c>
      <c r="K70" s="1349" t="str">
        <f t="shared" si="2"/>
        <v/>
      </c>
      <c r="M70" s="1349" t="str">
        <f t="shared" si="3"/>
        <v/>
      </c>
      <c r="O70" s="1349" t="str">
        <f t="shared" si="4"/>
        <v/>
      </c>
      <c r="Q70" s="1349" t="str">
        <f t="shared" si="5"/>
        <v/>
      </c>
      <c r="S70" s="1349" t="str">
        <f t="shared" si="6"/>
        <v/>
      </c>
      <c r="U70" s="1349" t="str">
        <f t="shared" si="7"/>
        <v/>
      </c>
      <c r="W70" s="1349" t="str">
        <f t="shared" si="8"/>
        <v/>
      </c>
      <c r="Y70" s="1349" t="str">
        <f t="shared" si="9"/>
        <v/>
      </c>
      <c r="AA70" s="1349" t="str">
        <f t="shared" si="10"/>
        <v/>
      </c>
      <c r="AC70" s="1349" t="str">
        <f t="shared" si="11"/>
        <v/>
      </c>
      <c r="AE70" s="1349" t="str">
        <f t="shared" si="12"/>
        <v/>
      </c>
      <c r="AG70" s="1349" t="str">
        <f t="shared" si="13"/>
        <v/>
      </c>
      <c r="AI70" s="1349" t="str">
        <f t="shared" si="14"/>
        <v/>
      </c>
      <c r="AK70" s="1349" t="str">
        <f t="shared" si="15"/>
        <v/>
      </c>
      <c r="AM70" s="1349" t="str">
        <f t="shared" si="16"/>
        <v/>
      </c>
      <c r="AO70" s="1349" t="str">
        <f t="shared" si="17"/>
        <v/>
      </c>
      <c r="AQ70" s="1349" t="str">
        <f t="shared" si="18"/>
        <v/>
      </c>
      <c r="AS70" s="1349" t="str">
        <f t="shared" si="19"/>
        <v/>
      </c>
      <c r="AU70" s="1349" t="str">
        <f t="shared" si="19"/>
        <v/>
      </c>
      <c r="AW70" s="1349" t="str">
        <f t="shared" si="20"/>
        <v/>
      </c>
      <c r="AY70" s="1349" t="str">
        <f t="shared" si="21"/>
        <v/>
      </c>
      <c r="BA70" s="1349" t="str">
        <f t="shared" si="22"/>
        <v/>
      </c>
      <c r="BC70" s="1349" t="str">
        <f t="shared" si="23"/>
        <v/>
      </c>
      <c r="BE70" s="1349" t="str">
        <f t="shared" si="24"/>
        <v/>
      </c>
      <c r="BG70" s="1349" t="str">
        <f t="shared" si="25"/>
        <v/>
      </c>
      <c r="BI70" s="1349" t="str">
        <f t="shared" si="26"/>
        <v/>
      </c>
      <c r="BK70" s="1349" t="str">
        <f t="shared" si="27"/>
        <v/>
      </c>
      <c r="BM70" s="1349" t="str">
        <f t="shared" si="28"/>
        <v/>
      </c>
      <c r="BO70" s="1349" t="str">
        <f t="shared" si="29"/>
        <v/>
      </c>
      <c r="BQ70" s="1349" t="str">
        <f t="shared" si="30"/>
        <v/>
      </c>
      <c r="BS70" s="1349" t="str">
        <f t="shared" si="31"/>
        <v/>
      </c>
      <c r="BU70" s="1349" t="str">
        <f t="shared" si="32"/>
        <v/>
      </c>
      <c r="BW70" s="1349" t="str">
        <f t="shared" si="33"/>
        <v/>
      </c>
      <c r="BY70" s="1349" t="str">
        <f t="shared" si="34"/>
        <v/>
      </c>
      <c r="CA70" s="1349" t="str">
        <f t="shared" si="35"/>
        <v/>
      </c>
      <c r="CC70" s="1349" t="str">
        <f t="shared" si="36"/>
        <v/>
      </c>
      <c r="CE70" s="1349" t="str">
        <f t="shared" si="37"/>
        <v/>
      </c>
    </row>
    <row r="71" spans="5:83" x14ac:dyDescent="0.25">
      <c r="E71" s="1349" t="str">
        <f t="shared" si="0"/>
        <v/>
      </c>
      <c r="G71" s="1349" t="str">
        <f t="shared" si="0"/>
        <v/>
      </c>
      <c r="I71" s="1349" t="str">
        <f t="shared" si="1"/>
        <v/>
      </c>
      <c r="K71" s="1349" t="str">
        <f t="shared" si="2"/>
        <v/>
      </c>
      <c r="M71" s="1349" t="str">
        <f t="shared" si="3"/>
        <v/>
      </c>
      <c r="O71" s="1349" t="str">
        <f t="shared" si="4"/>
        <v/>
      </c>
      <c r="Q71" s="1349" t="str">
        <f t="shared" si="5"/>
        <v/>
      </c>
      <c r="S71" s="1349" t="str">
        <f t="shared" si="6"/>
        <v/>
      </c>
      <c r="U71" s="1349" t="str">
        <f t="shared" si="7"/>
        <v/>
      </c>
      <c r="W71" s="1349" t="str">
        <f t="shared" si="8"/>
        <v/>
      </c>
      <c r="Y71" s="1349" t="str">
        <f t="shared" si="9"/>
        <v/>
      </c>
      <c r="AA71" s="1349" t="str">
        <f t="shared" si="10"/>
        <v/>
      </c>
      <c r="AC71" s="1349" t="str">
        <f t="shared" si="11"/>
        <v/>
      </c>
      <c r="AE71" s="1349" t="str">
        <f t="shared" si="12"/>
        <v/>
      </c>
      <c r="AG71" s="1349" t="str">
        <f t="shared" si="13"/>
        <v/>
      </c>
      <c r="AI71" s="1349" t="str">
        <f t="shared" si="14"/>
        <v/>
      </c>
      <c r="AK71" s="1349" t="str">
        <f t="shared" si="15"/>
        <v/>
      </c>
      <c r="AM71" s="1349" t="str">
        <f t="shared" si="16"/>
        <v/>
      </c>
      <c r="AO71" s="1349" t="str">
        <f t="shared" si="17"/>
        <v/>
      </c>
      <c r="AQ71" s="1349" t="str">
        <f t="shared" si="18"/>
        <v/>
      </c>
      <c r="AS71" s="1349" t="str">
        <f t="shared" si="19"/>
        <v/>
      </c>
      <c r="AU71" s="1349" t="str">
        <f t="shared" si="19"/>
        <v/>
      </c>
      <c r="AW71" s="1349" t="str">
        <f t="shared" si="20"/>
        <v/>
      </c>
      <c r="AY71" s="1349" t="str">
        <f t="shared" si="21"/>
        <v/>
      </c>
      <c r="BA71" s="1349" t="str">
        <f t="shared" si="22"/>
        <v/>
      </c>
      <c r="BC71" s="1349" t="str">
        <f t="shared" si="23"/>
        <v/>
      </c>
      <c r="BE71" s="1349" t="str">
        <f t="shared" si="24"/>
        <v/>
      </c>
      <c r="BG71" s="1349" t="str">
        <f t="shared" si="25"/>
        <v/>
      </c>
      <c r="BI71" s="1349" t="str">
        <f t="shared" si="26"/>
        <v/>
      </c>
      <c r="BK71" s="1349" t="str">
        <f t="shared" si="27"/>
        <v/>
      </c>
      <c r="BM71" s="1349" t="str">
        <f t="shared" si="28"/>
        <v/>
      </c>
      <c r="BO71" s="1349" t="str">
        <f t="shared" si="29"/>
        <v/>
      </c>
      <c r="BQ71" s="1349" t="str">
        <f t="shared" si="30"/>
        <v/>
      </c>
      <c r="BS71" s="1349" t="str">
        <f t="shared" si="31"/>
        <v/>
      </c>
      <c r="BU71" s="1349" t="str">
        <f t="shared" si="32"/>
        <v/>
      </c>
      <c r="BW71" s="1349" t="str">
        <f t="shared" si="33"/>
        <v/>
      </c>
      <c r="BY71" s="1349" t="str">
        <f t="shared" si="34"/>
        <v/>
      </c>
      <c r="CA71" s="1349" t="str">
        <f t="shared" si="35"/>
        <v/>
      </c>
      <c r="CC71" s="1349" t="str">
        <f t="shared" si="36"/>
        <v/>
      </c>
      <c r="CE71" s="1349" t="str">
        <f t="shared" si="37"/>
        <v/>
      </c>
    </row>
    <row r="72" spans="5:83" x14ac:dyDescent="0.25">
      <c r="E72" s="1349" t="str">
        <f t="shared" si="0"/>
        <v/>
      </c>
      <c r="G72" s="1349" t="str">
        <f t="shared" si="0"/>
        <v/>
      </c>
      <c r="I72" s="1349" t="str">
        <f t="shared" si="1"/>
        <v/>
      </c>
      <c r="K72" s="1349" t="str">
        <f t="shared" si="2"/>
        <v/>
      </c>
      <c r="M72" s="1349" t="str">
        <f t="shared" si="3"/>
        <v/>
      </c>
      <c r="O72" s="1349" t="str">
        <f t="shared" si="4"/>
        <v/>
      </c>
      <c r="Q72" s="1349" t="str">
        <f t="shared" si="5"/>
        <v/>
      </c>
      <c r="S72" s="1349" t="str">
        <f t="shared" si="6"/>
        <v/>
      </c>
      <c r="U72" s="1349" t="str">
        <f t="shared" si="7"/>
        <v/>
      </c>
      <c r="W72" s="1349" t="str">
        <f t="shared" si="8"/>
        <v/>
      </c>
      <c r="Y72" s="1349" t="str">
        <f t="shared" si="9"/>
        <v/>
      </c>
      <c r="AA72" s="1349" t="str">
        <f t="shared" si="10"/>
        <v/>
      </c>
      <c r="AC72" s="1349" t="str">
        <f t="shared" si="11"/>
        <v/>
      </c>
      <c r="AE72" s="1349" t="str">
        <f t="shared" si="12"/>
        <v/>
      </c>
      <c r="AG72" s="1349" t="str">
        <f t="shared" si="13"/>
        <v/>
      </c>
      <c r="AI72" s="1349" t="str">
        <f t="shared" si="14"/>
        <v/>
      </c>
      <c r="AK72" s="1349" t="str">
        <f t="shared" si="15"/>
        <v/>
      </c>
      <c r="AM72" s="1349" t="str">
        <f t="shared" si="16"/>
        <v/>
      </c>
      <c r="AO72" s="1349" t="str">
        <f t="shared" si="17"/>
        <v/>
      </c>
      <c r="AQ72" s="1349" t="str">
        <f t="shared" si="18"/>
        <v/>
      </c>
      <c r="AS72" s="1349" t="str">
        <f t="shared" si="19"/>
        <v/>
      </c>
      <c r="AU72" s="1349" t="str">
        <f t="shared" si="19"/>
        <v/>
      </c>
      <c r="AW72" s="1349" t="str">
        <f t="shared" si="20"/>
        <v/>
      </c>
      <c r="AY72" s="1349" t="str">
        <f t="shared" si="21"/>
        <v/>
      </c>
      <c r="BA72" s="1349" t="str">
        <f t="shared" si="22"/>
        <v/>
      </c>
      <c r="BC72" s="1349" t="str">
        <f t="shared" si="23"/>
        <v/>
      </c>
      <c r="BE72" s="1349" t="str">
        <f t="shared" si="24"/>
        <v/>
      </c>
      <c r="BG72" s="1349" t="str">
        <f t="shared" si="25"/>
        <v/>
      </c>
      <c r="BI72" s="1349" t="str">
        <f t="shared" si="26"/>
        <v/>
      </c>
      <c r="BK72" s="1349" t="str">
        <f t="shared" si="27"/>
        <v/>
      </c>
      <c r="BM72" s="1349" t="str">
        <f t="shared" si="28"/>
        <v/>
      </c>
      <c r="BO72" s="1349" t="str">
        <f t="shared" si="29"/>
        <v/>
      </c>
      <c r="BQ72" s="1349" t="str">
        <f t="shared" si="30"/>
        <v/>
      </c>
      <c r="BS72" s="1349" t="str">
        <f t="shared" si="31"/>
        <v/>
      </c>
      <c r="BU72" s="1349" t="str">
        <f t="shared" si="32"/>
        <v/>
      </c>
      <c r="BW72" s="1349" t="str">
        <f t="shared" si="33"/>
        <v/>
      </c>
      <c r="BY72" s="1349" t="str">
        <f t="shared" si="34"/>
        <v/>
      </c>
      <c r="CA72" s="1349" t="str">
        <f t="shared" si="35"/>
        <v/>
      </c>
      <c r="CC72" s="1349" t="str">
        <f t="shared" si="36"/>
        <v/>
      </c>
      <c r="CE72" s="1349" t="str">
        <f t="shared" si="37"/>
        <v/>
      </c>
    </row>
    <row r="73" spans="5:83" x14ac:dyDescent="0.25">
      <c r="E73" s="1349" t="str">
        <f t="shared" si="0"/>
        <v/>
      </c>
      <c r="G73" s="1349" t="str">
        <f t="shared" si="0"/>
        <v/>
      </c>
      <c r="I73" s="1349" t="str">
        <f t="shared" si="1"/>
        <v/>
      </c>
      <c r="K73" s="1349" t="str">
        <f t="shared" si="2"/>
        <v/>
      </c>
      <c r="M73" s="1349" t="str">
        <f t="shared" si="3"/>
        <v/>
      </c>
      <c r="O73" s="1349" t="str">
        <f t="shared" si="4"/>
        <v/>
      </c>
      <c r="Q73" s="1349" t="str">
        <f t="shared" si="5"/>
        <v/>
      </c>
      <c r="S73" s="1349" t="str">
        <f t="shared" si="6"/>
        <v/>
      </c>
      <c r="U73" s="1349" t="str">
        <f t="shared" si="7"/>
        <v/>
      </c>
      <c r="W73" s="1349" t="str">
        <f t="shared" si="8"/>
        <v/>
      </c>
      <c r="Y73" s="1349" t="str">
        <f t="shared" si="9"/>
        <v/>
      </c>
      <c r="AA73" s="1349" t="str">
        <f t="shared" si="10"/>
        <v/>
      </c>
      <c r="AC73" s="1349" t="str">
        <f t="shared" si="11"/>
        <v/>
      </c>
      <c r="AE73" s="1349" t="str">
        <f t="shared" si="12"/>
        <v/>
      </c>
      <c r="AG73" s="1349" t="str">
        <f t="shared" si="13"/>
        <v/>
      </c>
      <c r="AI73" s="1349" t="str">
        <f t="shared" si="14"/>
        <v/>
      </c>
      <c r="AK73" s="1349" t="str">
        <f t="shared" si="15"/>
        <v/>
      </c>
      <c r="AM73" s="1349" t="str">
        <f t="shared" si="16"/>
        <v/>
      </c>
      <c r="AO73" s="1349" t="str">
        <f t="shared" si="17"/>
        <v/>
      </c>
      <c r="AQ73" s="1349" t="str">
        <f t="shared" si="18"/>
        <v/>
      </c>
      <c r="AS73" s="1349" t="str">
        <f t="shared" si="19"/>
        <v/>
      </c>
      <c r="AU73" s="1349" t="str">
        <f t="shared" si="19"/>
        <v/>
      </c>
      <c r="AW73" s="1349" t="str">
        <f t="shared" si="20"/>
        <v/>
      </c>
      <c r="AY73" s="1349" t="str">
        <f t="shared" si="21"/>
        <v/>
      </c>
      <c r="BA73" s="1349" t="str">
        <f t="shared" si="22"/>
        <v/>
      </c>
      <c r="BC73" s="1349" t="str">
        <f t="shared" si="23"/>
        <v/>
      </c>
      <c r="BE73" s="1349" t="str">
        <f t="shared" si="24"/>
        <v/>
      </c>
      <c r="BG73" s="1349" t="str">
        <f t="shared" si="25"/>
        <v/>
      </c>
      <c r="BI73" s="1349" t="str">
        <f t="shared" si="26"/>
        <v/>
      </c>
      <c r="BK73" s="1349" t="str">
        <f t="shared" si="27"/>
        <v/>
      </c>
      <c r="BM73" s="1349" t="str">
        <f t="shared" si="28"/>
        <v/>
      </c>
      <c r="BO73" s="1349" t="str">
        <f t="shared" si="29"/>
        <v/>
      </c>
      <c r="BQ73" s="1349" t="str">
        <f t="shared" si="30"/>
        <v/>
      </c>
      <c r="BS73" s="1349" t="str">
        <f t="shared" si="31"/>
        <v/>
      </c>
      <c r="BU73" s="1349" t="str">
        <f t="shared" si="32"/>
        <v/>
      </c>
      <c r="BW73" s="1349" t="str">
        <f t="shared" si="33"/>
        <v/>
      </c>
      <c r="BY73" s="1349" t="str">
        <f t="shared" si="34"/>
        <v/>
      </c>
      <c r="CA73" s="1349" t="str">
        <f t="shared" si="35"/>
        <v/>
      </c>
      <c r="CC73" s="1349" t="str">
        <f t="shared" si="36"/>
        <v/>
      </c>
      <c r="CE73" s="1349" t="str">
        <f t="shared" si="37"/>
        <v/>
      </c>
    </row>
    <row r="74" spans="5:83" x14ac:dyDescent="0.25">
      <c r="E74" s="1349" t="str">
        <f t="shared" si="0"/>
        <v/>
      </c>
      <c r="G74" s="1349" t="str">
        <f t="shared" si="0"/>
        <v/>
      </c>
      <c r="I74" s="1349" t="str">
        <f t="shared" si="1"/>
        <v/>
      </c>
      <c r="K74" s="1349" t="str">
        <f t="shared" si="2"/>
        <v/>
      </c>
      <c r="M74" s="1349" t="str">
        <f t="shared" si="3"/>
        <v/>
      </c>
      <c r="O74" s="1349" t="str">
        <f t="shared" si="4"/>
        <v/>
      </c>
      <c r="Q74" s="1349" t="str">
        <f t="shared" si="5"/>
        <v/>
      </c>
      <c r="S74" s="1349" t="str">
        <f t="shared" si="6"/>
        <v/>
      </c>
      <c r="U74" s="1349" t="str">
        <f t="shared" si="7"/>
        <v/>
      </c>
      <c r="W74" s="1349" t="str">
        <f t="shared" si="8"/>
        <v/>
      </c>
      <c r="Y74" s="1349" t="str">
        <f t="shared" si="9"/>
        <v/>
      </c>
      <c r="AA74" s="1349" t="str">
        <f t="shared" si="10"/>
        <v/>
      </c>
      <c r="AC74" s="1349" t="str">
        <f t="shared" si="11"/>
        <v/>
      </c>
      <c r="AE74" s="1349" t="str">
        <f t="shared" si="12"/>
        <v/>
      </c>
      <c r="AG74" s="1349" t="str">
        <f t="shared" si="13"/>
        <v/>
      </c>
      <c r="AI74" s="1349" t="str">
        <f t="shared" si="14"/>
        <v/>
      </c>
      <c r="AK74" s="1349" t="str">
        <f t="shared" si="15"/>
        <v/>
      </c>
      <c r="AM74" s="1349" t="str">
        <f t="shared" si="16"/>
        <v/>
      </c>
      <c r="AO74" s="1349" t="str">
        <f t="shared" si="17"/>
        <v/>
      </c>
      <c r="AQ74" s="1349" t="str">
        <f t="shared" si="18"/>
        <v/>
      </c>
      <c r="AS74" s="1349" t="str">
        <f t="shared" si="19"/>
        <v/>
      </c>
      <c r="AU74" s="1349" t="str">
        <f t="shared" si="19"/>
        <v/>
      </c>
      <c r="AW74" s="1349" t="str">
        <f t="shared" si="20"/>
        <v/>
      </c>
      <c r="AY74" s="1349" t="str">
        <f t="shared" si="21"/>
        <v/>
      </c>
      <c r="BA74" s="1349" t="str">
        <f t="shared" si="22"/>
        <v/>
      </c>
      <c r="BC74" s="1349" t="str">
        <f t="shared" si="23"/>
        <v/>
      </c>
      <c r="BE74" s="1349" t="str">
        <f t="shared" si="24"/>
        <v/>
      </c>
      <c r="BG74" s="1349" t="str">
        <f t="shared" si="25"/>
        <v/>
      </c>
      <c r="BI74" s="1349" t="str">
        <f t="shared" si="26"/>
        <v/>
      </c>
      <c r="BK74" s="1349" t="str">
        <f t="shared" si="27"/>
        <v/>
      </c>
      <c r="BM74" s="1349" t="str">
        <f t="shared" si="28"/>
        <v/>
      </c>
      <c r="BO74" s="1349" t="str">
        <f t="shared" si="29"/>
        <v/>
      </c>
      <c r="BQ74" s="1349" t="str">
        <f t="shared" si="30"/>
        <v/>
      </c>
      <c r="BS74" s="1349" t="str">
        <f t="shared" si="31"/>
        <v/>
      </c>
      <c r="BU74" s="1349" t="str">
        <f t="shared" si="32"/>
        <v/>
      </c>
      <c r="BW74" s="1349" t="str">
        <f t="shared" si="33"/>
        <v/>
      </c>
      <c r="BY74" s="1349" t="str">
        <f t="shared" si="34"/>
        <v/>
      </c>
      <c r="CA74" s="1349" t="str">
        <f t="shared" si="35"/>
        <v/>
      </c>
      <c r="CC74" s="1349" t="str">
        <f t="shared" si="36"/>
        <v/>
      </c>
      <c r="CE74" s="1349" t="str">
        <f t="shared" si="37"/>
        <v/>
      </c>
    </row>
    <row r="75" spans="5:83" x14ac:dyDescent="0.25">
      <c r="E75" s="1349" t="str">
        <f t="shared" si="0"/>
        <v/>
      </c>
      <c r="G75" s="1349" t="str">
        <f t="shared" si="0"/>
        <v/>
      </c>
      <c r="I75" s="1349" t="str">
        <f t="shared" si="1"/>
        <v/>
      </c>
      <c r="K75" s="1349" t="str">
        <f t="shared" si="2"/>
        <v/>
      </c>
      <c r="M75" s="1349" t="str">
        <f t="shared" si="3"/>
        <v/>
      </c>
      <c r="O75" s="1349" t="str">
        <f t="shared" si="4"/>
        <v/>
      </c>
      <c r="Q75" s="1349" t="str">
        <f t="shared" si="5"/>
        <v/>
      </c>
      <c r="S75" s="1349" t="str">
        <f t="shared" si="6"/>
        <v/>
      </c>
      <c r="U75" s="1349" t="str">
        <f t="shared" si="7"/>
        <v/>
      </c>
      <c r="W75" s="1349" t="str">
        <f t="shared" si="8"/>
        <v/>
      </c>
      <c r="Y75" s="1349" t="str">
        <f t="shared" si="9"/>
        <v/>
      </c>
      <c r="AA75" s="1349" t="str">
        <f t="shared" si="10"/>
        <v/>
      </c>
      <c r="AC75" s="1349" t="str">
        <f t="shared" si="11"/>
        <v/>
      </c>
      <c r="AE75" s="1349" t="str">
        <f t="shared" si="12"/>
        <v/>
      </c>
      <c r="AG75" s="1349" t="str">
        <f t="shared" si="13"/>
        <v/>
      </c>
      <c r="AI75" s="1349" t="str">
        <f t="shared" si="14"/>
        <v/>
      </c>
      <c r="AK75" s="1349" t="str">
        <f t="shared" si="15"/>
        <v/>
      </c>
      <c r="AM75" s="1349" t="str">
        <f t="shared" si="16"/>
        <v/>
      </c>
      <c r="AO75" s="1349" t="str">
        <f t="shared" si="17"/>
        <v/>
      </c>
      <c r="AQ75" s="1349" t="str">
        <f t="shared" si="18"/>
        <v/>
      </c>
      <c r="AS75" s="1349" t="str">
        <f t="shared" si="19"/>
        <v/>
      </c>
      <c r="AU75" s="1349" t="str">
        <f t="shared" si="19"/>
        <v/>
      </c>
      <c r="AW75" s="1349" t="str">
        <f t="shared" si="20"/>
        <v/>
      </c>
      <c r="AY75" s="1349" t="str">
        <f t="shared" si="21"/>
        <v/>
      </c>
      <c r="BA75" s="1349" t="str">
        <f t="shared" si="22"/>
        <v/>
      </c>
      <c r="BC75" s="1349" t="str">
        <f t="shared" si="23"/>
        <v/>
      </c>
      <c r="BE75" s="1349" t="str">
        <f t="shared" si="24"/>
        <v/>
      </c>
      <c r="BG75" s="1349" t="str">
        <f t="shared" si="25"/>
        <v/>
      </c>
      <c r="BI75" s="1349" t="str">
        <f t="shared" si="26"/>
        <v/>
      </c>
      <c r="BK75" s="1349" t="str">
        <f t="shared" si="27"/>
        <v/>
      </c>
      <c r="BM75" s="1349" t="str">
        <f t="shared" si="28"/>
        <v/>
      </c>
      <c r="BO75" s="1349" t="str">
        <f t="shared" si="29"/>
        <v/>
      </c>
      <c r="BQ75" s="1349" t="str">
        <f t="shared" si="30"/>
        <v/>
      </c>
      <c r="BS75" s="1349" t="str">
        <f t="shared" si="31"/>
        <v/>
      </c>
      <c r="BU75" s="1349" t="str">
        <f t="shared" si="32"/>
        <v/>
      </c>
      <c r="BW75" s="1349" t="str">
        <f t="shared" si="33"/>
        <v/>
      </c>
      <c r="BY75" s="1349" t="str">
        <f t="shared" si="34"/>
        <v/>
      </c>
      <c r="CA75" s="1349" t="str">
        <f t="shared" si="35"/>
        <v/>
      </c>
      <c r="CC75" s="1349" t="str">
        <f t="shared" si="36"/>
        <v/>
      </c>
      <c r="CE75" s="1349" t="str">
        <f t="shared" si="37"/>
        <v/>
      </c>
    </row>
    <row r="76" spans="5:83" x14ac:dyDescent="0.25">
      <c r="E76" s="1349" t="str">
        <f t="shared" si="0"/>
        <v/>
      </c>
      <c r="G76" s="1349" t="str">
        <f t="shared" si="0"/>
        <v/>
      </c>
      <c r="I76" s="1349" t="str">
        <f t="shared" si="1"/>
        <v/>
      </c>
      <c r="K76" s="1349" t="str">
        <f t="shared" si="2"/>
        <v/>
      </c>
      <c r="M76" s="1349" t="str">
        <f t="shared" si="3"/>
        <v/>
      </c>
      <c r="O76" s="1349" t="str">
        <f t="shared" si="4"/>
        <v/>
      </c>
      <c r="Q76" s="1349" t="str">
        <f t="shared" si="5"/>
        <v/>
      </c>
      <c r="S76" s="1349" t="str">
        <f t="shared" si="6"/>
        <v/>
      </c>
      <c r="U76" s="1349" t="str">
        <f t="shared" si="7"/>
        <v/>
      </c>
      <c r="W76" s="1349" t="str">
        <f t="shared" si="8"/>
        <v/>
      </c>
      <c r="Y76" s="1349" t="str">
        <f t="shared" si="9"/>
        <v/>
      </c>
      <c r="AA76" s="1349" t="str">
        <f t="shared" si="10"/>
        <v/>
      </c>
      <c r="AC76" s="1349" t="str">
        <f t="shared" si="11"/>
        <v/>
      </c>
      <c r="AE76" s="1349" t="str">
        <f t="shared" si="12"/>
        <v/>
      </c>
      <c r="AG76" s="1349" t="str">
        <f t="shared" si="13"/>
        <v/>
      </c>
      <c r="AI76" s="1349" t="str">
        <f t="shared" si="14"/>
        <v/>
      </c>
      <c r="AK76" s="1349" t="str">
        <f t="shared" si="15"/>
        <v/>
      </c>
      <c r="AM76" s="1349" t="str">
        <f t="shared" si="16"/>
        <v/>
      </c>
      <c r="AO76" s="1349" t="str">
        <f t="shared" si="17"/>
        <v/>
      </c>
      <c r="AQ76" s="1349" t="str">
        <f t="shared" si="18"/>
        <v/>
      </c>
      <c r="AS76" s="1349" t="str">
        <f t="shared" si="19"/>
        <v/>
      </c>
      <c r="AU76" s="1349" t="str">
        <f t="shared" si="19"/>
        <v/>
      </c>
      <c r="AW76" s="1349" t="str">
        <f t="shared" si="20"/>
        <v/>
      </c>
      <c r="AY76" s="1349" t="str">
        <f t="shared" si="21"/>
        <v/>
      </c>
      <c r="BA76" s="1349" t="str">
        <f t="shared" si="22"/>
        <v/>
      </c>
      <c r="BC76" s="1349" t="str">
        <f t="shared" si="23"/>
        <v/>
      </c>
      <c r="BE76" s="1349" t="str">
        <f t="shared" si="24"/>
        <v/>
      </c>
      <c r="BG76" s="1349" t="str">
        <f t="shared" si="25"/>
        <v/>
      </c>
      <c r="BI76" s="1349" t="str">
        <f t="shared" si="26"/>
        <v/>
      </c>
      <c r="BK76" s="1349" t="str">
        <f t="shared" si="27"/>
        <v/>
      </c>
      <c r="BM76" s="1349" t="str">
        <f t="shared" si="28"/>
        <v/>
      </c>
      <c r="BO76" s="1349" t="str">
        <f t="shared" si="29"/>
        <v/>
      </c>
      <c r="BQ76" s="1349" t="str">
        <f t="shared" si="30"/>
        <v/>
      </c>
      <c r="BS76" s="1349" t="str">
        <f t="shared" si="31"/>
        <v/>
      </c>
      <c r="BU76" s="1349" t="str">
        <f t="shared" si="32"/>
        <v/>
      </c>
      <c r="BW76" s="1349" t="str">
        <f t="shared" si="33"/>
        <v/>
      </c>
      <c r="BY76" s="1349" t="str">
        <f t="shared" si="34"/>
        <v/>
      </c>
      <c r="CA76" s="1349" t="str">
        <f t="shared" si="35"/>
        <v/>
      </c>
      <c r="CC76" s="1349" t="str">
        <f t="shared" si="36"/>
        <v/>
      </c>
      <c r="CE76" s="1349" t="str">
        <f t="shared" si="37"/>
        <v/>
      </c>
    </row>
    <row r="77" spans="5:83" x14ac:dyDescent="0.25">
      <c r="E77" s="1349" t="str">
        <f t="shared" ref="E77:G140" si="38">IF(OR($B77=0,D77=0),"",D77/$B77)</f>
        <v/>
      </c>
      <c r="G77" s="1349" t="str">
        <f t="shared" si="38"/>
        <v/>
      </c>
      <c r="I77" s="1349" t="str">
        <f t="shared" ref="I77:I140" si="39">IF(OR($B77=0,H77=0),"",H77/$B77)</f>
        <v/>
      </c>
      <c r="K77" s="1349" t="str">
        <f t="shared" ref="K77:K140" si="40">IF(OR($B77=0,J77=0),"",J77/$B77)</f>
        <v/>
      </c>
      <c r="M77" s="1349" t="str">
        <f t="shared" ref="M77:M140" si="41">IF(OR($B77=0,L77=0),"",L77/$B77)</f>
        <v/>
      </c>
      <c r="O77" s="1349" t="str">
        <f t="shared" ref="O77:O140" si="42">IF(OR($B77=0,N77=0),"",N77/$B77)</f>
        <v/>
      </c>
      <c r="Q77" s="1349" t="str">
        <f t="shared" ref="Q77:Q140" si="43">IF(OR($B77=0,P77=0),"",P77/$B77)</f>
        <v/>
      </c>
      <c r="S77" s="1349" t="str">
        <f t="shared" ref="S77:S140" si="44">IF(OR($B77=0,R77=0),"",R77/$B77)</f>
        <v/>
      </c>
      <c r="U77" s="1349" t="str">
        <f t="shared" ref="U77:U140" si="45">IF(OR($B77=0,T77=0),"",T77/$B77)</f>
        <v/>
      </c>
      <c r="W77" s="1349" t="str">
        <f t="shared" ref="W77:W140" si="46">IF(OR($B77=0,V77=0),"",V77/$B77)</f>
        <v/>
      </c>
      <c r="Y77" s="1349" t="str">
        <f t="shared" ref="Y77:Y140" si="47">IF(OR($B77=0,X77=0),"",X77/$B77)</f>
        <v/>
      </c>
      <c r="AA77" s="1349" t="str">
        <f t="shared" ref="AA77:AA140" si="48">IF(OR($B77=0,Z77=0),"",Z77/$B77)</f>
        <v/>
      </c>
      <c r="AC77" s="1349" t="str">
        <f t="shared" ref="AC77:AC140" si="49">IF(OR($B77=0,AB77=0),"",AB77/$B77)</f>
        <v/>
      </c>
      <c r="AE77" s="1349" t="str">
        <f t="shared" ref="AE77:AE140" si="50">IF(OR($B77=0,AD77=0),"",AD77/$B77)</f>
        <v/>
      </c>
      <c r="AG77" s="1349" t="str">
        <f t="shared" ref="AG77:AG140" si="51">IF(OR($B77=0,AF77=0),"",AF77/$B77)</f>
        <v/>
      </c>
      <c r="AI77" s="1349" t="str">
        <f t="shared" ref="AI77:AI140" si="52">IF(OR($B77=0,AH77=0),"",AH77/$B77)</f>
        <v/>
      </c>
      <c r="AK77" s="1349" t="str">
        <f t="shared" ref="AK77:AK140" si="53">IF(OR($B77=0,AJ77=0),"",AJ77/$B77)</f>
        <v/>
      </c>
      <c r="AM77" s="1349" t="str">
        <f t="shared" ref="AM77:AM140" si="54">IF(OR($B77=0,AL77=0),"",AL77/$B77)</f>
        <v/>
      </c>
      <c r="AO77" s="1349" t="str">
        <f t="shared" ref="AO77:AO140" si="55">IF(OR($B77=0,AN77=0),"",AN77/$B77)</f>
        <v/>
      </c>
      <c r="AQ77" s="1349" t="str">
        <f t="shared" ref="AQ77:AQ140" si="56">IF(OR($B77=0,AP77=0),"",AP77/$B77)</f>
        <v/>
      </c>
      <c r="AS77" s="1349" t="str">
        <f t="shared" ref="AS77:AU140" si="57">IF(OR($B77=0,AR77=0),"",AR77/$B77)</f>
        <v/>
      </c>
      <c r="AU77" s="1349" t="str">
        <f t="shared" si="57"/>
        <v/>
      </c>
      <c r="AW77" s="1349" t="str">
        <f t="shared" ref="AW77:AW140" si="58">IF(OR($B77=0,AV77=0),"",AV77/$B77)</f>
        <v/>
      </c>
      <c r="AY77" s="1349" t="str">
        <f t="shared" ref="AY77:AY140" si="59">IF(OR($B77=0,AX77=0),"",AX77/$B77)</f>
        <v/>
      </c>
      <c r="BA77" s="1349" t="str">
        <f t="shared" ref="BA77:BA140" si="60">IF(OR($B77=0,AZ77=0),"",AZ77/$B77)</f>
        <v/>
      </c>
      <c r="BC77" s="1349" t="str">
        <f t="shared" ref="BC77:BC140" si="61">IF(OR($B77=0,BB77=0),"",BB77/$B77)</f>
        <v/>
      </c>
      <c r="BE77" s="1349" t="str">
        <f t="shared" ref="BE77:BE140" si="62">IF(OR($B77=0,BD77=0),"",BD77/$B77)</f>
        <v/>
      </c>
      <c r="BG77" s="1349" t="str">
        <f t="shared" ref="BG77:BG140" si="63">IF(OR($B77=0,BF77=0),"",BF77/$B77)</f>
        <v/>
      </c>
      <c r="BI77" s="1349" t="str">
        <f t="shared" ref="BI77:BI140" si="64">IF(OR($B77=0,BH77=0),"",BH77/$B77)</f>
        <v/>
      </c>
      <c r="BK77" s="1349" t="str">
        <f t="shared" ref="BK77:BK140" si="65">IF(OR($B77=0,BJ77=0),"",BJ77/$B77)</f>
        <v/>
      </c>
      <c r="BM77" s="1349" t="str">
        <f t="shared" ref="BM77:BM140" si="66">IF(OR($B77=0,BL77=0),"",BL77/$B77)</f>
        <v/>
      </c>
      <c r="BO77" s="1349" t="str">
        <f t="shared" ref="BO77:BO140" si="67">IF(OR($B77=0,BN77=0),"",BN77/$B77)</f>
        <v/>
      </c>
      <c r="BQ77" s="1349" t="str">
        <f t="shared" ref="BQ77:BQ140" si="68">IF(OR($B77=0,BP77=0),"",BP77/$B77)</f>
        <v/>
      </c>
      <c r="BS77" s="1349" t="str">
        <f t="shared" ref="BS77:BS140" si="69">IF(OR($B77=0,BR77=0),"",BR77/$B77)</f>
        <v/>
      </c>
      <c r="BU77" s="1349" t="str">
        <f t="shared" ref="BU77:BU140" si="70">IF(OR($B77=0,BT77=0),"",BT77/$B77)</f>
        <v/>
      </c>
      <c r="BW77" s="1349" t="str">
        <f t="shared" ref="BW77:BW140" si="71">IF(OR($B77=0,BV77=0),"",BV77/$B77)</f>
        <v/>
      </c>
      <c r="BY77" s="1349" t="str">
        <f t="shared" ref="BY77:BY140" si="72">IF(OR($B77=0,BX77=0),"",BX77/$B77)</f>
        <v/>
      </c>
      <c r="CA77" s="1349" t="str">
        <f t="shared" ref="CA77:CA140" si="73">IF(OR($B77=0,BZ77=0),"",BZ77/$B77)</f>
        <v/>
      </c>
      <c r="CC77" s="1349" t="str">
        <f t="shared" ref="CC77:CC140" si="74">IF(OR($B77=0,CB77=0),"",CB77/$B77)</f>
        <v/>
      </c>
      <c r="CE77" s="1349" t="str">
        <f t="shared" ref="CE77:CE140" si="75">IF(OR($B77=0,CD77=0),"",CD77/$B77)</f>
        <v/>
      </c>
    </row>
    <row r="78" spans="5:83" x14ac:dyDescent="0.25">
      <c r="E78" s="1349" t="str">
        <f t="shared" si="38"/>
        <v/>
      </c>
      <c r="G78" s="1349" t="str">
        <f t="shared" si="38"/>
        <v/>
      </c>
      <c r="I78" s="1349" t="str">
        <f t="shared" si="39"/>
        <v/>
      </c>
      <c r="K78" s="1349" t="str">
        <f t="shared" si="40"/>
        <v/>
      </c>
      <c r="M78" s="1349" t="str">
        <f t="shared" si="41"/>
        <v/>
      </c>
      <c r="O78" s="1349" t="str">
        <f t="shared" si="42"/>
        <v/>
      </c>
      <c r="Q78" s="1349" t="str">
        <f t="shared" si="43"/>
        <v/>
      </c>
      <c r="S78" s="1349" t="str">
        <f t="shared" si="44"/>
        <v/>
      </c>
      <c r="U78" s="1349" t="str">
        <f t="shared" si="45"/>
        <v/>
      </c>
      <c r="W78" s="1349" t="str">
        <f t="shared" si="46"/>
        <v/>
      </c>
      <c r="Y78" s="1349" t="str">
        <f t="shared" si="47"/>
        <v/>
      </c>
      <c r="AA78" s="1349" t="str">
        <f t="shared" si="48"/>
        <v/>
      </c>
      <c r="AC78" s="1349" t="str">
        <f t="shared" si="49"/>
        <v/>
      </c>
      <c r="AE78" s="1349" t="str">
        <f t="shared" si="50"/>
        <v/>
      </c>
      <c r="AG78" s="1349" t="str">
        <f t="shared" si="51"/>
        <v/>
      </c>
      <c r="AI78" s="1349" t="str">
        <f t="shared" si="52"/>
        <v/>
      </c>
      <c r="AK78" s="1349" t="str">
        <f t="shared" si="53"/>
        <v/>
      </c>
      <c r="AM78" s="1349" t="str">
        <f t="shared" si="54"/>
        <v/>
      </c>
      <c r="AO78" s="1349" t="str">
        <f t="shared" si="55"/>
        <v/>
      </c>
      <c r="AQ78" s="1349" t="str">
        <f t="shared" si="56"/>
        <v/>
      </c>
      <c r="AS78" s="1349" t="str">
        <f t="shared" si="57"/>
        <v/>
      </c>
      <c r="AU78" s="1349" t="str">
        <f t="shared" si="57"/>
        <v/>
      </c>
      <c r="AW78" s="1349" t="str">
        <f t="shared" si="58"/>
        <v/>
      </c>
      <c r="AY78" s="1349" t="str">
        <f t="shared" si="59"/>
        <v/>
      </c>
      <c r="BA78" s="1349" t="str">
        <f t="shared" si="60"/>
        <v/>
      </c>
      <c r="BC78" s="1349" t="str">
        <f t="shared" si="61"/>
        <v/>
      </c>
      <c r="BE78" s="1349" t="str">
        <f t="shared" si="62"/>
        <v/>
      </c>
      <c r="BG78" s="1349" t="str">
        <f t="shared" si="63"/>
        <v/>
      </c>
      <c r="BI78" s="1349" t="str">
        <f t="shared" si="64"/>
        <v/>
      </c>
      <c r="BK78" s="1349" t="str">
        <f t="shared" si="65"/>
        <v/>
      </c>
      <c r="BM78" s="1349" t="str">
        <f t="shared" si="66"/>
        <v/>
      </c>
      <c r="BO78" s="1349" t="str">
        <f t="shared" si="67"/>
        <v/>
      </c>
      <c r="BQ78" s="1349" t="str">
        <f t="shared" si="68"/>
        <v/>
      </c>
      <c r="BS78" s="1349" t="str">
        <f t="shared" si="69"/>
        <v/>
      </c>
      <c r="BU78" s="1349" t="str">
        <f t="shared" si="70"/>
        <v/>
      </c>
      <c r="BW78" s="1349" t="str">
        <f t="shared" si="71"/>
        <v/>
      </c>
      <c r="BY78" s="1349" t="str">
        <f t="shared" si="72"/>
        <v/>
      </c>
      <c r="CA78" s="1349" t="str">
        <f t="shared" si="73"/>
        <v/>
      </c>
      <c r="CC78" s="1349" t="str">
        <f t="shared" si="74"/>
        <v/>
      </c>
      <c r="CE78" s="1349" t="str">
        <f t="shared" si="75"/>
        <v/>
      </c>
    </row>
    <row r="79" spans="5:83" x14ac:dyDescent="0.25">
      <c r="E79" s="1349" t="str">
        <f t="shared" si="38"/>
        <v/>
      </c>
      <c r="G79" s="1349" t="str">
        <f t="shared" si="38"/>
        <v/>
      </c>
      <c r="I79" s="1349" t="str">
        <f t="shared" si="39"/>
        <v/>
      </c>
      <c r="K79" s="1349" t="str">
        <f t="shared" si="40"/>
        <v/>
      </c>
      <c r="M79" s="1349" t="str">
        <f t="shared" si="41"/>
        <v/>
      </c>
      <c r="O79" s="1349" t="str">
        <f t="shared" si="42"/>
        <v/>
      </c>
      <c r="Q79" s="1349" t="str">
        <f t="shared" si="43"/>
        <v/>
      </c>
      <c r="S79" s="1349" t="str">
        <f t="shared" si="44"/>
        <v/>
      </c>
      <c r="U79" s="1349" t="str">
        <f t="shared" si="45"/>
        <v/>
      </c>
      <c r="W79" s="1349" t="str">
        <f t="shared" si="46"/>
        <v/>
      </c>
      <c r="Y79" s="1349" t="str">
        <f t="shared" si="47"/>
        <v/>
      </c>
      <c r="AA79" s="1349" t="str">
        <f t="shared" si="48"/>
        <v/>
      </c>
      <c r="AC79" s="1349" t="str">
        <f t="shared" si="49"/>
        <v/>
      </c>
      <c r="AE79" s="1349" t="str">
        <f t="shared" si="50"/>
        <v/>
      </c>
      <c r="AG79" s="1349" t="str">
        <f t="shared" si="51"/>
        <v/>
      </c>
      <c r="AI79" s="1349" t="str">
        <f t="shared" si="52"/>
        <v/>
      </c>
      <c r="AK79" s="1349" t="str">
        <f t="shared" si="53"/>
        <v/>
      </c>
      <c r="AM79" s="1349" t="str">
        <f t="shared" si="54"/>
        <v/>
      </c>
      <c r="AO79" s="1349" t="str">
        <f t="shared" si="55"/>
        <v/>
      </c>
      <c r="AQ79" s="1349" t="str">
        <f t="shared" si="56"/>
        <v/>
      </c>
      <c r="AS79" s="1349" t="str">
        <f t="shared" si="57"/>
        <v/>
      </c>
      <c r="AU79" s="1349" t="str">
        <f t="shared" si="57"/>
        <v/>
      </c>
      <c r="AW79" s="1349" t="str">
        <f t="shared" si="58"/>
        <v/>
      </c>
      <c r="AY79" s="1349" t="str">
        <f t="shared" si="59"/>
        <v/>
      </c>
      <c r="BA79" s="1349" t="str">
        <f t="shared" si="60"/>
        <v/>
      </c>
      <c r="BC79" s="1349" t="str">
        <f t="shared" si="61"/>
        <v/>
      </c>
      <c r="BE79" s="1349" t="str">
        <f t="shared" si="62"/>
        <v/>
      </c>
      <c r="BG79" s="1349" t="str">
        <f t="shared" si="63"/>
        <v/>
      </c>
      <c r="BI79" s="1349" t="str">
        <f t="shared" si="64"/>
        <v/>
      </c>
      <c r="BK79" s="1349" t="str">
        <f t="shared" si="65"/>
        <v/>
      </c>
      <c r="BM79" s="1349" t="str">
        <f t="shared" si="66"/>
        <v/>
      </c>
      <c r="BO79" s="1349" t="str">
        <f t="shared" si="67"/>
        <v/>
      </c>
      <c r="BQ79" s="1349" t="str">
        <f t="shared" si="68"/>
        <v/>
      </c>
      <c r="BS79" s="1349" t="str">
        <f t="shared" si="69"/>
        <v/>
      </c>
      <c r="BU79" s="1349" t="str">
        <f t="shared" si="70"/>
        <v/>
      </c>
      <c r="BW79" s="1349" t="str">
        <f t="shared" si="71"/>
        <v/>
      </c>
      <c r="BY79" s="1349" t="str">
        <f t="shared" si="72"/>
        <v/>
      </c>
      <c r="CA79" s="1349" t="str">
        <f t="shared" si="73"/>
        <v/>
      </c>
      <c r="CC79" s="1349" t="str">
        <f t="shared" si="74"/>
        <v/>
      </c>
      <c r="CE79" s="1349" t="str">
        <f t="shared" si="75"/>
        <v/>
      </c>
    </row>
    <row r="80" spans="5:83" x14ac:dyDescent="0.25">
      <c r="E80" s="1349" t="str">
        <f t="shared" si="38"/>
        <v/>
      </c>
      <c r="G80" s="1349" t="str">
        <f t="shared" si="38"/>
        <v/>
      </c>
      <c r="I80" s="1349" t="str">
        <f t="shared" si="39"/>
        <v/>
      </c>
      <c r="K80" s="1349" t="str">
        <f t="shared" si="40"/>
        <v/>
      </c>
      <c r="M80" s="1349" t="str">
        <f t="shared" si="41"/>
        <v/>
      </c>
      <c r="O80" s="1349" t="str">
        <f t="shared" si="42"/>
        <v/>
      </c>
      <c r="Q80" s="1349" t="str">
        <f t="shared" si="43"/>
        <v/>
      </c>
      <c r="S80" s="1349" t="str">
        <f t="shared" si="44"/>
        <v/>
      </c>
      <c r="U80" s="1349" t="str">
        <f t="shared" si="45"/>
        <v/>
      </c>
      <c r="W80" s="1349" t="str">
        <f t="shared" si="46"/>
        <v/>
      </c>
      <c r="Y80" s="1349" t="str">
        <f t="shared" si="47"/>
        <v/>
      </c>
      <c r="AA80" s="1349" t="str">
        <f t="shared" si="48"/>
        <v/>
      </c>
      <c r="AC80" s="1349" t="str">
        <f t="shared" si="49"/>
        <v/>
      </c>
      <c r="AE80" s="1349" t="str">
        <f t="shared" si="50"/>
        <v/>
      </c>
      <c r="AG80" s="1349" t="str">
        <f t="shared" si="51"/>
        <v/>
      </c>
      <c r="AI80" s="1349" t="str">
        <f t="shared" si="52"/>
        <v/>
      </c>
      <c r="AK80" s="1349" t="str">
        <f t="shared" si="53"/>
        <v/>
      </c>
      <c r="AM80" s="1349" t="str">
        <f t="shared" si="54"/>
        <v/>
      </c>
      <c r="AO80" s="1349" t="str">
        <f t="shared" si="55"/>
        <v/>
      </c>
      <c r="AQ80" s="1349" t="str">
        <f t="shared" si="56"/>
        <v/>
      </c>
      <c r="AS80" s="1349" t="str">
        <f t="shared" si="57"/>
        <v/>
      </c>
      <c r="AU80" s="1349" t="str">
        <f t="shared" si="57"/>
        <v/>
      </c>
      <c r="AW80" s="1349" t="str">
        <f t="shared" si="58"/>
        <v/>
      </c>
      <c r="AY80" s="1349" t="str">
        <f t="shared" si="59"/>
        <v/>
      </c>
      <c r="BA80" s="1349" t="str">
        <f t="shared" si="60"/>
        <v/>
      </c>
      <c r="BC80" s="1349" t="str">
        <f t="shared" si="61"/>
        <v/>
      </c>
      <c r="BE80" s="1349" t="str">
        <f t="shared" si="62"/>
        <v/>
      </c>
      <c r="BG80" s="1349" t="str">
        <f t="shared" si="63"/>
        <v/>
      </c>
      <c r="BI80" s="1349" t="str">
        <f t="shared" si="64"/>
        <v/>
      </c>
      <c r="BK80" s="1349" t="str">
        <f t="shared" si="65"/>
        <v/>
      </c>
      <c r="BM80" s="1349" t="str">
        <f t="shared" si="66"/>
        <v/>
      </c>
      <c r="BO80" s="1349" t="str">
        <f t="shared" si="67"/>
        <v/>
      </c>
      <c r="BQ80" s="1349" t="str">
        <f t="shared" si="68"/>
        <v/>
      </c>
      <c r="BS80" s="1349" t="str">
        <f t="shared" si="69"/>
        <v/>
      </c>
      <c r="BU80" s="1349" t="str">
        <f t="shared" si="70"/>
        <v/>
      </c>
      <c r="BW80" s="1349" t="str">
        <f t="shared" si="71"/>
        <v/>
      </c>
      <c r="BY80" s="1349" t="str">
        <f t="shared" si="72"/>
        <v/>
      </c>
      <c r="CA80" s="1349" t="str">
        <f t="shared" si="73"/>
        <v/>
      </c>
      <c r="CC80" s="1349" t="str">
        <f t="shared" si="74"/>
        <v/>
      </c>
      <c r="CE80" s="1349" t="str">
        <f t="shared" si="75"/>
        <v/>
      </c>
    </row>
    <row r="81" spans="5:83" x14ac:dyDescent="0.25">
      <c r="E81" s="1349" t="str">
        <f t="shared" si="38"/>
        <v/>
      </c>
      <c r="G81" s="1349" t="str">
        <f t="shared" si="38"/>
        <v/>
      </c>
      <c r="I81" s="1349" t="str">
        <f t="shared" si="39"/>
        <v/>
      </c>
      <c r="K81" s="1349" t="str">
        <f t="shared" si="40"/>
        <v/>
      </c>
      <c r="M81" s="1349" t="str">
        <f t="shared" si="41"/>
        <v/>
      </c>
      <c r="O81" s="1349" t="str">
        <f t="shared" si="42"/>
        <v/>
      </c>
      <c r="Q81" s="1349" t="str">
        <f t="shared" si="43"/>
        <v/>
      </c>
      <c r="S81" s="1349" t="str">
        <f t="shared" si="44"/>
        <v/>
      </c>
      <c r="U81" s="1349" t="str">
        <f t="shared" si="45"/>
        <v/>
      </c>
      <c r="W81" s="1349" t="str">
        <f t="shared" si="46"/>
        <v/>
      </c>
      <c r="Y81" s="1349" t="str">
        <f t="shared" si="47"/>
        <v/>
      </c>
      <c r="AA81" s="1349" t="str">
        <f t="shared" si="48"/>
        <v/>
      </c>
      <c r="AC81" s="1349" t="str">
        <f t="shared" si="49"/>
        <v/>
      </c>
      <c r="AE81" s="1349" t="str">
        <f t="shared" si="50"/>
        <v/>
      </c>
      <c r="AG81" s="1349" t="str">
        <f t="shared" si="51"/>
        <v/>
      </c>
      <c r="AI81" s="1349" t="str">
        <f t="shared" si="52"/>
        <v/>
      </c>
      <c r="AK81" s="1349" t="str">
        <f t="shared" si="53"/>
        <v/>
      </c>
      <c r="AM81" s="1349" t="str">
        <f t="shared" si="54"/>
        <v/>
      </c>
      <c r="AO81" s="1349" t="str">
        <f t="shared" si="55"/>
        <v/>
      </c>
      <c r="AQ81" s="1349" t="str">
        <f t="shared" si="56"/>
        <v/>
      </c>
      <c r="AS81" s="1349" t="str">
        <f t="shared" si="57"/>
        <v/>
      </c>
      <c r="AU81" s="1349" t="str">
        <f t="shared" si="57"/>
        <v/>
      </c>
      <c r="AW81" s="1349" t="str">
        <f t="shared" si="58"/>
        <v/>
      </c>
      <c r="AY81" s="1349" t="str">
        <f t="shared" si="59"/>
        <v/>
      </c>
      <c r="BA81" s="1349" t="str">
        <f t="shared" si="60"/>
        <v/>
      </c>
      <c r="BC81" s="1349" t="str">
        <f t="shared" si="61"/>
        <v/>
      </c>
      <c r="BE81" s="1349" t="str">
        <f t="shared" si="62"/>
        <v/>
      </c>
      <c r="BG81" s="1349" t="str">
        <f t="shared" si="63"/>
        <v/>
      </c>
      <c r="BI81" s="1349" t="str">
        <f t="shared" si="64"/>
        <v/>
      </c>
      <c r="BK81" s="1349" t="str">
        <f t="shared" si="65"/>
        <v/>
      </c>
      <c r="BM81" s="1349" t="str">
        <f t="shared" si="66"/>
        <v/>
      </c>
      <c r="BO81" s="1349" t="str">
        <f t="shared" si="67"/>
        <v/>
      </c>
      <c r="BQ81" s="1349" t="str">
        <f t="shared" si="68"/>
        <v/>
      </c>
      <c r="BS81" s="1349" t="str">
        <f t="shared" si="69"/>
        <v/>
      </c>
      <c r="BU81" s="1349" t="str">
        <f t="shared" si="70"/>
        <v/>
      </c>
      <c r="BW81" s="1349" t="str">
        <f t="shared" si="71"/>
        <v/>
      </c>
      <c r="BY81" s="1349" t="str">
        <f t="shared" si="72"/>
        <v/>
      </c>
      <c r="CA81" s="1349" t="str">
        <f t="shared" si="73"/>
        <v/>
      </c>
      <c r="CC81" s="1349" t="str">
        <f t="shared" si="74"/>
        <v/>
      </c>
      <c r="CE81" s="1349" t="str">
        <f t="shared" si="75"/>
        <v/>
      </c>
    </row>
    <row r="82" spans="5:83" x14ac:dyDescent="0.25">
      <c r="E82" s="1349" t="str">
        <f t="shared" si="38"/>
        <v/>
      </c>
      <c r="G82" s="1349" t="str">
        <f t="shared" si="38"/>
        <v/>
      </c>
      <c r="I82" s="1349" t="str">
        <f t="shared" si="39"/>
        <v/>
      </c>
      <c r="K82" s="1349" t="str">
        <f t="shared" si="40"/>
        <v/>
      </c>
      <c r="M82" s="1349" t="str">
        <f t="shared" si="41"/>
        <v/>
      </c>
      <c r="O82" s="1349" t="str">
        <f t="shared" si="42"/>
        <v/>
      </c>
      <c r="Q82" s="1349" t="str">
        <f t="shared" si="43"/>
        <v/>
      </c>
      <c r="S82" s="1349" t="str">
        <f t="shared" si="44"/>
        <v/>
      </c>
      <c r="U82" s="1349" t="str">
        <f t="shared" si="45"/>
        <v/>
      </c>
      <c r="W82" s="1349" t="str">
        <f t="shared" si="46"/>
        <v/>
      </c>
      <c r="Y82" s="1349" t="str">
        <f t="shared" si="47"/>
        <v/>
      </c>
      <c r="AA82" s="1349" t="str">
        <f t="shared" si="48"/>
        <v/>
      </c>
      <c r="AC82" s="1349" t="str">
        <f t="shared" si="49"/>
        <v/>
      </c>
      <c r="AE82" s="1349" t="str">
        <f t="shared" si="50"/>
        <v/>
      </c>
      <c r="AG82" s="1349" t="str">
        <f t="shared" si="51"/>
        <v/>
      </c>
      <c r="AI82" s="1349" t="str">
        <f t="shared" si="52"/>
        <v/>
      </c>
      <c r="AK82" s="1349" t="str">
        <f t="shared" si="53"/>
        <v/>
      </c>
      <c r="AM82" s="1349" t="str">
        <f t="shared" si="54"/>
        <v/>
      </c>
      <c r="AO82" s="1349" t="str">
        <f t="shared" si="55"/>
        <v/>
      </c>
      <c r="AQ82" s="1349" t="str">
        <f t="shared" si="56"/>
        <v/>
      </c>
      <c r="AS82" s="1349" t="str">
        <f t="shared" si="57"/>
        <v/>
      </c>
      <c r="AU82" s="1349" t="str">
        <f t="shared" si="57"/>
        <v/>
      </c>
      <c r="AW82" s="1349" t="str">
        <f t="shared" si="58"/>
        <v/>
      </c>
      <c r="AY82" s="1349" t="str">
        <f t="shared" si="59"/>
        <v/>
      </c>
      <c r="BA82" s="1349" t="str">
        <f t="shared" si="60"/>
        <v/>
      </c>
      <c r="BC82" s="1349" t="str">
        <f t="shared" si="61"/>
        <v/>
      </c>
      <c r="BE82" s="1349" t="str">
        <f t="shared" si="62"/>
        <v/>
      </c>
      <c r="BG82" s="1349" t="str">
        <f t="shared" si="63"/>
        <v/>
      </c>
      <c r="BI82" s="1349" t="str">
        <f t="shared" si="64"/>
        <v/>
      </c>
      <c r="BK82" s="1349" t="str">
        <f t="shared" si="65"/>
        <v/>
      </c>
      <c r="BM82" s="1349" t="str">
        <f t="shared" si="66"/>
        <v/>
      </c>
      <c r="BO82" s="1349" t="str">
        <f t="shared" si="67"/>
        <v/>
      </c>
      <c r="BQ82" s="1349" t="str">
        <f t="shared" si="68"/>
        <v/>
      </c>
      <c r="BS82" s="1349" t="str">
        <f t="shared" si="69"/>
        <v/>
      </c>
      <c r="BU82" s="1349" t="str">
        <f t="shared" si="70"/>
        <v/>
      </c>
      <c r="BW82" s="1349" t="str">
        <f t="shared" si="71"/>
        <v/>
      </c>
      <c r="BY82" s="1349" t="str">
        <f t="shared" si="72"/>
        <v/>
      </c>
      <c r="CA82" s="1349" t="str">
        <f t="shared" si="73"/>
        <v/>
      </c>
      <c r="CC82" s="1349" t="str">
        <f t="shared" si="74"/>
        <v/>
      </c>
      <c r="CE82" s="1349" t="str">
        <f t="shared" si="75"/>
        <v/>
      </c>
    </row>
    <row r="83" spans="5:83" x14ac:dyDescent="0.25">
      <c r="E83" s="1349" t="str">
        <f t="shared" si="38"/>
        <v/>
      </c>
      <c r="G83" s="1349" t="str">
        <f t="shared" si="38"/>
        <v/>
      </c>
      <c r="I83" s="1349" t="str">
        <f t="shared" si="39"/>
        <v/>
      </c>
      <c r="K83" s="1349" t="str">
        <f t="shared" si="40"/>
        <v/>
      </c>
      <c r="M83" s="1349" t="str">
        <f t="shared" si="41"/>
        <v/>
      </c>
      <c r="O83" s="1349" t="str">
        <f t="shared" si="42"/>
        <v/>
      </c>
      <c r="Q83" s="1349" t="str">
        <f t="shared" si="43"/>
        <v/>
      </c>
      <c r="S83" s="1349" t="str">
        <f t="shared" si="44"/>
        <v/>
      </c>
      <c r="U83" s="1349" t="str">
        <f t="shared" si="45"/>
        <v/>
      </c>
      <c r="W83" s="1349" t="str">
        <f t="shared" si="46"/>
        <v/>
      </c>
      <c r="Y83" s="1349" t="str">
        <f t="shared" si="47"/>
        <v/>
      </c>
      <c r="AA83" s="1349" t="str">
        <f t="shared" si="48"/>
        <v/>
      </c>
      <c r="AC83" s="1349" t="str">
        <f t="shared" si="49"/>
        <v/>
      </c>
      <c r="AE83" s="1349" t="str">
        <f t="shared" si="50"/>
        <v/>
      </c>
      <c r="AG83" s="1349" t="str">
        <f t="shared" si="51"/>
        <v/>
      </c>
      <c r="AI83" s="1349" t="str">
        <f t="shared" si="52"/>
        <v/>
      </c>
      <c r="AK83" s="1349" t="str">
        <f t="shared" si="53"/>
        <v/>
      </c>
      <c r="AM83" s="1349" t="str">
        <f t="shared" si="54"/>
        <v/>
      </c>
      <c r="AO83" s="1349" t="str">
        <f t="shared" si="55"/>
        <v/>
      </c>
      <c r="AQ83" s="1349" t="str">
        <f t="shared" si="56"/>
        <v/>
      </c>
      <c r="AS83" s="1349" t="str">
        <f t="shared" si="57"/>
        <v/>
      </c>
      <c r="AU83" s="1349" t="str">
        <f t="shared" si="57"/>
        <v/>
      </c>
      <c r="AW83" s="1349" t="str">
        <f t="shared" si="58"/>
        <v/>
      </c>
      <c r="AY83" s="1349" t="str">
        <f t="shared" si="59"/>
        <v/>
      </c>
      <c r="BA83" s="1349" t="str">
        <f t="shared" si="60"/>
        <v/>
      </c>
      <c r="BC83" s="1349" t="str">
        <f t="shared" si="61"/>
        <v/>
      </c>
      <c r="BE83" s="1349" t="str">
        <f t="shared" si="62"/>
        <v/>
      </c>
      <c r="BG83" s="1349" t="str">
        <f t="shared" si="63"/>
        <v/>
      </c>
      <c r="BI83" s="1349" t="str">
        <f t="shared" si="64"/>
        <v/>
      </c>
      <c r="BK83" s="1349" t="str">
        <f t="shared" si="65"/>
        <v/>
      </c>
      <c r="BM83" s="1349" t="str">
        <f t="shared" si="66"/>
        <v/>
      </c>
      <c r="BO83" s="1349" t="str">
        <f t="shared" si="67"/>
        <v/>
      </c>
      <c r="BQ83" s="1349" t="str">
        <f t="shared" si="68"/>
        <v/>
      </c>
      <c r="BS83" s="1349" t="str">
        <f t="shared" si="69"/>
        <v/>
      </c>
      <c r="BU83" s="1349" t="str">
        <f t="shared" si="70"/>
        <v/>
      </c>
      <c r="BW83" s="1349" t="str">
        <f t="shared" si="71"/>
        <v/>
      </c>
      <c r="BY83" s="1349" t="str">
        <f t="shared" si="72"/>
        <v/>
      </c>
      <c r="CA83" s="1349" t="str">
        <f t="shared" si="73"/>
        <v/>
      </c>
      <c r="CC83" s="1349" t="str">
        <f t="shared" si="74"/>
        <v/>
      </c>
      <c r="CE83" s="1349" t="str">
        <f t="shared" si="75"/>
        <v/>
      </c>
    </row>
    <row r="84" spans="5:83" x14ac:dyDescent="0.25">
      <c r="E84" s="1349" t="str">
        <f t="shared" si="38"/>
        <v/>
      </c>
      <c r="G84" s="1349" t="str">
        <f t="shared" si="38"/>
        <v/>
      </c>
      <c r="I84" s="1349" t="str">
        <f t="shared" si="39"/>
        <v/>
      </c>
      <c r="K84" s="1349" t="str">
        <f t="shared" si="40"/>
        <v/>
      </c>
      <c r="M84" s="1349" t="str">
        <f t="shared" si="41"/>
        <v/>
      </c>
      <c r="O84" s="1349" t="str">
        <f t="shared" si="42"/>
        <v/>
      </c>
      <c r="Q84" s="1349" t="str">
        <f t="shared" si="43"/>
        <v/>
      </c>
      <c r="S84" s="1349" t="str">
        <f t="shared" si="44"/>
        <v/>
      </c>
      <c r="U84" s="1349" t="str">
        <f t="shared" si="45"/>
        <v/>
      </c>
      <c r="W84" s="1349" t="str">
        <f t="shared" si="46"/>
        <v/>
      </c>
      <c r="Y84" s="1349" t="str">
        <f t="shared" si="47"/>
        <v/>
      </c>
      <c r="AA84" s="1349" t="str">
        <f t="shared" si="48"/>
        <v/>
      </c>
      <c r="AC84" s="1349" t="str">
        <f t="shared" si="49"/>
        <v/>
      </c>
      <c r="AE84" s="1349" t="str">
        <f t="shared" si="50"/>
        <v/>
      </c>
      <c r="AG84" s="1349" t="str">
        <f t="shared" si="51"/>
        <v/>
      </c>
      <c r="AI84" s="1349" t="str">
        <f t="shared" si="52"/>
        <v/>
      </c>
      <c r="AK84" s="1349" t="str">
        <f t="shared" si="53"/>
        <v/>
      </c>
      <c r="AM84" s="1349" t="str">
        <f t="shared" si="54"/>
        <v/>
      </c>
      <c r="AO84" s="1349" t="str">
        <f t="shared" si="55"/>
        <v/>
      </c>
      <c r="AQ84" s="1349" t="str">
        <f t="shared" si="56"/>
        <v/>
      </c>
      <c r="AS84" s="1349" t="str">
        <f t="shared" si="57"/>
        <v/>
      </c>
      <c r="AU84" s="1349" t="str">
        <f t="shared" si="57"/>
        <v/>
      </c>
      <c r="AW84" s="1349" t="str">
        <f t="shared" si="58"/>
        <v/>
      </c>
      <c r="AY84" s="1349" t="str">
        <f t="shared" si="59"/>
        <v/>
      </c>
      <c r="BA84" s="1349" t="str">
        <f t="shared" si="60"/>
        <v/>
      </c>
      <c r="BC84" s="1349" t="str">
        <f t="shared" si="61"/>
        <v/>
      </c>
      <c r="BE84" s="1349" t="str">
        <f t="shared" si="62"/>
        <v/>
      </c>
      <c r="BG84" s="1349" t="str">
        <f t="shared" si="63"/>
        <v/>
      </c>
      <c r="BI84" s="1349" t="str">
        <f t="shared" si="64"/>
        <v/>
      </c>
      <c r="BK84" s="1349" t="str">
        <f t="shared" si="65"/>
        <v/>
      </c>
      <c r="BM84" s="1349" t="str">
        <f t="shared" si="66"/>
        <v/>
      </c>
      <c r="BO84" s="1349" t="str">
        <f t="shared" si="67"/>
        <v/>
      </c>
      <c r="BQ84" s="1349" t="str">
        <f t="shared" si="68"/>
        <v/>
      </c>
      <c r="BS84" s="1349" t="str">
        <f t="shared" si="69"/>
        <v/>
      </c>
      <c r="BU84" s="1349" t="str">
        <f t="shared" si="70"/>
        <v/>
      </c>
      <c r="BW84" s="1349" t="str">
        <f t="shared" si="71"/>
        <v/>
      </c>
      <c r="BY84" s="1349" t="str">
        <f t="shared" si="72"/>
        <v/>
      </c>
      <c r="CA84" s="1349" t="str">
        <f t="shared" si="73"/>
        <v/>
      </c>
      <c r="CC84" s="1349" t="str">
        <f t="shared" si="74"/>
        <v/>
      </c>
      <c r="CE84" s="1349" t="str">
        <f t="shared" si="75"/>
        <v/>
      </c>
    </row>
    <row r="85" spans="5:83" x14ac:dyDescent="0.25">
      <c r="E85" s="1349" t="str">
        <f t="shared" si="38"/>
        <v/>
      </c>
      <c r="G85" s="1349" t="str">
        <f t="shared" si="38"/>
        <v/>
      </c>
      <c r="I85" s="1349" t="str">
        <f t="shared" si="39"/>
        <v/>
      </c>
      <c r="K85" s="1349" t="str">
        <f t="shared" si="40"/>
        <v/>
      </c>
      <c r="M85" s="1349" t="str">
        <f t="shared" si="41"/>
        <v/>
      </c>
      <c r="O85" s="1349" t="str">
        <f t="shared" si="42"/>
        <v/>
      </c>
      <c r="Q85" s="1349" t="str">
        <f t="shared" si="43"/>
        <v/>
      </c>
      <c r="S85" s="1349" t="str">
        <f t="shared" si="44"/>
        <v/>
      </c>
      <c r="U85" s="1349" t="str">
        <f t="shared" si="45"/>
        <v/>
      </c>
      <c r="W85" s="1349" t="str">
        <f t="shared" si="46"/>
        <v/>
      </c>
      <c r="Y85" s="1349" t="str">
        <f t="shared" si="47"/>
        <v/>
      </c>
      <c r="AA85" s="1349" t="str">
        <f t="shared" si="48"/>
        <v/>
      </c>
      <c r="AC85" s="1349" t="str">
        <f t="shared" si="49"/>
        <v/>
      </c>
      <c r="AE85" s="1349" t="str">
        <f t="shared" si="50"/>
        <v/>
      </c>
      <c r="AG85" s="1349" t="str">
        <f t="shared" si="51"/>
        <v/>
      </c>
      <c r="AI85" s="1349" t="str">
        <f t="shared" si="52"/>
        <v/>
      </c>
      <c r="AK85" s="1349" t="str">
        <f t="shared" si="53"/>
        <v/>
      </c>
      <c r="AM85" s="1349" t="str">
        <f t="shared" si="54"/>
        <v/>
      </c>
      <c r="AO85" s="1349" t="str">
        <f t="shared" si="55"/>
        <v/>
      </c>
      <c r="AQ85" s="1349" t="str">
        <f t="shared" si="56"/>
        <v/>
      </c>
      <c r="AS85" s="1349" t="str">
        <f t="shared" si="57"/>
        <v/>
      </c>
      <c r="AU85" s="1349" t="str">
        <f t="shared" si="57"/>
        <v/>
      </c>
      <c r="AW85" s="1349" t="str">
        <f t="shared" si="58"/>
        <v/>
      </c>
      <c r="AY85" s="1349" t="str">
        <f t="shared" si="59"/>
        <v/>
      </c>
      <c r="BA85" s="1349" t="str">
        <f t="shared" si="60"/>
        <v/>
      </c>
      <c r="BC85" s="1349" t="str">
        <f t="shared" si="61"/>
        <v/>
      </c>
      <c r="BE85" s="1349" t="str">
        <f t="shared" si="62"/>
        <v/>
      </c>
      <c r="BG85" s="1349" t="str">
        <f t="shared" si="63"/>
        <v/>
      </c>
      <c r="BI85" s="1349" t="str">
        <f t="shared" si="64"/>
        <v/>
      </c>
      <c r="BK85" s="1349" t="str">
        <f t="shared" si="65"/>
        <v/>
      </c>
      <c r="BM85" s="1349" t="str">
        <f t="shared" si="66"/>
        <v/>
      </c>
      <c r="BO85" s="1349" t="str">
        <f t="shared" si="67"/>
        <v/>
      </c>
      <c r="BQ85" s="1349" t="str">
        <f t="shared" si="68"/>
        <v/>
      </c>
      <c r="BS85" s="1349" t="str">
        <f t="shared" si="69"/>
        <v/>
      </c>
      <c r="BU85" s="1349" t="str">
        <f t="shared" si="70"/>
        <v/>
      </c>
      <c r="BW85" s="1349" t="str">
        <f t="shared" si="71"/>
        <v/>
      </c>
      <c r="BY85" s="1349" t="str">
        <f t="shared" si="72"/>
        <v/>
      </c>
      <c r="CA85" s="1349" t="str">
        <f t="shared" si="73"/>
        <v/>
      </c>
      <c r="CC85" s="1349" t="str">
        <f t="shared" si="74"/>
        <v/>
      </c>
      <c r="CE85" s="1349" t="str">
        <f t="shared" si="75"/>
        <v/>
      </c>
    </row>
    <row r="86" spans="5:83" x14ac:dyDescent="0.25">
      <c r="E86" s="1349" t="str">
        <f t="shared" si="38"/>
        <v/>
      </c>
      <c r="G86" s="1349" t="str">
        <f t="shared" si="38"/>
        <v/>
      </c>
      <c r="I86" s="1349" t="str">
        <f t="shared" si="39"/>
        <v/>
      </c>
      <c r="K86" s="1349" t="str">
        <f t="shared" si="40"/>
        <v/>
      </c>
      <c r="M86" s="1349" t="str">
        <f t="shared" si="41"/>
        <v/>
      </c>
      <c r="O86" s="1349" t="str">
        <f t="shared" si="42"/>
        <v/>
      </c>
      <c r="Q86" s="1349" t="str">
        <f t="shared" si="43"/>
        <v/>
      </c>
      <c r="S86" s="1349" t="str">
        <f t="shared" si="44"/>
        <v/>
      </c>
      <c r="U86" s="1349" t="str">
        <f t="shared" si="45"/>
        <v/>
      </c>
      <c r="W86" s="1349" t="str">
        <f t="shared" si="46"/>
        <v/>
      </c>
      <c r="Y86" s="1349" t="str">
        <f t="shared" si="47"/>
        <v/>
      </c>
      <c r="AA86" s="1349" t="str">
        <f t="shared" si="48"/>
        <v/>
      </c>
      <c r="AC86" s="1349" t="str">
        <f t="shared" si="49"/>
        <v/>
      </c>
      <c r="AE86" s="1349" t="str">
        <f t="shared" si="50"/>
        <v/>
      </c>
      <c r="AG86" s="1349" t="str">
        <f t="shared" si="51"/>
        <v/>
      </c>
      <c r="AI86" s="1349" t="str">
        <f t="shared" si="52"/>
        <v/>
      </c>
      <c r="AK86" s="1349" t="str">
        <f t="shared" si="53"/>
        <v/>
      </c>
      <c r="AM86" s="1349" t="str">
        <f t="shared" si="54"/>
        <v/>
      </c>
      <c r="AO86" s="1349" t="str">
        <f t="shared" si="55"/>
        <v/>
      </c>
      <c r="AQ86" s="1349" t="str">
        <f t="shared" si="56"/>
        <v/>
      </c>
      <c r="AS86" s="1349" t="str">
        <f t="shared" si="57"/>
        <v/>
      </c>
      <c r="AU86" s="1349" t="str">
        <f t="shared" si="57"/>
        <v/>
      </c>
      <c r="AW86" s="1349" t="str">
        <f t="shared" si="58"/>
        <v/>
      </c>
      <c r="AY86" s="1349" t="str">
        <f t="shared" si="59"/>
        <v/>
      </c>
      <c r="BA86" s="1349" t="str">
        <f t="shared" si="60"/>
        <v/>
      </c>
      <c r="BC86" s="1349" t="str">
        <f t="shared" si="61"/>
        <v/>
      </c>
      <c r="BE86" s="1349" t="str">
        <f t="shared" si="62"/>
        <v/>
      </c>
      <c r="BG86" s="1349" t="str">
        <f t="shared" si="63"/>
        <v/>
      </c>
      <c r="BI86" s="1349" t="str">
        <f t="shared" si="64"/>
        <v/>
      </c>
      <c r="BK86" s="1349" t="str">
        <f t="shared" si="65"/>
        <v/>
      </c>
      <c r="BM86" s="1349" t="str">
        <f t="shared" si="66"/>
        <v/>
      </c>
      <c r="BO86" s="1349" t="str">
        <f t="shared" si="67"/>
        <v/>
      </c>
      <c r="BQ86" s="1349" t="str">
        <f t="shared" si="68"/>
        <v/>
      </c>
      <c r="BS86" s="1349" t="str">
        <f t="shared" si="69"/>
        <v/>
      </c>
      <c r="BU86" s="1349" t="str">
        <f t="shared" si="70"/>
        <v/>
      </c>
      <c r="BW86" s="1349" t="str">
        <f t="shared" si="71"/>
        <v/>
      </c>
      <c r="BY86" s="1349" t="str">
        <f t="shared" si="72"/>
        <v/>
      </c>
      <c r="CA86" s="1349" t="str">
        <f t="shared" si="73"/>
        <v/>
      </c>
      <c r="CC86" s="1349" t="str">
        <f t="shared" si="74"/>
        <v/>
      </c>
      <c r="CE86" s="1349" t="str">
        <f t="shared" si="75"/>
        <v/>
      </c>
    </row>
    <row r="87" spans="5:83" x14ac:dyDescent="0.25">
      <c r="E87" s="1349" t="str">
        <f t="shared" si="38"/>
        <v/>
      </c>
      <c r="G87" s="1349" t="str">
        <f t="shared" si="38"/>
        <v/>
      </c>
      <c r="I87" s="1349" t="str">
        <f t="shared" si="39"/>
        <v/>
      </c>
      <c r="K87" s="1349" t="str">
        <f t="shared" si="40"/>
        <v/>
      </c>
      <c r="M87" s="1349" t="str">
        <f t="shared" si="41"/>
        <v/>
      </c>
      <c r="O87" s="1349" t="str">
        <f t="shared" si="42"/>
        <v/>
      </c>
      <c r="Q87" s="1349" t="str">
        <f t="shared" si="43"/>
        <v/>
      </c>
      <c r="S87" s="1349" t="str">
        <f t="shared" si="44"/>
        <v/>
      </c>
      <c r="U87" s="1349" t="str">
        <f t="shared" si="45"/>
        <v/>
      </c>
      <c r="W87" s="1349" t="str">
        <f t="shared" si="46"/>
        <v/>
      </c>
      <c r="Y87" s="1349" t="str">
        <f t="shared" si="47"/>
        <v/>
      </c>
      <c r="AA87" s="1349" t="str">
        <f t="shared" si="48"/>
        <v/>
      </c>
      <c r="AC87" s="1349" t="str">
        <f t="shared" si="49"/>
        <v/>
      </c>
      <c r="AE87" s="1349" t="str">
        <f t="shared" si="50"/>
        <v/>
      </c>
      <c r="AG87" s="1349" t="str">
        <f t="shared" si="51"/>
        <v/>
      </c>
      <c r="AI87" s="1349" t="str">
        <f t="shared" si="52"/>
        <v/>
      </c>
      <c r="AK87" s="1349" t="str">
        <f t="shared" si="53"/>
        <v/>
      </c>
      <c r="AM87" s="1349" t="str">
        <f t="shared" si="54"/>
        <v/>
      </c>
      <c r="AO87" s="1349" t="str">
        <f t="shared" si="55"/>
        <v/>
      </c>
      <c r="AQ87" s="1349" t="str">
        <f t="shared" si="56"/>
        <v/>
      </c>
      <c r="AS87" s="1349" t="str">
        <f t="shared" si="57"/>
        <v/>
      </c>
      <c r="AU87" s="1349" t="str">
        <f t="shared" si="57"/>
        <v/>
      </c>
      <c r="AW87" s="1349" t="str">
        <f t="shared" si="58"/>
        <v/>
      </c>
      <c r="AY87" s="1349" t="str">
        <f t="shared" si="59"/>
        <v/>
      </c>
      <c r="BA87" s="1349" t="str">
        <f t="shared" si="60"/>
        <v/>
      </c>
      <c r="BC87" s="1349" t="str">
        <f t="shared" si="61"/>
        <v/>
      </c>
      <c r="BE87" s="1349" t="str">
        <f t="shared" si="62"/>
        <v/>
      </c>
      <c r="BG87" s="1349" t="str">
        <f t="shared" si="63"/>
        <v/>
      </c>
      <c r="BI87" s="1349" t="str">
        <f t="shared" si="64"/>
        <v/>
      </c>
      <c r="BK87" s="1349" t="str">
        <f t="shared" si="65"/>
        <v/>
      </c>
      <c r="BM87" s="1349" t="str">
        <f t="shared" si="66"/>
        <v/>
      </c>
      <c r="BO87" s="1349" t="str">
        <f t="shared" si="67"/>
        <v/>
      </c>
      <c r="BQ87" s="1349" t="str">
        <f t="shared" si="68"/>
        <v/>
      </c>
      <c r="BS87" s="1349" t="str">
        <f t="shared" si="69"/>
        <v/>
      </c>
      <c r="BU87" s="1349" t="str">
        <f t="shared" si="70"/>
        <v/>
      </c>
      <c r="BW87" s="1349" t="str">
        <f t="shared" si="71"/>
        <v/>
      </c>
      <c r="BY87" s="1349" t="str">
        <f t="shared" si="72"/>
        <v/>
      </c>
      <c r="CA87" s="1349" t="str">
        <f t="shared" si="73"/>
        <v/>
      </c>
      <c r="CC87" s="1349" t="str">
        <f t="shared" si="74"/>
        <v/>
      </c>
      <c r="CE87" s="1349" t="str">
        <f t="shared" si="75"/>
        <v/>
      </c>
    </row>
    <row r="88" spans="5:83" x14ac:dyDescent="0.25">
      <c r="E88" s="1349" t="str">
        <f t="shared" si="38"/>
        <v/>
      </c>
      <c r="G88" s="1349" t="str">
        <f t="shared" si="38"/>
        <v/>
      </c>
      <c r="I88" s="1349" t="str">
        <f t="shared" si="39"/>
        <v/>
      </c>
      <c r="K88" s="1349" t="str">
        <f t="shared" si="40"/>
        <v/>
      </c>
      <c r="M88" s="1349" t="str">
        <f t="shared" si="41"/>
        <v/>
      </c>
      <c r="O88" s="1349" t="str">
        <f t="shared" si="42"/>
        <v/>
      </c>
      <c r="Q88" s="1349" t="str">
        <f t="shared" si="43"/>
        <v/>
      </c>
      <c r="S88" s="1349" t="str">
        <f t="shared" si="44"/>
        <v/>
      </c>
      <c r="U88" s="1349" t="str">
        <f t="shared" si="45"/>
        <v/>
      </c>
      <c r="W88" s="1349" t="str">
        <f t="shared" si="46"/>
        <v/>
      </c>
      <c r="Y88" s="1349" t="str">
        <f t="shared" si="47"/>
        <v/>
      </c>
      <c r="AA88" s="1349" t="str">
        <f t="shared" si="48"/>
        <v/>
      </c>
      <c r="AC88" s="1349" t="str">
        <f t="shared" si="49"/>
        <v/>
      </c>
      <c r="AE88" s="1349" t="str">
        <f t="shared" si="50"/>
        <v/>
      </c>
      <c r="AG88" s="1349" t="str">
        <f t="shared" si="51"/>
        <v/>
      </c>
      <c r="AI88" s="1349" t="str">
        <f t="shared" si="52"/>
        <v/>
      </c>
      <c r="AK88" s="1349" t="str">
        <f t="shared" si="53"/>
        <v/>
      </c>
      <c r="AM88" s="1349" t="str">
        <f t="shared" si="54"/>
        <v/>
      </c>
      <c r="AO88" s="1349" t="str">
        <f t="shared" si="55"/>
        <v/>
      </c>
      <c r="AQ88" s="1349" t="str">
        <f t="shared" si="56"/>
        <v/>
      </c>
      <c r="AS88" s="1349" t="str">
        <f t="shared" si="57"/>
        <v/>
      </c>
      <c r="AU88" s="1349" t="str">
        <f t="shared" si="57"/>
        <v/>
      </c>
      <c r="AW88" s="1349" t="str">
        <f t="shared" si="58"/>
        <v/>
      </c>
      <c r="AY88" s="1349" t="str">
        <f t="shared" si="59"/>
        <v/>
      </c>
      <c r="BA88" s="1349" t="str">
        <f t="shared" si="60"/>
        <v/>
      </c>
      <c r="BC88" s="1349" t="str">
        <f t="shared" si="61"/>
        <v/>
      </c>
      <c r="BE88" s="1349" t="str">
        <f t="shared" si="62"/>
        <v/>
      </c>
      <c r="BG88" s="1349" t="str">
        <f t="shared" si="63"/>
        <v/>
      </c>
      <c r="BI88" s="1349" t="str">
        <f t="shared" si="64"/>
        <v/>
      </c>
      <c r="BK88" s="1349" t="str">
        <f t="shared" si="65"/>
        <v/>
      </c>
      <c r="BM88" s="1349" t="str">
        <f t="shared" si="66"/>
        <v/>
      </c>
      <c r="BO88" s="1349" t="str">
        <f t="shared" si="67"/>
        <v/>
      </c>
      <c r="BQ88" s="1349" t="str">
        <f t="shared" si="68"/>
        <v/>
      </c>
      <c r="BS88" s="1349" t="str">
        <f t="shared" si="69"/>
        <v/>
      </c>
      <c r="BU88" s="1349" t="str">
        <f t="shared" si="70"/>
        <v/>
      </c>
      <c r="BW88" s="1349" t="str">
        <f t="shared" si="71"/>
        <v/>
      </c>
      <c r="BY88" s="1349" t="str">
        <f t="shared" si="72"/>
        <v/>
      </c>
      <c r="CA88" s="1349" t="str">
        <f t="shared" si="73"/>
        <v/>
      </c>
      <c r="CC88" s="1349" t="str">
        <f t="shared" si="74"/>
        <v/>
      </c>
      <c r="CE88" s="1349" t="str">
        <f t="shared" si="75"/>
        <v/>
      </c>
    </row>
    <row r="89" spans="5:83" x14ac:dyDescent="0.25">
      <c r="E89" s="1349" t="str">
        <f t="shared" si="38"/>
        <v/>
      </c>
      <c r="G89" s="1349" t="str">
        <f t="shared" si="38"/>
        <v/>
      </c>
      <c r="I89" s="1349" t="str">
        <f t="shared" si="39"/>
        <v/>
      </c>
      <c r="K89" s="1349" t="str">
        <f t="shared" si="40"/>
        <v/>
      </c>
      <c r="M89" s="1349" t="str">
        <f t="shared" si="41"/>
        <v/>
      </c>
      <c r="O89" s="1349" t="str">
        <f t="shared" si="42"/>
        <v/>
      </c>
      <c r="Q89" s="1349" t="str">
        <f t="shared" si="43"/>
        <v/>
      </c>
      <c r="S89" s="1349" t="str">
        <f t="shared" si="44"/>
        <v/>
      </c>
      <c r="U89" s="1349" t="str">
        <f t="shared" si="45"/>
        <v/>
      </c>
      <c r="W89" s="1349" t="str">
        <f t="shared" si="46"/>
        <v/>
      </c>
      <c r="Y89" s="1349" t="str">
        <f t="shared" si="47"/>
        <v/>
      </c>
      <c r="AA89" s="1349" t="str">
        <f t="shared" si="48"/>
        <v/>
      </c>
      <c r="AC89" s="1349" t="str">
        <f t="shared" si="49"/>
        <v/>
      </c>
      <c r="AE89" s="1349" t="str">
        <f t="shared" si="50"/>
        <v/>
      </c>
      <c r="AG89" s="1349" t="str">
        <f t="shared" si="51"/>
        <v/>
      </c>
      <c r="AI89" s="1349" t="str">
        <f t="shared" si="52"/>
        <v/>
      </c>
      <c r="AK89" s="1349" t="str">
        <f t="shared" si="53"/>
        <v/>
      </c>
      <c r="AM89" s="1349" t="str">
        <f t="shared" si="54"/>
        <v/>
      </c>
      <c r="AO89" s="1349" t="str">
        <f t="shared" si="55"/>
        <v/>
      </c>
      <c r="AQ89" s="1349" t="str">
        <f t="shared" si="56"/>
        <v/>
      </c>
      <c r="AS89" s="1349" t="str">
        <f t="shared" si="57"/>
        <v/>
      </c>
      <c r="AU89" s="1349" t="str">
        <f t="shared" si="57"/>
        <v/>
      </c>
      <c r="AW89" s="1349" t="str">
        <f t="shared" si="58"/>
        <v/>
      </c>
      <c r="AY89" s="1349" t="str">
        <f t="shared" si="59"/>
        <v/>
      </c>
      <c r="BA89" s="1349" t="str">
        <f t="shared" si="60"/>
        <v/>
      </c>
      <c r="BC89" s="1349" t="str">
        <f t="shared" si="61"/>
        <v/>
      </c>
      <c r="BE89" s="1349" t="str">
        <f t="shared" si="62"/>
        <v/>
      </c>
      <c r="BG89" s="1349" t="str">
        <f t="shared" si="63"/>
        <v/>
      </c>
      <c r="BI89" s="1349" t="str">
        <f t="shared" si="64"/>
        <v/>
      </c>
      <c r="BK89" s="1349" t="str">
        <f t="shared" si="65"/>
        <v/>
      </c>
      <c r="BM89" s="1349" t="str">
        <f t="shared" si="66"/>
        <v/>
      </c>
      <c r="BO89" s="1349" t="str">
        <f t="shared" si="67"/>
        <v/>
      </c>
      <c r="BQ89" s="1349" t="str">
        <f t="shared" si="68"/>
        <v/>
      </c>
      <c r="BS89" s="1349" t="str">
        <f t="shared" si="69"/>
        <v/>
      </c>
      <c r="BU89" s="1349" t="str">
        <f t="shared" si="70"/>
        <v/>
      </c>
      <c r="BW89" s="1349" t="str">
        <f t="shared" si="71"/>
        <v/>
      </c>
      <c r="BY89" s="1349" t="str">
        <f t="shared" si="72"/>
        <v/>
      </c>
      <c r="CA89" s="1349" t="str">
        <f t="shared" si="73"/>
        <v/>
      </c>
      <c r="CC89" s="1349" t="str">
        <f t="shared" si="74"/>
        <v/>
      </c>
      <c r="CE89" s="1349" t="str">
        <f t="shared" si="75"/>
        <v/>
      </c>
    </row>
    <row r="90" spans="5:83" x14ac:dyDescent="0.25">
      <c r="E90" s="1349" t="str">
        <f t="shared" si="38"/>
        <v/>
      </c>
      <c r="G90" s="1349" t="str">
        <f t="shared" si="38"/>
        <v/>
      </c>
      <c r="I90" s="1349" t="str">
        <f t="shared" si="39"/>
        <v/>
      </c>
      <c r="K90" s="1349" t="str">
        <f t="shared" si="40"/>
        <v/>
      </c>
      <c r="M90" s="1349" t="str">
        <f t="shared" si="41"/>
        <v/>
      </c>
      <c r="O90" s="1349" t="str">
        <f t="shared" si="42"/>
        <v/>
      </c>
      <c r="Q90" s="1349" t="str">
        <f t="shared" si="43"/>
        <v/>
      </c>
      <c r="S90" s="1349" t="str">
        <f t="shared" si="44"/>
        <v/>
      </c>
      <c r="U90" s="1349" t="str">
        <f t="shared" si="45"/>
        <v/>
      </c>
      <c r="W90" s="1349" t="str">
        <f t="shared" si="46"/>
        <v/>
      </c>
      <c r="Y90" s="1349" t="str">
        <f t="shared" si="47"/>
        <v/>
      </c>
      <c r="AA90" s="1349" t="str">
        <f t="shared" si="48"/>
        <v/>
      </c>
      <c r="AC90" s="1349" t="str">
        <f t="shared" si="49"/>
        <v/>
      </c>
      <c r="AE90" s="1349" t="str">
        <f t="shared" si="50"/>
        <v/>
      </c>
      <c r="AG90" s="1349" t="str">
        <f t="shared" si="51"/>
        <v/>
      </c>
      <c r="AI90" s="1349" t="str">
        <f t="shared" si="52"/>
        <v/>
      </c>
      <c r="AK90" s="1349" t="str">
        <f t="shared" si="53"/>
        <v/>
      </c>
      <c r="AM90" s="1349" t="str">
        <f t="shared" si="54"/>
        <v/>
      </c>
      <c r="AO90" s="1349" t="str">
        <f t="shared" si="55"/>
        <v/>
      </c>
      <c r="AQ90" s="1349" t="str">
        <f t="shared" si="56"/>
        <v/>
      </c>
      <c r="AS90" s="1349" t="str">
        <f t="shared" si="57"/>
        <v/>
      </c>
      <c r="AU90" s="1349" t="str">
        <f t="shared" si="57"/>
        <v/>
      </c>
      <c r="AW90" s="1349" t="str">
        <f t="shared" si="58"/>
        <v/>
      </c>
      <c r="AY90" s="1349" t="str">
        <f t="shared" si="59"/>
        <v/>
      </c>
      <c r="BA90" s="1349" t="str">
        <f t="shared" si="60"/>
        <v/>
      </c>
      <c r="BC90" s="1349" t="str">
        <f t="shared" si="61"/>
        <v/>
      </c>
      <c r="BE90" s="1349" t="str">
        <f t="shared" si="62"/>
        <v/>
      </c>
      <c r="BG90" s="1349" t="str">
        <f t="shared" si="63"/>
        <v/>
      </c>
      <c r="BI90" s="1349" t="str">
        <f t="shared" si="64"/>
        <v/>
      </c>
      <c r="BK90" s="1349" t="str">
        <f t="shared" si="65"/>
        <v/>
      </c>
      <c r="BM90" s="1349" t="str">
        <f t="shared" si="66"/>
        <v/>
      </c>
      <c r="BO90" s="1349" t="str">
        <f t="shared" si="67"/>
        <v/>
      </c>
      <c r="BQ90" s="1349" t="str">
        <f t="shared" si="68"/>
        <v/>
      </c>
      <c r="BS90" s="1349" t="str">
        <f t="shared" si="69"/>
        <v/>
      </c>
      <c r="BU90" s="1349" t="str">
        <f t="shared" si="70"/>
        <v/>
      </c>
      <c r="BW90" s="1349" t="str">
        <f t="shared" si="71"/>
        <v/>
      </c>
      <c r="BY90" s="1349" t="str">
        <f t="shared" si="72"/>
        <v/>
      </c>
      <c r="CA90" s="1349" t="str">
        <f t="shared" si="73"/>
        <v/>
      </c>
      <c r="CC90" s="1349" t="str">
        <f t="shared" si="74"/>
        <v/>
      </c>
      <c r="CE90" s="1349" t="str">
        <f t="shared" si="75"/>
        <v/>
      </c>
    </row>
    <row r="91" spans="5:83" x14ac:dyDescent="0.25">
      <c r="E91" s="1349" t="str">
        <f t="shared" si="38"/>
        <v/>
      </c>
      <c r="G91" s="1349" t="str">
        <f t="shared" si="38"/>
        <v/>
      </c>
      <c r="I91" s="1349" t="str">
        <f t="shared" si="39"/>
        <v/>
      </c>
      <c r="K91" s="1349" t="str">
        <f t="shared" si="40"/>
        <v/>
      </c>
      <c r="M91" s="1349" t="str">
        <f t="shared" si="41"/>
        <v/>
      </c>
      <c r="O91" s="1349" t="str">
        <f t="shared" si="42"/>
        <v/>
      </c>
      <c r="Q91" s="1349" t="str">
        <f t="shared" si="43"/>
        <v/>
      </c>
      <c r="S91" s="1349" t="str">
        <f t="shared" si="44"/>
        <v/>
      </c>
      <c r="U91" s="1349" t="str">
        <f t="shared" si="45"/>
        <v/>
      </c>
      <c r="W91" s="1349" t="str">
        <f t="shared" si="46"/>
        <v/>
      </c>
      <c r="Y91" s="1349" t="str">
        <f t="shared" si="47"/>
        <v/>
      </c>
      <c r="AA91" s="1349" t="str">
        <f t="shared" si="48"/>
        <v/>
      </c>
      <c r="AC91" s="1349" t="str">
        <f t="shared" si="49"/>
        <v/>
      </c>
      <c r="AE91" s="1349" t="str">
        <f t="shared" si="50"/>
        <v/>
      </c>
      <c r="AG91" s="1349" t="str">
        <f t="shared" si="51"/>
        <v/>
      </c>
      <c r="AI91" s="1349" t="str">
        <f t="shared" si="52"/>
        <v/>
      </c>
      <c r="AK91" s="1349" t="str">
        <f t="shared" si="53"/>
        <v/>
      </c>
      <c r="AM91" s="1349" t="str">
        <f t="shared" si="54"/>
        <v/>
      </c>
      <c r="AO91" s="1349" t="str">
        <f t="shared" si="55"/>
        <v/>
      </c>
      <c r="AQ91" s="1349" t="str">
        <f t="shared" si="56"/>
        <v/>
      </c>
      <c r="AS91" s="1349" t="str">
        <f t="shared" si="57"/>
        <v/>
      </c>
      <c r="AU91" s="1349" t="str">
        <f t="shared" si="57"/>
        <v/>
      </c>
      <c r="AW91" s="1349" t="str">
        <f t="shared" si="58"/>
        <v/>
      </c>
      <c r="AY91" s="1349" t="str">
        <f t="shared" si="59"/>
        <v/>
      </c>
      <c r="BA91" s="1349" t="str">
        <f t="shared" si="60"/>
        <v/>
      </c>
      <c r="BC91" s="1349" t="str">
        <f t="shared" si="61"/>
        <v/>
      </c>
      <c r="BE91" s="1349" t="str">
        <f t="shared" si="62"/>
        <v/>
      </c>
      <c r="BG91" s="1349" t="str">
        <f t="shared" si="63"/>
        <v/>
      </c>
      <c r="BI91" s="1349" t="str">
        <f t="shared" si="64"/>
        <v/>
      </c>
      <c r="BK91" s="1349" t="str">
        <f t="shared" si="65"/>
        <v/>
      </c>
      <c r="BM91" s="1349" t="str">
        <f t="shared" si="66"/>
        <v/>
      </c>
      <c r="BO91" s="1349" t="str">
        <f t="shared" si="67"/>
        <v/>
      </c>
      <c r="BQ91" s="1349" t="str">
        <f t="shared" si="68"/>
        <v/>
      </c>
      <c r="BS91" s="1349" t="str">
        <f t="shared" si="69"/>
        <v/>
      </c>
      <c r="BU91" s="1349" t="str">
        <f t="shared" si="70"/>
        <v/>
      </c>
      <c r="BW91" s="1349" t="str">
        <f t="shared" si="71"/>
        <v/>
      </c>
      <c r="BY91" s="1349" t="str">
        <f t="shared" si="72"/>
        <v/>
      </c>
      <c r="CA91" s="1349" t="str">
        <f t="shared" si="73"/>
        <v/>
      </c>
      <c r="CC91" s="1349" t="str">
        <f t="shared" si="74"/>
        <v/>
      </c>
      <c r="CE91" s="1349" t="str">
        <f t="shared" si="75"/>
        <v/>
      </c>
    </row>
    <row r="92" spans="5:83" x14ac:dyDescent="0.25">
      <c r="E92" s="1349" t="str">
        <f t="shared" si="38"/>
        <v/>
      </c>
      <c r="G92" s="1349" t="str">
        <f t="shared" si="38"/>
        <v/>
      </c>
      <c r="I92" s="1349" t="str">
        <f t="shared" si="39"/>
        <v/>
      </c>
      <c r="K92" s="1349" t="str">
        <f t="shared" si="40"/>
        <v/>
      </c>
      <c r="M92" s="1349" t="str">
        <f t="shared" si="41"/>
        <v/>
      </c>
      <c r="O92" s="1349" t="str">
        <f t="shared" si="42"/>
        <v/>
      </c>
      <c r="Q92" s="1349" t="str">
        <f t="shared" si="43"/>
        <v/>
      </c>
      <c r="S92" s="1349" t="str">
        <f t="shared" si="44"/>
        <v/>
      </c>
      <c r="U92" s="1349" t="str">
        <f t="shared" si="45"/>
        <v/>
      </c>
      <c r="W92" s="1349" t="str">
        <f t="shared" si="46"/>
        <v/>
      </c>
      <c r="Y92" s="1349" t="str">
        <f t="shared" si="47"/>
        <v/>
      </c>
      <c r="AA92" s="1349" t="str">
        <f t="shared" si="48"/>
        <v/>
      </c>
      <c r="AC92" s="1349" t="str">
        <f t="shared" si="49"/>
        <v/>
      </c>
      <c r="AE92" s="1349" t="str">
        <f t="shared" si="50"/>
        <v/>
      </c>
      <c r="AG92" s="1349" t="str">
        <f t="shared" si="51"/>
        <v/>
      </c>
      <c r="AI92" s="1349" t="str">
        <f t="shared" si="52"/>
        <v/>
      </c>
      <c r="AK92" s="1349" t="str">
        <f t="shared" si="53"/>
        <v/>
      </c>
      <c r="AM92" s="1349" t="str">
        <f t="shared" si="54"/>
        <v/>
      </c>
      <c r="AO92" s="1349" t="str">
        <f t="shared" si="55"/>
        <v/>
      </c>
      <c r="AQ92" s="1349" t="str">
        <f t="shared" si="56"/>
        <v/>
      </c>
      <c r="AS92" s="1349" t="str">
        <f t="shared" si="57"/>
        <v/>
      </c>
      <c r="AU92" s="1349" t="str">
        <f t="shared" si="57"/>
        <v/>
      </c>
      <c r="AW92" s="1349" t="str">
        <f t="shared" si="58"/>
        <v/>
      </c>
      <c r="AY92" s="1349" t="str">
        <f t="shared" si="59"/>
        <v/>
      </c>
      <c r="BA92" s="1349" t="str">
        <f t="shared" si="60"/>
        <v/>
      </c>
      <c r="BC92" s="1349" t="str">
        <f t="shared" si="61"/>
        <v/>
      </c>
      <c r="BE92" s="1349" t="str">
        <f t="shared" si="62"/>
        <v/>
      </c>
      <c r="BG92" s="1349" t="str">
        <f t="shared" si="63"/>
        <v/>
      </c>
      <c r="BI92" s="1349" t="str">
        <f t="shared" si="64"/>
        <v/>
      </c>
      <c r="BK92" s="1349" t="str">
        <f t="shared" si="65"/>
        <v/>
      </c>
      <c r="BM92" s="1349" t="str">
        <f t="shared" si="66"/>
        <v/>
      </c>
      <c r="BO92" s="1349" t="str">
        <f t="shared" si="67"/>
        <v/>
      </c>
      <c r="BQ92" s="1349" t="str">
        <f t="shared" si="68"/>
        <v/>
      </c>
      <c r="BS92" s="1349" t="str">
        <f t="shared" si="69"/>
        <v/>
      </c>
      <c r="BU92" s="1349" t="str">
        <f t="shared" si="70"/>
        <v/>
      </c>
      <c r="BW92" s="1349" t="str">
        <f t="shared" si="71"/>
        <v/>
      </c>
      <c r="BY92" s="1349" t="str">
        <f t="shared" si="72"/>
        <v/>
      </c>
      <c r="CA92" s="1349" t="str">
        <f t="shared" si="73"/>
        <v/>
      </c>
      <c r="CC92" s="1349" t="str">
        <f t="shared" si="74"/>
        <v/>
      </c>
      <c r="CE92" s="1349" t="str">
        <f t="shared" si="75"/>
        <v/>
      </c>
    </row>
    <row r="93" spans="5:83" x14ac:dyDescent="0.25">
      <c r="E93" s="1349" t="str">
        <f t="shared" si="38"/>
        <v/>
      </c>
      <c r="G93" s="1349" t="str">
        <f t="shared" si="38"/>
        <v/>
      </c>
      <c r="I93" s="1349" t="str">
        <f t="shared" si="39"/>
        <v/>
      </c>
      <c r="K93" s="1349" t="str">
        <f t="shared" si="40"/>
        <v/>
      </c>
      <c r="M93" s="1349" t="str">
        <f t="shared" si="41"/>
        <v/>
      </c>
      <c r="O93" s="1349" t="str">
        <f t="shared" si="42"/>
        <v/>
      </c>
      <c r="Q93" s="1349" t="str">
        <f t="shared" si="43"/>
        <v/>
      </c>
      <c r="S93" s="1349" t="str">
        <f t="shared" si="44"/>
        <v/>
      </c>
      <c r="U93" s="1349" t="str">
        <f t="shared" si="45"/>
        <v/>
      </c>
      <c r="W93" s="1349" t="str">
        <f t="shared" si="46"/>
        <v/>
      </c>
      <c r="Y93" s="1349" t="str">
        <f t="shared" si="47"/>
        <v/>
      </c>
      <c r="AA93" s="1349" t="str">
        <f t="shared" si="48"/>
        <v/>
      </c>
      <c r="AC93" s="1349" t="str">
        <f t="shared" si="49"/>
        <v/>
      </c>
      <c r="AE93" s="1349" t="str">
        <f t="shared" si="50"/>
        <v/>
      </c>
      <c r="AG93" s="1349" t="str">
        <f t="shared" si="51"/>
        <v/>
      </c>
      <c r="AI93" s="1349" t="str">
        <f t="shared" si="52"/>
        <v/>
      </c>
      <c r="AK93" s="1349" t="str">
        <f t="shared" si="53"/>
        <v/>
      </c>
      <c r="AM93" s="1349" t="str">
        <f t="shared" si="54"/>
        <v/>
      </c>
      <c r="AO93" s="1349" t="str">
        <f t="shared" si="55"/>
        <v/>
      </c>
      <c r="AQ93" s="1349" t="str">
        <f t="shared" si="56"/>
        <v/>
      </c>
      <c r="AS93" s="1349" t="str">
        <f t="shared" si="57"/>
        <v/>
      </c>
      <c r="AU93" s="1349" t="str">
        <f t="shared" si="57"/>
        <v/>
      </c>
      <c r="AW93" s="1349" t="str">
        <f t="shared" si="58"/>
        <v/>
      </c>
      <c r="AY93" s="1349" t="str">
        <f t="shared" si="59"/>
        <v/>
      </c>
      <c r="BA93" s="1349" t="str">
        <f t="shared" si="60"/>
        <v/>
      </c>
      <c r="BC93" s="1349" t="str">
        <f t="shared" si="61"/>
        <v/>
      </c>
      <c r="BE93" s="1349" t="str">
        <f t="shared" si="62"/>
        <v/>
      </c>
      <c r="BG93" s="1349" t="str">
        <f t="shared" si="63"/>
        <v/>
      </c>
      <c r="BI93" s="1349" t="str">
        <f t="shared" si="64"/>
        <v/>
      </c>
      <c r="BK93" s="1349" t="str">
        <f t="shared" si="65"/>
        <v/>
      </c>
      <c r="BM93" s="1349" t="str">
        <f t="shared" si="66"/>
        <v/>
      </c>
      <c r="BO93" s="1349" t="str">
        <f t="shared" si="67"/>
        <v/>
      </c>
      <c r="BQ93" s="1349" t="str">
        <f t="shared" si="68"/>
        <v/>
      </c>
      <c r="BS93" s="1349" t="str">
        <f t="shared" si="69"/>
        <v/>
      </c>
      <c r="BU93" s="1349" t="str">
        <f t="shared" si="70"/>
        <v/>
      </c>
      <c r="BW93" s="1349" t="str">
        <f t="shared" si="71"/>
        <v/>
      </c>
      <c r="BY93" s="1349" t="str">
        <f t="shared" si="72"/>
        <v/>
      </c>
      <c r="CA93" s="1349" t="str">
        <f t="shared" si="73"/>
        <v/>
      </c>
      <c r="CC93" s="1349" t="str">
        <f t="shared" si="74"/>
        <v/>
      </c>
      <c r="CE93" s="1349" t="str">
        <f t="shared" si="75"/>
        <v/>
      </c>
    </row>
    <row r="94" spans="5:83" x14ac:dyDescent="0.25">
      <c r="E94" s="1349" t="str">
        <f t="shared" si="38"/>
        <v/>
      </c>
      <c r="G94" s="1349" t="str">
        <f t="shared" si="38"/>
        <v/>
      </c>
      <c r="I94" s="1349" t="str">
        <f t="shared" si="39"/>
        <v/>
      </c>
      <c r="K94" s="1349" t="str">
        <f t="shared" si="40"/>
        <v/>
      </c>
      <c r="M94" s="1349" t="str">
        <f t="shared" si="41"/>
        <v/>
      </c>
      <c r="O94" s="1349" t="str">
        <f t="shared" si="42"/>
        <v/>
      </c>
      <c r="Q94" s="1349" t="str">
        <f t="shared" si="43"/>
        <v/>
      </c>
      <c r="S94" s="1349" t="str">
        <f t="shared" si="44"/>
        <v/>
      </c>
      <c r="U94" s="1349" t="str">
        <f t="shared" si="45"/>
        <v/>
      </c>
      <c r="W94" s="1349" t="str">
        <f t="shared" si="46"/>
        <v/>
      </c>
      <c r="Y94" s="1349" t="str">
        <f t="shared" si="47"/>
        <v/>
      </c>
      <c r="AA94" s="1349" t="str">
        <f t="shared" si="48"/>
        <v/>
      </c>
      <c r="AC94" s="1349" t="str">
        <f t="shared" si="49"/>
        <v/>
      </c>
      <c r="AE94" s="1349" t="str">
        <f t="shared" si="50"/>
        <v/>
      </c>
      <c r="AG94" s="1349" t="str">
        <f t="shared" si="51"/>
        <v/>
      </c>
      <c r="AI94" s="1349" t="str">
        <f t="shared" si="52"/>
        <v/>
      </c>
      <c r="AK94" s="1349" t="str">
        <f t="shared" si="53"/>
        <v/>
      </c>
      <c r="AM94" s="1349" t="str">
        <f t="shared" si="54"/>
        <v/>
      </c>
      <c r="AO94" s="1349" t="str">
        <f t="shared" si="55"/>
        <v/>
      </c>
      <c r="AQ94" s="1349" t="str">
        <f t="shared" si="56"/>
        <v/>
      </c>
      <c r="AS94" s="1349" t="str">
        <f t="shared" si="57"/>
        <v/>
      </c>
      <c r="AU94" s="1349" t="str">
        <f t="shared" si="57"/>
        <v/>
      </c>
      <c r="AW94" s="1349" t="str">
        <f t="shared" si="58"/>
        <v/>
      </c>
      <c r="AY94" s="1349" t="str">
        <f t="shared" si="59"/>
        <v/>
      </c>
      <c r="BA94" s="1349" t="str">
        <f t="shared" si="60"/>
        <v/>
      </c>
      <c r="BC94" s="1349" t="str">
        <f t="shared" si="61"/>
        <v/>
      </c>
      <c r="BE94" s="1349" t="str">
        <f t="shared" si="62"/>
        <v/>
      </c>
      <c r="BG94" s="1349" t="str">
        <f t="shared" si="63"/>
        <v/>
      </c>
      <c r="BI94" s="1349" t="str">
        <f t="shared" si="64"/>
        <v/>
      </c>
      <c r="BK94" s="1349" t="str">
        <f t="shared" si="65"/>
        <v/>
      </c>
      <c r="BM94" s="1349" t="str">
        <f t="shared" si="66"/>
        <v/>
      </c>
      <c r="BO94" s="1349" t="str">
        <f t="shared" si="67"/>
        <v/>
      </c>
      <c r="BQ94" s="1349" t="str">
        <f t="shared" si="68"/>
        <v/>
      </c>
      <c r="BS94" s="1349" t="str">
        <f t="shared" si="69"/>
        <v/>
      </c>
      <c r="BU94" s="1349" t="str">
        <f t="shared" si="70"/>
        <v/>
      </c>
      <c r="BW94" s="1349" t="str">
        <f t="shared" si="71"/>
        <v/>
      </c>
      <c r="BY94" s="1349" t="str">
        <f t="shared" si="72"/>
        <v/>
      </c>
      <c r="CA94" s="1349" t="str">
        <f t="shared" si="73"/>
        <v/>
      </c>
      <c r="CC94" s="1349" t="str">
        <f t="shared" si="74"/>
        <v/>
      </c>
      <c r="CE94" s="1349" t="str">
        <f t="shared" si="75"/>
        <v/>
      </c>
    </row>
    <row r="95" spans="5:83" x14ac:dyDescent="0.25">
      <c r="E95" s="1349" t="str">
        <f t="shared" si="38"/>
        <v/>
      </c>
      <c r="G95" s="1349" t="str">
        <f t="shared" si="38"/>
        <v/>
      </c>
      <c r="I95" s="1349" t="str">
        <f t="shared" si="39"/>
        <v/>
      </c>
      <c r="K95" s="1349" t="str">
        <f t="shared" si="40"/>
        <v/>
      </c>
      <c r="M95" s="1349" t="str">
        <f t="shared" si="41"/>
        <v/>
      </c>
      <c r="O95" s="1349" t="str">
        <f t="shared" si="42"/>
        <v/>
      </c>
      <c r="Q95" s="1349" t="str">
        <f t="shared" si="43"/>
        <v/>
      </c>
      <c r="S95" s="1349" t="str">
        <f t="shared" si="44"/>
        <v/>
      </c>
      <c r="U95" s="1349" t="str">
        <f t="shared" si="45"/>
        <v/>
      </c>
      <c r="W95" s="1349" t="str">
        <f t="shared" si="46"/>
        <v/>
      </c>
      <c r="Y95" s="1349" t="str">
        <f t="shared" si="47"/>
        <v/>
      </c>
      <c r="AA95" s="1349" t="str">
        <f t="shared" si="48"/>
        <v/>
      </c>
      <c r="AC95" s="1349" t="str">
        <f t="shared" si="49"/>
        <v/>
      </c>
      <c r="AE95" s="1349" t="str">
        <f t="shared" si="50"/>
        <v/>
      </c>
      <c r="AG95" s="1349" t="str">
        <f t="shared" si="51"/>
        <v/>
      </c>
      <c r="AI95" s="1349" t="str">
        <f t="shared" si="52"/>
        <v/>
      </c>
      <c r="AK95" s="1349" t="str">
        <f t="shared" si="53"/>
        <v/>
      </c>
      <c r="AM95" s="1349" t="str">
        <f t="shared" si="54"/>
        <v/>
      </c>
      <c r="AO95" s="1349" t="str">
        <f t="shared" si="55"/>
        <v/>
      </c>
      <c r="AQ95" s="1349" t="str">
        <f t="shared" si="56"/>
        <v/>
      </c>
      <c r="AS95" s="1349" t="str">
        <f t="shared" si="57"/>
        <v/>
      </c>
      <c r="AU95" s="1349" t="str">
        <f t="shared" si="57"/>
        <v/>
      </c>
      <c r="AW95" s="1349" t="str">
        <f t="shared" si="58"/>
        <v/>
      </c>
      <c r="AY95" s="1349" t="str">
        <f t="shared" si="59"/>
        <v/>
      </c>
      <c r="BA95" s="1349" t="str">
        <f t="shared" si="60"/>
        <v/>
      </c>
      <c r="BC95" s="1349" t="str">
        <f t="shared" si="61"/>
        <v/>
      </c>
      <c r="BE95" s="1349" t="str">
        <f t="shared" si="62"/>
        <v/>
      </c>
      <c r="BG95" s="1349" t="str">
        <f t="shared" si="63"/>
        <v/>
      </c>
      <c r="BI95" s="1349" t="str">
        <f t="shared" si="64"/>
        <v/>
      </c>
      <c r="BK95" s="1349" t="str">
        <f t="shared" si="65"/>
        <v/>
      </c>
      <c r="BM95" s="1349" t="str">
        <f t="shared" si="66"/>
        <v/>
      </c>
      <c r="BO95" s="1349" t="str">
        <f t="shared" si="67"/>
        <v/>
      </c>
      <c r="BQ95" s="1349" t="str">
        <f t="shared" si="68"/>
        <v/>
      </c>
      <c r="BS95" s="1349" t="str">
        <f t="shared" si="69"/>
        <v/>
      </c>
      <c r="BU95" s="1349" t="str">
        <f t="shared" si="70"/>
        <v/>
      </c>
      <c r="BW95" s="1349" t="str">
        <f t="shared" si="71"/>
        <v/>
      </c>
      <c r="BY95" s="1349" t="str">
        <f t="shared" si="72"/>
        <v/>
      </c>
      <c r="CA95" s="1349" t="str">
        <f t="shared" si="73"/>
        <v/>
      </c>
      <c r="CC95" s="1349" t="str">
        <f t="shared" si="74"/>
        <v/>
      </c>
      <c r="CE95" s="1349" t="str">
        <f t="shared" si="75"/>
        <v/>
      </c>
    </row>
    <row r="96" spans="5:83" x14ac:dyDescent="0.25">
      <c r="E96" s="1349" t="str">
        <f t="shared" si="38"/>
        <v/>
      </c>
      <c r="G96" s="1349" t="str">
        <f t="shared" si="38"/>
        <v/>
      </c>
      <c r="I96" s="1349" t="str">
        <f t="shared" si="39"/>
        <v/>
      </c>
      <c r="K96" s="1349" t="str">
        <f t="shared" si="40"/>
        <v/>
      </c>
      <c r="M96" s="1349" t="str">
        <f t="shared" si="41"/>
        <v/>
      </c>
      <c r="O96" s="1349" t="str">
        <f t="shared" si="42"/>
        <v/>
      </c>
      <c r="Q96" s="1349" t="str">
        <f t="shared" si="43"/>
        <v/>
      </c>
      <c r="S96" s="1349" t="str">
        <f t="shared" si="44"/>
        <v/>
      </c>
      <c r="U96" s="1349" t="str">
        <f t="shared" si="45"/>
        <v/>
      </c>
      <c r="W96" s="1349" t="str">
        <f t="shared" si="46"/>
        <v/>
      </c>
      <c r="Y96" s="1349" t="str">
        <f t="shared" si="47"/>
        <v/>
      </c>
      <c r="AA96" s="1349" t="str">
        <f t="shared" si="48"/>
        <v/>
      </c>
      <c r="AC96" s="1349" t="str">
        <f t="shared" si="49"/>
        <v/>
      </c>
      <c r="AE96" s="1349" t="str">
        <f t="shared" si="50"/>
        <v/>
      </c>
      <c r="AG96" s="1349" t="str">
        <f t="shared" si="51"/>
        <v/>
      </c>
      <c r="AI96" s="1349" t="str">
        <f t="shared" si="52"/>
        <v/>
      </c>
      <c r="AK96" s="1349" t="str">
        <f t="shared" si="53"/>
        <v/>
      </c>
      <c r="AM96" s="1349" t="str">
        <f t="shared" si="54"/>
        <v/>
      </c>
      <c r="AO96" s="1349" t="str">
        <f t="shared" si="55"/>
        <v/>
      </c>
      <c r="AQ96" s="1349" t="str">
        <f t="shared" si="56"/>
        <v/>
      </c>
      <c r="AS96" s="1349" t="str">
        <f t="shared" si="57"/>
        <v/>
      </c>
      <c r="AU96" s="1349" t="str">
        <f t="shared" si="57"/>
        <v/>
      </c>
      <c r="AW96" s="1349" t="str">
        <f t="shared" si="58"/>
        <v/>
      </c>
      <c r="AY96" s="1349" t="str">
        <f t="shared" si="59"/>
        <v/>
      </c>
      <c r="BA96" s="1349" t="str">
        <f t="shared" si="60"/>
        <v/>
      </c>
      <c r="BC96" s="1349" t="str">
        <f t="shared" si="61"/>
        <v/>
      </c>
      <c r="BE96" s="1349" t="str">
        <f t="shared" si="62"/>
        <v/>
      </c>
      <c r="BG96" s="1349" t="str">
        <f t="shared" si="63"/>
        <v/>
      </c>
      <c r="BI96" s="1349" t="str">
        <f t="shared" si="64"/>
        <v/>
      </c>
      <c r="BK96" s="1349" t="str">
        <f t="shared" si="65"/>
        <v/>
      </c>
      <c r="BM96" s="1349" t="str">
        <f t="shared" si="66"/>
        <v/>
      </c>
      <c r="BO96" s="1349" t="str">
        <f t="shared" si="67"/>
        <v/>
      </c>
      <c r="BQ96" s="1349" t="str">
        <f t="shared" si="68"/>
        <v/>
      </c>
      <c r="BS96" s="1349" t="str">
        <f t="shared" si="69"/>
        <v/>
      </c>
      <c r="BU96" s="1349" t="str">
        <f t="shared" si="70"/>
        <v/>
      </c>
      <c r="BW96" s="1349" t="str">
        <f t="shared" si="71"/>
        <v/>
      </c>
      <c r="BY96" s="1349" t="str">
        <f t="shared" si="72"/>
        <v/>
      </c>
      <c r="CA96" s="1349" t="str">
        <f t="shared" si="73"/>
        <v/>
      </c>
      <c r="CC96" s="1349" t="str">
        <f t="shared" si="74"/>
        <v/>
      </c>
      <c r="CE96" s="1349" t="str">
        <f t="shared" si="75"/>
        <v/>
      </c>
    </row>
    <row r="97" spans="5:83" x14ac:dyDescent="0.25">
      <c r="E97" s="1349" t="str">
        <f t="shared" si="38"/>
        <v/>
      </c>
      <c r="G97" s="1349" t="str">
        <f t="shared" si="38"/>
        <v/>
      </c>
      <c r="I97" s="1349" t="str">
        <f t="shared" si="39"/>
        <v/>
      </c>
      <c r="K97" s="1349" t="str">
        <f t="shared" si="40"/>
        <v/>
      </c>
      <c r="M97" s="1349" t="str">
        <f t="shared" si="41"/>
        <v/>
      </c>
      <c r="O97" s="1349" t="str">
        <f t="shared" si="42"/>
        <v/>
      </c>
      <c r="Q97" s="1349" t="str">
        <f t="shared" si="43"/>
        <v/>
      </c>
      <c r="S97" s="1349" t="str">
        <f t="shared" si="44"/>
        <v/>
      </c>
      <c r="U97" s="1349" t="str">
        <f t="shared" si="45"/>
        <v/>
      </c>
      <c r="W97" s="1349" t="str">
        <f t="shared" si="46"/>
        <v/>
      </c>
      <c r="Y97" s="1349" t="str">
        <f t="shared" si="47"/>
        <v/>
      </c>
      <c r="AA97" s="1349" t="str">
        <f t="shared" si="48"/>
        <v/>
      </c>
      <c r="AC97" s="1349" t="str">
        <f t="shared" si="49"/>
        <v/>
      </c>
      <c r="AE97" s="1349" t="str">
        <f t="shared" si="50"/>
        <v/>
      </c>
      <c r="AG97" s="1349" t="str">
        <f t="shared" si="51"/>
        <v/>
      </c>
      <c r="AI97" s="1349" t="str">
        <f t="shared" si="52"/>
        <v/>
      </c>
      <c r="AK97" s="1349" t="str">
        <f t="shared" si="53"/>
        <v/>
      </c>
      <c r="AM97" s="1349" t="str">
        <f t="shared" si="54"/>
        <v/>
      </c>
      <c r="AO97" s="1349" t="str">
        <f t="shared" si="55"/>
        <v/>
      </c>
      <c r="AQ97" s="1349" t="str">
        <f t="shared" si="56"/>
        <v/>
      </c>
      <c r="AS97" s="1349" t="str">
        <f t="shared" si="57"/>
        <v/>
      </c>
      <c r="AU97" s="1349" t="str">
        <f t="shared" si="57"/>
        <v/>
      </c>
      <c r="AW97" s="1349" t="str">
        <f t="shared" si="58"/>
        <v/>
      </c>
      <c r="AY97" s="1349" t="str">
        <f t="shared" si="59"/>
        <v/>
      </c>
      <c r="BA97" s="1349" t="str">
        <f t="shared" si="60"/>
        <v/>
      </c>
      <c r="BC97" s="1349" t="str">
        <f t="shared" si="61"/>
        <v/>
      </c>
      <c r="BE97" s="1349" t="str">
        <f t="shared" si="62"/>
        <v/>
      </c>
      <c r="BG97" s="1349" t="str">
        <f t="shared" si="63"/>
        <v/>
      </c>
      <c r="BI97" s="1349" t="str">
        <f t="shared" si="64"/>
        <v/>
      </c>
      <c r="BK97" s="1349" t="str">
        <f t="shared" si="65"/>
        <v/>
      </c>
      <c r="BM97" s="1349" t="str">
        <f t="shared" si="66"/>
        <v/>
      </c>
      <c r="BO97" s="1349" t="str">
        <f t="shared" si="67"/>
        <v/>
      </c>
      <c r="BQ97" s="1349" t="str">
        <f t="shared" si="68"/>
        <v/>
      </c>
      <c r="BS97" s="1349" t="str">
        <f t="shared" si="69"/>
        <v/>
      </c>
      <c r="BU97" s="1349" t="str">
        <f t="shared" si="70"/>
        <v/>
      </c>
      <c r="BW97" s="1349" t="str">
        <f t="shared" si="71"/>
        <v/>
      </c>
      <c r="BY97" s="1349" t="str">
        <f t="shared" si="72"/>
        <v/>
      </c>
      <c r="CA97" s="1349" t="str">
        <f t="shared" si="73"/>
        <v/>
      </c>
      <c r="CC97" s="1349" t="str">
        <f t="shared" si="74"/>
        <v/>
      </c>
      <c r="CE97" s="1349" t="str">
        <f t="shared" si="75"/>
        <v/>
      </c>
    </row>
    <row r="98" spans="5:83" x14ac:dyDescent="0.25">
      <c r="E98" s="1349" t="str">
        <f t="shared" si="38"/>
        <v/>
      </c>
      <c r="G98" s="1349" t="str">
        <f t="shared" si="38"/>
        <v/>
      </c>
      <c r="I98" s="1349" t="str">
        <f t="shared" si="39"/>
        <v/>
      </c>
      <c r="K98" s="1349" t="str">
        <f t="shared" si="40"/>
        <v/>
      </c>
      <c r="M98" s="1349" t="str">
        <f t="shared" si="41"/>
        <v/>
      </c>
      <c r="O98" s="1349" t="str">
        <f t="shared" si="42"/>
        <v/>
      </c>
      <c r="Q98" s="1349" t="str">
        <f t="shared" si="43"/>
        <v/>
      </c>
      <c r="S98" s="1349" t="str">
        <f t="shared" si="44"/>
        <v/>
      </c>
      <c r="U98" s="1349" t="str">
        <f t="shared" si="45"/>
        <v/>
      </c>
      <c r="W98" s="1349" t="str">
        <f t="shared" si="46"/>
        <v/>
      </c>
      <c r="Y98" s="1349" t="str">
        <f t="shared" si="47"/>
        <v/>
      </c>
      <c r="AA98" s="1349" t="str">
        <f t="shared" si="48"/>
        <v/>
      </c>
      <c r="AC98" s="1349" t="str">
        <f t="shared" si="49"/>
        <v/>
      </c>
      <c r="AE98" s="1349" t="str">
        <f t="shared" si="50"/>
        <v/>
      </c>
      <c r="AG98" s="1349" t="str">
        <f t="shared" si="51"/>
        <v/>
      </c>
      <c r="AI98" s="1349" t="str">
        <f t="shared" si="52"/>
        <v/>
      </c>
      <c r="AK98" s="1349" t="str">
        <f t="shared" si="53"/>
        <v/>
      </c>
      <c r="AM98" s="1349" t="str">
        <f t="shared" si="54"/>
        <v/>
      </c>
      <c r="AO98" s="1349" t="str">
        <f t="shared" si="55"/>
        <v/>
      </c>
      <c r="AQ98" s="1349" t="str">
        <f t="shared" si="56"/>
        <v/>
      </c>
      <c r="AS98" s="1349" t="str">
        <f t="shared" si="57"/>
        <v/>
      </c>
      <c r="AU98" s="1349" t="str">
        <f t="shared" si="57"/>
        <v/>
      </c>
      <c r="AW98" s="1349" t="str">
        <f t="shared" si="58"/>
        <v/>
      </c>
      <c r="AY98" s="1349" t="str">
        <f t="shared" si="59"/>
        <v/>
      </c>
      <c r="BA98" s="1349" t="str">
        <f t="shared" si="60"/>
        <v/>
      </c>
      <c r="BC98" s="1349" t="str">
        <f t="shared" si="61"/>
        <v/>
      </c>
      <c r="BE98" s="1349" t="str">
        <f t="shared" si="62"/>
        <v/>
      </c>
      <c r="BG98" s="1349" t="str">
        <f t="shared" si="63"/>
        <v/>
      </c>
      <c r="BI98" s="1349" t="str">
        <f t="shared" si="64"/>
        <v/>
      </c>
      <c r="BK98" s="1349" t="str">
        <f t="shared" si="65"/>
        <v/>
      </c>
      <c r="BM98" s="1349" t="str">
        <f t="shared" si="66"/>
        <v/>
      </c>
      <c r="BO98" s="1349" t="str">
        <f t="shared" si="67"/>
        <v/>
      </c>
      <c r="BQ98" s="1349" t="str">
        <f t="shared" si="68"/>
        <v/>
      </c>
      <c r="BS98" s="1349" t="str">
        <f t="shared" si="69"/>
        <v/>
      </c>
      <c r="BU98" s="1349" t="str">
        <f t="shared" si="70"/>
        <v/>
      </c>
      <c r="BW98" s="1349" t="str">
        <f t="shared" si="71"/>
        <v/>
      </c>
      <c r="BY98" s="1349" t="str">
        <f t="shared" si="72"/>
        <v/>
      </c>
      <c r="CA98" s="1349" t="str">
        <f t="shared" si="73"/>
        <v/>
      </c>
      <c r="CC98" s="1349" t="str">
        <f t="shared" si="74"/>
        <v/>
      </c>
      <c r="CE98" s="1349" t="str">
        <f t="shared" si="75"/>
        <v/>
      </c>
    </row>
    <row r="99" spans="5:83" x14ac:dyDescent="0.25">
      <c r="E99" s="1349" t="str">
        <f t="shared" si="38"/>
        <v/>
      </c>
      <c r="G99" s="1349" t="str">
        <f t="shared" si="38"/>
        <v/>
      </c>
      <c r="I99" s="1349" t="str">
        <f t="shared" si="39"/>
        <v/>
      </c>
      <c r="K99" s="1349" t="str">
        <f t="shared" si="40"/>
        <v/>
      </c>
      <c r="M99" s="1349" t="str">
        <f t="shared" si="41"/>
        <v/>
      </c>
      <c r="O99" s="1349" t="str">
        <f t="shared" si="42"/>
        <v/>
      </c>
      <c r="Q99" s="1349" t="str">
        <f t="shared" si="43"/>
        <v/>
      </c>
      <c r="S99" s="1349" t="str">
        <f t="shared" si="44"/>
        <v/>
      </c>
      <c r="U99" s="1349" t="str">
        <f t="shared" si="45"/>
        <v/>
      </c>
      <c r="W99" s="1349" t="str">
        <f t="shared" si="46"/>
        <v/>
      </c>
      <c r="Y99" s="1349" t="str">
        <f t="shared" si="47"/>
        <v/>
      </c>
      <c r="AA99" s="1349" t="str">
        <f t="shared" si="48"/>
        <v/>
      </c>
      <c r="AC99" s="1349" t="str">
        <f t="shared" si="49"/>
        <v/>
      </c>
      <c r="AE99" s="1349" t="str">
        <f t="shared" si="50"/>
        <v/>
      </c>
      <c r="AG99" s="1349" t="str">
        <f t="shared" si="51"/>
        <v/>
      </c>
      <c r="AI99" s="1349" t="str">
        <f t="shared" si="52"/>
        <v/>
      </c>
      <c r="AK99" s="1349" t="str">
        <f t="shared" si="53"/>
        <v/>
      </c>
      <c r="AM99" s="1349" t="str">
        <f t="shared" si="54"/>
        <v/>
      </c>
      <c r="AO99" s="1349" t="str">
        <f t="shared" si="55"/>
        <v/>
      </c>
      <c r="AQ99" s="1349" t="str">
        <f t="shared" si="56"/>
        <v/>
      </c>
      <c r="AS99" s="1349" t="str">
        <f t="shared" si="57"/>
        <v/>
      </c>
      <c r="AU99" s="1349" t="str">
        <f t="shared" si="57"/>
        <v/>
      </c>
      <c r="AW99" s="1349" t="str">
        <f t="shared" si="58"/>
        <v/>
      </c>
      <c r="AY99" s="1349" t="str">
        <f t="shared" si="59"/>
        <v/>
      </c>
      <c r="BA99" s="1349" t="str">
        <f t="shared" si="60"/>
        <v/>
      </c>
      <c r="BC99" s="1349" t="str">
        <f t="shared" si="61"/>
        <v/>
      </c>
      <c r="BE99" s="1349" t="str">
        <f t="shared" si="62"/>
        <v/>
      </c>
      <c r="BG99" s="1349" t="str">
        <f t="shared" si="63"/>
        <v/>
      </c>
      <c r="BI99" s="1349" t="str">
        <f t="shared" si="64"/>
        <v/>
      </c>
      <c r="BK99" s="1349" t="str">
        <f t="shared" si="65"/>
        <v/>
      </c>
      <c r="BM99" s="1349" t="str">
        <f t="shared" si="66"/>
        <v/>
      </c>
      <c r="BO99" s="1349" t="str">
        <f t="shared" si="67"/>
        <v/>
      </c>
      <c r="BQ99" s="1349" t="str">
        <f t="shared" si="68"/>
        <v/>
      </c>
      <c r="BS99" s="1349" t="str">
        <f t="shared" si="69"/>
        <v/>
      </c>
      <c r="BU99" s="1349" t="str">
        <f t="shared" si="70"/>
        <v/>
      </c>
      <c r="BW99" s="1349" t="str">
        <f t="shared" si="71"/>
        <v/>
      </c>
      <c r="BY99" s="1349" t="str">
        <f t="shared" si="72"/>
        <v/>
      </c>
      <c r="CA99" s="1349" t="str">
        <f t="shared" si="73"/>
        <v/>
      </c>
      <c r="CC99" s="1349" t="str">
        <f t="shared" si="74"/>
        <v/>
      </c>
      <c r="CE99" s="1349" t="str">
        <f t="shared" si="75"/>
        <v/>
      </c>
    </row>
    <row r="100" spans="5:83" x14ac:dyDescent="0.25">
      <c r="E100" s="1349" t="str">
        <f t="shared" si="38"/>
        <v/>
      </c>
      <c r="G100" s="1349" t="str">
        <f t="shared" si="38"/>
        <v/>
      </c>
      <c r="I100" s="1349" t="str">
        <f t="shared" si="39"/>
        <v/>
      </c>
      <c r="K100" s="1349" t="str">
        <f t="shared" si="40"/>
        <v/>
      </c>
      <c r="M100" s="1349" t="str">
        <f t="shared" si="41"/>
        <v/>
      </c>
      <c r="O100" s="1349" t="str">
        <f t="shared" si="42"/>
        <v/>
      </c>
      <c r="Q100" s="1349" t="str">
        <f t="shared" si="43"/>
        <v/>
      </c>
      <c r="S100" s="1349" t="str">
        <f t="shared" si="44"/>
        <v/>
      </c>
      <c r="U100" s="1349" t="str">
        <f t="shared" si="45"/>
        <v/>
      </c>
      <c r="W100" s="1349" t="str">
        <f t="shared" si="46"/>
        <v/>
      </c>
      <c r="Y100" s="1349" t="str">
        <f t="shared" si="47"/>
        <v/>
      </c>
      <c r="AA100" s="1349" t="str">
        <f t="shared" si="48"/>
        <v/>
      </c>
      <c r="AC100" s="1349" t="str">
        <f t="shared" si="49"/>
        <v/>
      </c>
      <c r="AE100" s="1349" t="str">
        <f t="shared" si="50"/>
        <v/>
      </c>
      <c r="AG100" s="1349" t="str">
        <f t="shared" si="51"/>
        <v/>
      </c>
      <c r="AI100" s="1349" t="str">
        <f t="shared" si="52"/>
        <v/>
      </c>
      <c r="AK100" s="1349" t="str">
        <f t="shared" si="53"/>
        <v/>
      </c>
      <c r="AM100" s="1349" t="str">
        <f t="shared" si="54"/>
        <v/>
      </c>
      <c r="AO100" s="1349" t="str">
        <f t="shared" si="55"/>
        <v/>
      </c>
      <c r="AQ100" s="1349" t="str">
        <f t="shared" si="56"/>
        <v/>
      </c>
      <c r="AS100" s="1349" t="str">
        <f t="shared" si="57"/>
        <v/>
      </c>
      <c r="AU100" s="1349" t="str">
        <f t="shared" si="57"/>
        <v/>
      </c>
      <c r="AW100" s="1349" t="str">
        <f t="shared" si="58"/>
        <v/>
      </c>
      <c r="AY100" s="1349" t="str">
        <f t="shared" si="59"/>
        <v/>
      </c>
      <c r="BA100" s="1349" t="str">
        <f t="shared" si="60"/>
        <v/>
      </c>
      <c r="BC100" s="1349" t="str">
        <f t="shared" si="61"/>
        <v/>
      </c>
      <c r="BE100" s="1349" t="str">
        <f t="shared" si="62"/>
        <v/>
      </c>
      <c r="BG100" s="1349" t="str">
        <f t="shared" si="63"/>
        <v/>
      </c>
      <c r="BI100" s="1349" t="str">
        <f t="shared" si="64"/>
        <v/>
      </c>
      <c r="BK100" s="1349" t="str">
        <f t="shared" si="65"/>
        <v/>
      </c>
      <c r="BM100" s="1349" t="str">
        <f t="shared" si="66"/>
        <v/>
      </c>
      <c r="BO100" s="1349" t="str">
        <f t="shared" si="67"/>
        <v/>
      </c>
      <c r="BQ100" s="1349" t="str">
        <f t="shared" si="68"/>
        <v/>
      </c>
      <c r="BS100" s="1349" t="str">
        <f t="shared" si="69"/>
        <v/>
      </c>
      <c r="BU100" s="1349" t="str">
        <f t="shared" si="70"/>
        <v/>
      </c>
      <c r="BW100" s="1349" t="str">
        <f t="shared" si="71"/>
        <v/>
      </c>
      <c r="BY100" s="1349" t="str">
        <f t="shared" si="72"/>
        <v/>
      </c>
      <c r="CA100" s="1349" t="str">
        <f t="shared" si="73"/>
        <v/>
      </c>
      <c r="CC100" s="1349" t="str">
        <f t="shared" si="74"/>
        <v/>
      </c>
      <c r="CE100" s="1349" t="str">
        <f t="shared" si="75"/>
        <v/>
      </c>
    </row>
    <row r="101" spans="5:83" x14ac:dyDescent="0.25">
      <c r="E101" s="1349" t="str">
        <f t="shared" si="38"/>
        <v/>
      </c>
      <c r="G101" s="1349" t="str">
        <f t="shared" si="38"/>
        <v/>
      </c>
      <c r="I101" s="1349" t="str">
        <f t="shared" si="39"/>
        <v/>
      </c>
      <c r="K101" s="1349" t="str">
        <f t="shared" si="40"/>
        <v/>
      </c>
      <c r="M101" s="1349" t="str">
        <f t="shared" si="41"/>
        <v/>
      </c>
      <c r="O101" s="1349" t="str">
        <f t="shared" si="42"/>
        <v/>
      </c>
      <c r="Q101" s="1349" t="str">
        <f t="shared" si="43"/>
        <v/>
      </c>
      <c r="S101" s="1349" t="str">
        <f t="shared" si="44"/>
        <v/>
      </c>
      <c r="U101" s="1349" t="str">
        <f t="shared" si="45"/>
        <v/>
      </c>
      <c r="W101" s="1349" t="str">
        <f t="shared" si="46"/>
        <v/>
      </c>
      <c r="Y101" s="1349" t="str">
        <f t="shared" si="47"/>
        <v/>
      </c>
      <c r="AA101" s="1349" t="str">
        <f t="shared" si="48"/>
        <v/>
      </c>
      <c r="AC101" s="1349" t="str">
        <f t="shared" si="49"/>
        <v/>
      </c>
      <c r="AE101" s="1349" t="str">
        <f t="shared" si="50"/>
        <v/>
      </c>
      <c r="AG101" s="1349" t="str">
        <f t="shared" si="51"/>
        <v/>
      </c>
      <c r="AI101" s="1349" t="str">
        <f t="shared" si="52"/>
        <v/>
      </c>
      <c r="AK101" s="1349" t="str">
        <f t="shared" si="53"/>
        <v/>
      </c>
      <c r="AM101" s="1349" t="str">
        <f t="shared" si="54"/>
        <v/>
      </c>
      <c r="AO101" s="1349" t="str">
        <f t="shared" si="55"/>
        <v/>
      </c>
      <c r="AQ101" s="1349" t="str">
        <f t="shared" si="56"/>
        <v/>
      </c>
      <c r="AS101" s="1349" t="str">
        <f t="shared" si="57"/>
        <v/>
      </c>
      <c r="AU101" s="1349" t="str">
        <f t="shared" si="57"/>
        <v/>
      </c>
      <c r="AW101" s="1349" t="str">
        <f t="shared" si="58"/>
        <v/>
      </c>
      <c r="AY101" s="1349" t="str">
        <f t="shared" si="59"/>
        <v/>
      </c>
      <c r="BA101" s="1349" t="str">
        <f t="shared" si="60"/>
        <v/>
      </c>
      <c r="BC101" s="1349" t="str">
        <f t="shared" si="61"/>
        <v/>
      </c>
      <c r="BE101" s="1349" t="str">
        <f t="shared" si="62"/>
        <v/>
      </c>
      <c r="BG101" s="1349" t="str">
        <f t="shared" si="63"/>
        <v/>
      </c>
      <c r="BI101" s="1349" t="str">
        <f t="shared" si="64"/>
        <v/>
      </c>
      <c r="BK101" s="1349" t="str">
        <f t="shared" si="65"/>
        <v/>
      </c>
      <c r="BM101" s="1349" t="str">
        <f t="shared" si="66"/>
        <v/>
      </c>
      <c r="BO101" s="1349" t="str">
        <f t="shared" si="67"/>
        <v/>
      </c>
      <c r="BQ101" s="1349" t="str">
        <f t="shared" si="68"/>
        <v/>
      </c>
      <c r="BS101" s="1349" t="str">
        <f t="shared" si="69"/>
        <v/>
      </c>
      <c r="BU101" s="1349" t="str">
        <f t="shared" si="70"/>
        <v/>
      </c>
      <c r="BW101" s="1349" t="str">
        <f t="shared" si="71"/>
        <v/>
      </c>
      <c r="BY101" s="1349" t="str">
        <f t="shared" si="72"/>
        <v/>
      </c>
      <c r="CA101" s="1349" t="str">
        <f t="shared" si="73"/>
        <v/>
      </c>
      <c r="CC101" s="1349" t="str">
        <f t="shared" si="74"/>
        <v/>
      </c>
      <c r="CE101" s="1349" t="str">
        <f t="shared" si="75"/>
        <v/>
      </c>
    </row>
    <row r="102" spans="5:83" x14ac:dyDescent="0.25">
      <c r="E102" s="1349" t="str">
        <f t="shared" si="38"/>
        <v/>
      </c>
      <c r="G102" s="1349" t="str">
        <f t="shared" si="38"/>
        <v/>
      </c>
      <c r="I102" s="1349" t="str">
        <f t="shared" si="39"/>
        <v/>
      </c>
      <c r="K102" s="1349" t="str">
        <f t="shared" si="40"/>
        <v/>
      </c>
      <c r="M102" s="1349" t="str">
        <f t="shared" si="41"/>
        <v/>
      </c>
      <c r="O102" s="1349" t="str">
        <f t="shared" si="42"/>
        <v/>
      </c>
      <c r="Q102" s="1349" t="str">
        <f t="shared" si="43"/>
        <v/>
      </c>
      <c r="S102" s="1349" t="str">
        <f t="shared" si="44"/>
        <v/>
      </c>
      <c r="U102" s="1349" t="str">
        <f t="shared" si="45"/>
        <v/>
      </c>
      <c r="W102" s="1349" t="str">
        <f t="shared" si="46"/>
        <v/>
      </c>
      <c r="Y102" s="1349" t="str">
        <f t="shared" si="47"/>
        <v/>
      </c>
      <c r="AA102" s="1349" t="str">
        <f t="shared" si="48"/>
        <v/>
      </c>
      <c r="AC102" s="1349" t="str">
        <f t="shared" si="49"/>
        <v/>
      </c>
      <c r="AE102" s="1349" t="str">
        <f t="shared" si="50"/>
        <v/>
      </c>
      <c r="AG102" s="1349" t="str">
        <f t="shared" si="51"/>
        <v/>
      </c>
      <c r="AI102" s="1349" t="str">
        <f t="shared" si="52"/>
        <v/>
      </c>
      <c r="AK102" s="1349" t="str">
        <f t="shared" si="53"/>
        <v/>
      </c>
      <c r="AM102" s="1349" t="str">
        <f t="shared" si="54"/>
        <v/>
      </c>
      <c r="AO102" s="1349" t="str">
        <f t="shared" si="55"/>
        <v/>
      </c>
      <c r="AQ102" s="1349" t="str">
        <f t="shared" si="56"/>
        <v/>
      </c>
      <c r="AS102" s="1349" t="str">
        <f t="shared" si="57"/>
        <v/>
      </c>
      <c r="AU102" s="1349" t="str">
        <f t="shared" si="57"/>
        <v/>
      </c>
      <c r="AW102" s="1349" t="str">
        <f t="shared" si="58"/>
        <v/>
      </c>
      <c r="AY102" s="1349" t="str">
        <f t="shared" si="59"/>
        <v/>
      </c>
      <c r="BA102" s="1349" t="str">
        <f t="shared" si="60"/>
        <v/>
      </c>
      <c r="BC102" s="1349" t="str">
        <f t="shared" si="61"/>
        <v/>
      </c>
      <c r="BE102" s="1349" t="str">
        <f t="shared" si="62"/>
        <v/>
      </c>
      <c r="BG102" s="1349" t="str">
        <f t="shared" si="63"/>
        <v/>
      </c>
      <c r="BI102" s="1349" t="str">
        <f t="shared" si="64"/>
        <v/>
      </c>
      <c r="BK102" s="1349" t="str">
        <f t="shared" si="65"/>
        <v/>
      </c>
      <c r="BM102" s="1349" t="str">
        <f t="shared" si="66"/>
        <v/>
      </c>
      <c r="BO102" s="1349" t="str">
        <f t="shared" si="67"/>
        <v/>
      </c>
      <c r="BQ102" s="1349" t="str">
        <f t="shared" si="68"/>
        <v/>
      </c>
      <c r="BS102" s="1349" t="str">
        <f t="shared" si="69"/>
        <v/>
      </c>
      <c r="BU102" s="1349" t="str">
        <f t="shared" si="70"/>
        <v/>
      </c>
      <c r="BW102" s="1349" t="str">
        <f t="shared" si="71"/>
        <v/>
      </c>
      <c r="BY102" s="1349" t="str">
        <f t="shared" si="72"/>
        <v/>
      </c>
      <c r="CA102" s="1349" t="str">
        <f t="shared" si="73"/>
        <v/>
      </c>
      <c r="CC102" s="1349" t="str">
        <f t="shared" si="74"/>
        <v/>
      </c>
      <c r="CE102" s="1349" t="str">
        <f t="shared" si="75"/>
        <v/>
      </c>
    </row>
    <row r="103" spans="5:83" x14ac:dyDescent="0.25">
      <c r="E103" s="1349" t="str">
        <f t="shared" si="38"/>
        <v/>
      </c>
      <c r="G103" s="1349" t="str">
        <f t="shared" si="38"/>
        <v/>
      </c>
      <c r="I103" s="1349" t="str">
        <f t="shared" si="39"/>
        <v/>
      </c>
      <c r="K103" s="1349" t="str">
        <f t="shared" si="40"/>
        <v/>
      </c>
      <c r="M103" s="1349" t="str">
        <f t="shared" si="41"/>
        <v/>
      </c>
      <c r="O103" s="1349" t="str">
        <f t="shared" si="42"/>
        <v/>
      </c>
      <c r="Q103" s="1349" t="str">
        <f t="shared" si="43"/>
        <v/>
      </c>
      <c r="S103" s="1349" t="str">
        <f t="shared" si="44"/>
        <v/>
      </c>
      <c r="U103" s="1349" t="str">
        <f t="shared" si="45"/>
        <v/>
      </c>
      <c r="W103" s="1349" t="str">
        <f t="shared" si="46"/>
        <v/>
      </c>
      <c r="Y103" s="1349" t="str">
        <f t="shared" si="47"/>
        <v/>
      </c>
      <c r="AA103" s="1349" t="str">
        <f t="shared" si="48"/>
        <v/>
      </c>
      <c r="AC103" s="1349" t="str">
        <f t="shared" si="49"/>
        <v/>
      </c>
      <c r="AE103" s="1349" t="str">
        <f t="shared" si="50"/>
        <v/>
      </c>
      <c r="AG103" s="1349" t="str">
        <f t="shared" si="51"/>
        <v/>
      </c>
      <c r="AI103" s="1349" t="str">
        <f t="shared" si="52"/>
        <v/>
      </c>
      <c r="AK103" s="1349" t="str">
        <f t="shared" si="53"/>
        <v/>
      </c>
      <c r="AM103" s="1349" t="str">
        <f t="shared" si="54"/>
        <v/>
      </c>
      <c r="AO103" s="1349" t="str">
        <f t="shared" si="55"/>
        <v/>
      </c>
      <c r="AQ103" s="1349" t="str">
        <f t="shared" si="56"/>
        <v/>
      </c>
      <c r="AS103" s="1349" t="str">
        <f t="shared" si="57"/>
        <v/>
      </c>
      <c r="AU103" s="1349" t="str">
        <f t="shared" si="57"/>
        <v/>
      </c>
      <c r="AW103" s="1349" t="str">
        <f t="shared" si="58"/>
        <v/>
      </c>
      <c r="AY103" s="1349" t="str">
        <f t="shared" si="59"/>
        <v/>
      </c>
      <c r="BA103" s="1349" t="str">
        <f t="shared" si="60"/>
        <v/>
      </c>
      <c r="BC103" s="1349" t="str">
        <f t="shared" si="61"/>
        <v/>
      </c>
      <c r="BE103" s="1349" t="str">
        <f t="shared" si="62"/>
        <v/>
      </c>
      <c r="BG103" s="1349" t="str">
        <f t="shared" si="63"/>
        <v/>
      </c>
      <c r="BI103" s="1349" t="str">
        <f t="shared" si="64"/>
        <v/>
      </c>
      <c r="BK103" s="1349" t="str">
        <f t="shared" si="65"/>
        <v/>
      </c>
      <c r="BM103" s="1349" t="str">
        <f t="shared" si="66"/>
        <v/>
      </c>
      <c r="BO103" s="1349" t="str">
        <f t="shared" si="67"/>
        <v/>
      </c>
      <c r="BQ103" s="1349" t="str">
        <f t="shared" si="68"/>
        <v/>
      </c>
      <c r="BS103" s="1349" t="str">
        <f t="shared" si="69"/>
        <v/>
      </c>
      <c r="BU103" s="1349" t="str">
        <f t="shared" si="70"/>
        <v/>
      </c>
      <c r="BW103" s="1349" t="str">
        <f t="shared" si="71"/>
        <v/>
      </c>
      <c r="BY103" s="1349" t="str">
        <f t="shared" si="72"/>
        <v/>
      </c>
      <c r="CA103" s="1349" t="str">
        <f t="shared" si="73"/>
        <v/>
      </c>
      <c r="CC103" s="1349" t="str">
        <f t="shared" si="74"/>
        <v/>
      </c>
      <c r="CE103" s="1349" t="str">
        <f t="shared" si="75"/>
        <v/>
      </c>
    </row>
    <row r="104" spans="5:83" x14ac:dyDescent="0.25">
      <c r="E104" s="1349" t="str">
        <f t="shared" si="38"/>
        <v/>
      </c>
      <c r="G104" s="1349" t="str">
        <f t="shared" si="38"/>
        <v/>
      </c>
      <c r="I104" s="1349" t="str">
        <f t="shared" si="39"/>
        <v/>
      </c>
      <c r="K104" s="1349" t="str">
        <f t="shared" si="40"/>
        <v/>
      </c>
      <c r="M104" s="1349" t="str">
        <f t="shared" si="41"/>
        <v/>
      </c>
      <c r="O104" s="1349" t="str">
        <f t="shared" si="42"/>
        <v/>
      </c>
      <c r="Q104" s="1349" t="str">
        <f t="shared" si="43"/>
        <v/>
      </c>
      <c r="S104" s="1349" t="str">
        <f t="shared" si="44"/>
        <v/>
      </c>
      <c r="U104" s="1349" t="str">
        <f t="shared" si="45"/>
        <v/>
      </c>
      <c r="W104" s="1349" t="str">
        <f t="shared" si="46"/>
        <v/>
      </c>
      <c r="Y104" s="1349" t="str">
        <f t="shared" si="47"/>
        <v/>
      </c>
      <c r="AA104" s="1349" t="str">
        <f t="shared" si="48"/>
        <v/>
      </c>
      <c r="AC104" s="1349" t="str">
        <f t="shared" si="49"/>
        <v/>
      </c>
      <c r="AE104" s="1349" t="str">
        <f t="shared" si="50"/>
        <v/>
      </c>
      <c r="AG104" s="1349" t="str">
        <f t="shared" si="51"/>
        <v/>
      </c>
      <c r="AI104" s="1349" t="str">
        <f t="shared" si="52"/>
        <v/>
      </c>
      <c r="AK104" s="1349" t="str">
        <f t="shared" si="53"/>
        <v/>
      </c>
      <c r="AM104" s="1349" t="str">
        <f t="shared" si="54"/>
        <v/>
      </c>
      <c r="AO104" s="1349" t="str">
        <f t="shared" si="55"/>
        <v/>
      </c>
      <c r="AQ104" s="1349" t="str">
        <f t="shared" si="56"/>
        <v/>
      </c>
      <c r="AS104" s="1349" t="str">
        <f t="shared" si="57"/>
        <v/>
      </c>
      <c r="AU104" s="1349" t="str">
        <f t="shared" si="57"/>
        <v/>
      </c>
      <c r="AW104" s="1349" t="str">
        <f t="shared" si="58"/>
        <v/>
      </c>
      <c r="AY104" s="1349" t="str">
        <f t="shared" si="59"/>
        <v/>
      </c>
      <c r="BA104" s="1349" t="str">
        <f t="shared" si="60"/>
        <v/>
      </c>
      <c r="BC104" s="1349" t="str">
        <f t="shared" si="61"/>
        <v/>
      </c>
      <c r="BE104" s="1349" t="str">
        <f t="shared" si="62"/>
        <v/>
      </c>
      <c r="BG104" s="1349" t="str">
        <f t="shared" si="63"/>
        <v/>
      </c>
      <c r="BI104" s="1349" t="str">
        <f t="shared" si="64"/>
        <v/>
      </c>
      <c r="BK104" s="1349" t="str">
        <f t="shared" si="65"/>
        <v/>
      </c>
      <c r="BM104" s="1349" t="str">
        <f t="shared" si="66"/>
        <v/>
      </c>
      <c r="BO104" s="1349" t="str">
        <f t="shared" si="67"/>
        <v/>
      </c>
      <c r="BQ104" s="1349" t="str">
        <f t="shared" si="68"/>
        <v/>
      </c>
      <c r="BS104" s="1349" t="str">
        <f t="shared" si="69"/>
        <v/>
      </c>
      <c r="BU104" s="1349" t="str">
        <f t="shared" si="70"/>
        <v/>
      </c>
      <c r="BW104" s="1349" t="str">
        <f t="shared" si="71"/>
        <v/>
      </c>
      <c r="BY104" s="1349" t="str">
        <f t="shared" si="72"/>
        <v/>
      </c>
      <c r="CA104" s="1349" t="str">
        <f t="shared" si="73"/>
        <v/>
      </c>
      <c r="CC104" s="1349" t="str">
        <f t="shared" si="74"/>
        <v/>
      </c>
      <c r="CE104" s="1349" t="str">
        <f t="shared" si="75"/>
        <v/>
      </c>
    </row>
    <row r="105" spans="5:83" x14ac:dyDescent="0.25">
      <c r="E105" s="1349" t="str">
        <f t="shared" si="38"/>
        <v/>
      </c>
      <c r="G105" s="1349" t="str">
        <f t="shared" si="38"/>
        <v/>
      </c>
      <c r="I105" s="1349" t="str">
        <f t="shared" si="39"/>
        <v/>
      </c>
      <c r="K105" s="1349" t="str">
        <f t="shared" si="40"/>
        <v/>
      </c>
      <c r="M105" s="1349" t="str">
        <f t="shared" si="41"/>
        <v/>
      </c>
      <c r="O105" s="1349" t="str">
        <f t="shared" si="42"/>
        <v/>
      </c>
      <c r="Q105" s="1349" t="str">
        <f t="shared" si="43"/>
        <v/>
      </c>
      <c r="S105" s="1349" t="str">
        <f t="shared" si="44"/>
        <v/>
      </c>
      <c r="U105" s="1349" t="str">
        <f t="shared" si="45"/>
        <v/>
      </c>
      <c r="W105" s="1349" t="str">
        <f t="shared" si="46"/>
        <v/>
      </c>
      <c r="Y105" s="1349" t="str">
        <f t="shared" si="47"/>
        <v/>
      </c>
      <c r="AA105" s="1349" t="str">
        <f t="shared" si="48"/>
        <v/>
      </c>
      <c r="AC105" s="1349" t="str">
        <f t="shared" si="49"/>
        <v/>
      </c>
      <c r="AE105" s="1349" t="str">
        <f t="shared" si="50"/>
        <v/>
      </c>
      <c r="AG105" s="1349" t="str">
        <f t="shared" si="51"/>
        <v/>
      </c>
      <c r="AI105" s="1349" t="str">
        <f t="shared" si="52"/>
        <v/>
      </c>
      <c r="AK105" s="1349" t="str">
        <f t="shared" si="53"/>
        <v/>
      </c>
      <c r="AM105" s="1349" t="str">
        <f t="shared" si="54"/>
        <v/>
      </c>
      <c r="AO105" s="1349" t="str">
        <f t="shared" si="55"/>
        <v/>
      </c>
      <c r="AQ105" s="1349" t="str">
        <f t="shared" si="56"/>
        <v/>
      </c>
      <c r="AS105" s="1349" t="str">
        <f t="shared" si="57"/>
        <v/>
      </c>
      <c r="AU105" s="1349" t="str">
        <f t="shared" si="57"/>
        <v/>
      </c>
      <c r="AW105" s="1349" t="str">
        <f t="shared" si="58"/>
        <v/>
      </c>
      <c r="AY105" s="1349" t="str">
        <f t="shared" si="59"/>
        <v/>
      </c>
      <c r="BA105" s="1349" t="str">
        <f t="shared" si="60"/>
        <v/>
      </c>
      <c r="BC105" s="1349" t="str">
        <f t="shared" si="61"/>
        <v/>
      </c>
      <c r="BE105" s="1349" t="str">
        <f t="shared" si="62"/>
        <v/>
      </c>
      <c r="BG105" s="1349" t="str">
        <f t="shared" si="63"/>
        <v/>
      </c>
      <c r="BI105" s="1349" t="str">
        <f t="shared" si="64"/>
        <v/>
      </c>
      <c r="BK105" s="1349" t="str">
        <f t="shared" si="65"/>
        <v/>
      </c>
      <c r="BM105" s="1349" t="str">
        <f t="shared" si="66"/>
        <v/>
      </c>
      <c r="BO105" s="1349" t="str">
        <f t="shared" si="67"/>
        <v/>
      </c>
      <c r="BQ105" s="1349" t="str">
        <f t="shared" si="68"/>
        <v/>
      </c>
      <c r="BS105" s="1349" t="str">
        <f t="shared" si="69"/>
        <v/>
      </c>
      <c r="BU105" s="1349" t="str">
        <f t="shared" si="70"/>
        <v/>
      </c>
      <c r="BW105" s="1349" t="str">
        <f t="shared" si="71"/>
        <v/>
      </c>
      <c r="BY105" s="1349" t="str">
        <f t="shared" si="72"/>
        <v/>
      </c>
      <c r="CA105" s="1349" t="str">
        <f t="shared" si="73"/>
        <v/>
      </c>
      <c r="CC105" s="1349" t="str">
        <f t="shared" si="74"/>
        <v/>
      </c>
      <c r="CE105" s="1349" t="str">
        <f t="shared" si="75"/>
        <v/>
      </c>
    </row>
    <row r="106" spans="5:83" x14ac:dyDescent="0.25">
      <c r="E106" s="1349" t="str">
        <f t="shared" si="38"/>
        <v/>
      </c>
      <c r="G106" s="1349" t="str">
        <f t="shared" si="38"/>
        <v/>
      </c>
      <c r="I106" s="1349" t="str">
        <f t="shared" si="39"/>
        <v/>
      </c>
      <c r="K106" s="1349" t="str">
        <f t="shared" si="40"/>
        <v/>
      </c>
      <c r="M106" s="1349" t="str">
        <f t="shared" si="41"/>
        <v/>
      </c>
      <c r="O106" s="1349" t="str">
        <f t="shared" si="42"/>
        <v/>
      </c>
      <c r="Q106" s="1349" t="str">
        <f t="shared" si="43"/>
        <v/>
      </c>
      <c r="S106" s="1349" t="str">
        <f t="shared" si="44"/>
        <v/>
      </c>
      <c r="U106" s="1349" t="str">
        <f t="shared" si="45"/>
        <v/>
      </c>
      <c r="W106" s="1349" t="str">
        <f t="shared" si="46"/>
        <v/>
      </c>
      <c r="Y106" s="1349" t="str">
        <f t="shared" si="47"/>
        <v/>
      </c>
      <c r="AA106" s="1349" t="str">
        <f t="shared" si="48"/>
        <v/>
      </c>
      <c r="AC106" s="1349" t="str">
        <f t="shared" si="49"/>
        <v/>
      </c>
      <c r="AE106" s="1349" t="str">
        <f t="shared" si="50"/>
        <v/>
      </c>
      <c r="AG106" s="1349" t="str">
        <f t="shared" si="51"/>
        <v/>
      </c>
      <c r="AI106" s="1349" t="str">
        <f t="shared" si="52"/>
        <v/>
      </c>
      <c r="AK106" s="1349" t="str">
        <f t="shared" si="53"/>
        <v/>
      </c>
      <c r="AM106" s="1349" t="str">
        <f t="shared" si="54"/>
        <v/>
      </c>
      <c r="AO106" s="1349" t="str">
        <f t="shared" si="55"/>
        <v/>
      </c>
      <c r="AQ106" s="1349" t="str">
        <f t="shared" si="56"/>
        <v/>
      </c>
      <c r="AS106" s="1349" t="str">
        <f t="shared" si="57"/>
        <v/>
      </c>
      <c r="AU106" s="1349" t="str">
        <f t="shared" si="57"/>
        <v/>
      </c>
      <c r="AW106" s="1349" t="str">
        <f t="shared" si="58"/>
        <v/>
      </c>
      <c r="AY106" s="1349" t="str">
        <f t="shared" si="59"/>
        <v/>
      </c>
      <c r="BA106" s="1349" t="str">
        <f t="shared" si="60"/>
        <v/>
      </c>
      <c r="BC106" s="1349" t="str">
        <f t="shared" si="61"/>
        <v/>
      </c>
      <c r="BE106" s="1349" t="str">
        <f t="shared" si="62"/>
        <v/>
      </c>
      <c r="BG106" s="1349" t="str">
        <f t="shared" si="63"/>
        <v/>
      </c>
      <c r="BI106" s="1349" t="str">
        <f t="shared" si="64"/>
        <v/>
      </c>
      <c r="BK106" s="1349" t="str">
        <f t="shared" si="65"/>
        <v/>
      </c>
      <c r="BM106" s="1349" t="str">
        <f t="shared" si="66"/>
        <v/>
      </c>
      <c r="BO106" s="1349" t="str">
        <f t="shared" si="67"/>
        <v/>
      </c>
      <c r="BQ106" s="1349" t="str">
        <f t="shared" si="68"/>
        <v/>
      </c>
      <c r="BS106" s="1349" t="str">
        <f t="shared" si="69"/>
        <v/>
      </c>
      <c r="BU106" s="1349" t="str">
        <f t="shared" si="70"/>
        <v/>
      </c>
      <c r="BW106" s="1349" t="str">
        <f t="shared" si="71"/>
        <v/>
      </c>
      <c r="BY106" s="1349" t="str">
        <f t="shared" si="72"/>
        <v/>
      </c>
      <c r="CA106" s="1349" t="str">
        <f t="shared" si="73"/>
        <v/>
      </c>
      <c r="CC106" s="1349" t="str">
        <f t="shared" si="74"/>
        <v/>
      </c>
      <c r="CE106" s="1349" t="str">
        <f t="shared" si="75"/>
        <v/>
      </c>
    </row>
    <row r="107" spans="5:83" x14ac:dyDescent="0.25">
      <c r="E107" s="1349" t="str">
        <f t="shared" si="38"/>
        <v/>
      </c>
      <c r="G107" s="1349" t="str">
        <f t="shared" si="38"/>
        <v/>
      </c>
      <c r="I107" s="1349" t="str">
        <f t="shared" si="39"/>
        <v/>
      </c>
      <c r="K107" s="1349" t="str">
        <f t="shared" si="40"/>
        <v/>
      </c>
      <c r="M107" s="1349" t="str">
        <f t="shared" si="41"/>
        <v/>
      </c>
      <c r="O107" s="1349" t="str">
        <f t="shared" si="42"/>
        <v/>
      </c>
      <c r="Q107" s="1349" t="str">
        <f t="shared" si="43"/>
        <v/>
      </c>
      <c r="S107" s="1349" t="str">
        <f t="shared" si="44"/>
        <v/>
      </c>
      <c r="U107" s="1349" t="str">
        <f t="shared" si="45"/>
        <v/>
      </c>
      <c r="W107" s="1349" t="str">
        <f t="shared" si="46"/>
        <v/>
      </c>
      <c r="Y107" s="1349" t="str">
        <f t="shared" si="47"/>
        <v/>
      </c>
      <c r="AA107" s="1349" t="str">
        <f t="shared" si="48"/>
        <v/>
      </c>
      <c r="AC107" s="1349" t="str">
        <f t="shared" si="49"/>
        <v/>
      </c>
      <c r="AE107" s="1349" t="str">
        <f t="shared" si="50"/>
        <v/>
      </c>
      <c r="AG107" s="1349" t="str">
        <f t="shared" si="51"/>
        <v/>
      </c>
      <c r="AI107" s="1349" t="str">
        <f t="shared" si="52"/>
        <v/>
      </c>
      <c r="AK107" s="1349" t="str">
        <f t="shared" si="53"/>
        <v/>
      </c>
      <c r="AM107" s="1349" t="str">
        <f t="shared" si="54"/>
        <v/>
      </c>
      <c r="AO107" s="1349" t="str">
        <f t="shared" si="55"/>
        <v/>
      </c>
      <c r="AQ107" s="1349" t="str">
        <f t="shared" si="56"/>
        <v/>
      </c>
      <c r="AS107" s="1349" t="str">
        <f t="shared" si="57"/>
        <v/>
      </c>
      <c r="AU107" s="1349" t="str">
        <f t="shared" si="57"/>
        <v/>
      </c>
      <c r="AW107" s="1349" t="str">
        <f t="shared" si="58"/>
        <v/>
      </c>
      <c r="AY107" s="1349" t="str">
        <f t="shared" si="59"/>
        <v/>
      </c>
      <c r="BA107" s="1349" t="str">
        <f t="shared" si="60"/>
        <v/>
      </c>
      <c r="BC107" s="1349" t="str">
        <f t="shared" si="61"/>
        <v/>
      </c>
      <c r="BE107" s="1349" t="str">
        <f t="shared" si="62"/>
        <v/>
      </c>
      <c r="BG107" s="1349" t="str">
        <f t="shared" si="63"/>
        <v/>
      </c>
      <c r="BI107" s="1349" t="str">
        <f t="shared" si="64"/>
        <v/>
      </c>
      <c r="BK107" s="1349" t="str">
        <f t="shared" si="65"/>
        <v/>
      </c>
      <c r="BM107" s="1349" t="str">
        <f t="shared" si="66"/>
        <v/>
      </c>
      <c r="BO107" s="1349" t="str">
        <f t="shared" si="67"/>
        <v/>
      </c>
      <c r="BQ107" s="1349" t="str">
        <f t="shared" si="68"/>
        <v/>
      </c>
      <c r="BS107" s="1349" t="str">
        <f t="shared" si="69"/>
        <v/>
      </c>
      <c r="BU107" s="1349" t="str">
        <f t="shared" si="70"/>
        <v/>
      </c>
      <c r="BW107" s="1349" t="str">
        <f t="shared" si="71"/>
        <v/>
      </c>
      <c r="BY107" s="1349" t="str">
        <f t="shared" si="72"/>
        <v/>
      </c>
      <c r="CA107" s="1349" t="str">
        <f t="shared" si="73"/>
        <v/>
      </c>
      <c r="CC107" s="1349" t="str">
        <f t="shared" si="74"/>
        <v/>
      </c>
      <c r="CE107" s="1349" t="str">
        <f t="shared" si="75"/>
        <v/>
      </c>
    </row>
    <row r="108" spans="5:83" x14ac:dyDescent="0.25">
      <c r="E108" s="1349" t="str">
        <f t="shared" si="38"/>
        <v/>
      </c>
      <c r="G108" s="1349" t="str">
        <f t="shared" si="38"/>
        <v/>
      </c>
      <c r="I108" s="1349" t="str">
        <f t="shared" si="39"/>
        <v/>
      </c>
      <c r="K108" s="1349" t="str">
        <f t="shared" si="40"/>
        <v/>
      </c>
      <c r="M108" s="1349" t="str">
        <f t="shared" si="41"/>
        <v/>
      </c>
      <c r="O108" s="1349" t="str">
        <f t="shared" si="42"/>
        <v/>
      </c>
      <c r="Q108" s="1349" t="str">
        <f t="shared" si="43"/>
        <v/>
      </c>
      <c r="S108" s="1349" t="str">
        <f t="shared" si="44"/>
        <v/>
      </c>
      <c r="U108" s="1349" t="str">
        <f t="shared" si="45"/>
        <v/>
      </c>
      <c r="W108" s="1349" t="str">
        <f t="shared" si="46"/>
        <v/>
      </c>
      <c r="Y108" s="1349" t="str">
        <f t="shared" si="47"/>
        <v/>
      </c>
      <c r="AA108" s="1349" t="str">
        <f t="shared" si="48"/>
        <v/>
      </c>
      <c r="AC108" s="1349" t="str">
        <f t="shared" si="49"/>
        <v/>
      </c>
      <c r="AE108" s="1349" t="str">
        <f t="shared" si="50"/>
        <v/>
      </c>
      <c r="AG108" s="1349" t="str">
        <f t="shared" si="51"/>
        <v/>
      </c>
      <c r="AI108" s="1349" t="str">
        <f t="shared" si="52"/>
        <v/>
      </c>
      <c r="AK108" s="1349" t="str">
        <f t="shared" si="53"/>
        <v/>
      </c>
      <c r="AM108" s="1349" t="str">
        <f t="shared" si="54"/>
        <v/>
      </c>
      <c r="AO108" s="1349" t="str">
        <f t="shared" si="55"/>
        <v/>
      </c>
      <c r="AQ108" s="1349" t="str">
        <f t="shared" si="56"/>
        <v/>
      </c>
      <c r="AS108" s="1349" t="str">
        <f t="shared" si="57"/>
        <v/>
      </c>
      <c r="AU108" s="1349" t="str">
        <f t="shared" si="57"/>
        <v/>
      </c>
      <c r="AW108" s="1349" t="str">
        <f t="shared" si="58"/>
        <v/>
      </c>
      <c r="AY108" s="1349" t="str">
        <f t="shared" si="59"/>
        <v/>
      </c>
      <c r="BA108" s="1349" t="str">
        <f t="shared" si="60"/>
        <v/>
      </c>
      <c r="BC108" s="1349" t="str">
        <f t="shared" si="61"/>
        <v/>
      </c>
      <c r="BE108" s="1349" t="str">
        <f t="shared" si="62"/>
        <v/>
      </c>
      <c r="BG108" s="1349" t="str">
        <f t="shared" si="63"/>
        <v/>
      </c>
      <c r="BI108" s="1349" t="str">
        <f t="shared" si="64"/>
        <v/>
      </c>
      <c r="BK108" s="1349" t="str">
        <f t="shared" si="65"/>
        <v/>
      </c>
      <c r="BM108" s="1349" t="str">
        <f t="shared" si="66"/>
        <v/>
      </c>
      <c r="BO108" s="1349" t="str">
        <f t="shared" si="67"/>
        <v/>
      </c>
      <c r="BQ108" s="1349" t="str">
        <f t="shared" si="68"/>
        <v/>
      </c>
      <c r="BS108" s="1349" t="str">
        <f t="shared" si="69"/>
        <v/>
      </c>
      <c r="BU108" s="1349" t="str">
        <f t="shared" si="70"/>
        <v/>
      </c>
      <c r="BW108" s="1349" t="str">
        <f t="shared" si="71"/>
        <v/>
      </c>
      <c r="BY108" s="1349" t="str">
        <f t="shared" si="72"/>
        <v/>
      </c>
      <c r="CA108" s="1349" t="str">
        <f t="shared" si="73"/>
        <v/>
      </c>
      <c r="CC108" s="1349" t="str">
        <f t="shared" si="74"/>
        <v/>
      </c>
      <c r="CE108" s="1349" t="str">
        <f t="shared" si="75"/>
        <v/>
      </c>
    </row>
    <row r="109" spans="5:83" x14ac:dyDescent="0.25">
      <c r="E109" s="1349" t="str">
        <f t="shared" si="38"/>
        <v/>
      </c>
      <c r="G109" s="1349" t="str">
        <f t="shared" si="38"/>
        <v/>
      </c>
      <c r="I109" s="1349" t="str">
        <f t="shared" si="39"/>
        <v/>
      </c>
      <c r="K109" s="1349" t="str">
        <f t="shared" si="40"/>
        <v/>
      </c>
      <c r="M109" s="1349" t="str">
        <f t="shared" si="41"/>
        <v/>
      </c>
      <c r="O109" s="1349" t="str">
        <f t="shared" si="42"/>
        <v/>
      </c>
      <c r="Q109" s="1349" t="str">
        <f t="shared" si="43"/>
        <v/>
      </c>
      <c r="S109" s="1349" t="str">
        <f t="shared" si="44"/>
        <v/>
      </c>
      <c r="U109" s="1349" t="str">
        <f t="shared" si="45"/>
        <v/>
      </c>
      <c r="W109" s="1349" t="str">
        <f t="shared" si="46"/>
        <v/>
      </c>
      <c r="Y109" s="1349" t="str">
        <f t="shared" si="47"/>
        <v/>
      </c>
      <c r="AA109" s="1349" t="str">
        <f t="shared" si="48"/>
        <v/>
      </c>
      <c r="AC109" s="1349" t="str">
        <f t="shared" si="49"/>
        <v/>
      </c>
      <c r="AE109" s="1349" t="str">
        <f t="shared" si="50"/>
        <v/>
      </c>
      <c r="AG109" s="1349" t="str">
        <f t="shared" si="51"/>
        <v/>
      </c>
      <c r="AI109" s="1349" t="str">
        <f t="shared" si="52"/>
        <v/>
      </c>
      <c r="AK109" s="1349" t="str">
        <f t="shared" si="53"/>
        <v/>
      </c>
      <c r="AM109" s="1349" t="str">
        <f t="shared" si="54"/>
        <v/>
      </c>
      <c r="AO109" s="1349" t="str">
        <f t="shared" si="55"/>
        <v/>
      </c>
      <c r="AQ109" s="1349" t="str">
        <f t="shared" si="56"/>
        <v/>
      </c>
      <c r="AS109" s="1349" t="str">
        <f t="shared" si="57"/>
        <v/>
      </c>
      <c r="AU109" s="1349" t="str">
        <f t="shared" si="57"/>
        <v/>
      </c>
      <c r="AW109" s="1349" t="str">
        <f t="shared" si="58"/>
        <v/>
      </c>
      <c r="AY109" s="1349" t="str">
        <f t="shared" si="59"/>
        <v/>
      </c>
      <c r="BA109" s="1349" t="str">
        <f t="shared" si="60"/>
        <v/>
      </c>
      <c r="BC109" s="1349" t="str">
        <f t="shared" si="61"/>
        <v/>
      </c>
      <c r="BE109" s="1349" t="str">
        <f t="shared" si="62"/>
        <v/>
      </c>
      <c r="BG109" s="1349" t="str">
        <f t="shared" si="63"/>
        <v/>
      </c>
      <c r="BI109" s="1349" t="str">
        <f t="shared" si="64"/>
        <v/>
      </c>
      <c r="BK109" s="1349" t="str">
        <f t="shared" si="65"/>
        <v/>
      </c>
      <c r="BM109" s="1349" t="str">
        <f t="shared" si="66"/>
        <v/>
      </c>
      <c r="BO109" s="1349" t="str">
        <f t="shared" si="67"/>
        <v/>
      </c>
      <c r="BQ109" s="1349" t="str">
        <f t="shared" si="68"/>
        <v/>
      </c>
      <c r="BS109" s="1349" t="str">
        <f t="shared" si="69"/>
        <v/>
      </c>
      <c r="BU109" s="1349" t="str">
        <f t="shared" si="70"/>
        <v/>
      </c>
      <c r="BW109" s="1349" t="str">
        <f t="shared" si="71"/>
        <v/>
      </c>
      <c r="BY109" s="1349" t="str">
        <f t="shared" si="72"/>
        <v/>
      </c>
      <c r="CA109" s="1349" t="str">
        <f t="shared" si="73"/>
        <v/>
      </c>
      <c r="CC109" s="1349" t="str">
        <f t="shared" si="74"/>
        <v/>
      </c>
      <c r="CE109" s="1349" t="str">
        <f t="shared" si="75"/>
        <v/>
      </c>
    </row>
    <row r="110" spans="5:83" x14ac:dyDescent="0.25">
      <c r="E110" s="1349" t="str">
        <f t="shared" si="38"/>
        <v/>
      </c>
      <c r="G110" s="1349" t="str">
        <f t="shared" si="38"/>
        <v/>
      </c>
      <c r="I110" s="1349" t="str">
        <f t="shared" si="39"/>
        <v/>
      </c>
      <c r="K110" s="1349" t="str">
        <f t="shared" si="40"/>
        <v/>
      </c>
      <c r="M110" s="1349" t="str">
        <f t="shared" si="41"/>
        <v/>
      </c>
      <c r="O110" s="1349" t="str">
        <f t="shared" si="42"/>
        <v/>
      </c>
      <c r="Q110" s="1349" t="str">
        <f t="shared" si="43"/>
        <v/>
      </c>
      <c r="S110" s="1349" t="str">
        <f t="shared" si="44"/>
        <v/>
      </c>
      <c r="U110" s="1349" t="str">
        <f t="shared" si="45"/>
        <v/>
      </c>
      <c r="W110" s="1349" t="str">
        <f t="shared" si="46"/>
        <v/>
      </c>
      <c r="Y110" s="1349" t="str">
        <f t="shared" si="47"/>
        <v/>
      </c>
      <c r="AA110" s="1349" t="str">
        <f t="shared" si="48"/>
        <v/>
      </c>
      <c r="AC110" s="1349" t="str">
        <f t="shared" si="49"/>
        <v/>
      </c>
      <c r="AE110" s="1349" t="str">
        <f t="shared" si="50"/>
        <v/>
      </c>
      <c r="AG110" s="1349" t="str">
        <f t="shared" si="51"/>
        <v/>
      </c>
      <c r="AI110" s="1349" t="str">
        <f t="shared" si="52"/>
        <v/>
      </c>
      <c r="AK110" s="1349" t="str">
        <f t="shared" si="53"/>
        <v/>
      </c>
      <c r="AM110" s="1349" t="str">
        <f t="shared" si="54"/>
        <v/>
      </c>
      <c r="AO110" s="1349" t="str">
        <f t="shared" si="55"/>
        <v/>
      </c>
      <c r="AQ110" s="1349" t="str">
        <f t="shared" si="56"/>
        <v/>
      </c>
      <c r="AS110" s="1349" t="str">
        <f t="shared" si="57"/>
        <v/>
      </c>
      <c r="AU110" s="1349" t="str">
        <f t="shared" si="57"/>
        <v/>
      </c>
      <c r="AW110" s="1349" t="str">
        <f t="shared" si="58"/>
        <v/>
      </c>
      <c r="AY110" s="1349" t="str">
        <f t="shared" si="59"/>
        <v/>
      </c>
      <c r="BA110" s="1349" t="str">
        <f t="shared" si="60"/>
        <v/>
      </c>
      <c r="BC110" s="1349" t="str">
        <f t="shared" si="61"/>
        <v/>
      </c>
      <c r="BE110" s="1349" t="str">
        <f t="shared" si="62"/>
        <v/>
      </c>
      <c r="BG110" s="1349" t="str">
        <f t="shared" si="63"/>
        <v/>
      </c>
      <c r="BI110" s="1349" t="str">
        <f t="shared" si="64"/>
        <v/>
      </c>
      <c r="BK110" s="1349" t="str">
        <f t="shared" si="65"/>
        <v/>
      </c>
      <c r="BM110" s="1349" t="str">
        <f t="shared" si="66"/>
        <v/>
      </c>
      <c r="BO110" s="1349" t="str">
        <f t="shared" si="67"/>
        <v/>
      </c>
      <c r="BQ110" s="1349" t="str">
        <f t="shared" si="68"/>
        <v/>
      </c>
      <c r="BS110" s="1349" t="str">
        <f t="shared" si="69"/>
        <v/>
      </c>
      <c r="BU110" s="1349" t="str">
        <f t="shared" si="70"/>
        <v/>
      </c>
      <c r="BW110" s="1349" t="str">
        <f t="shared" si="71"/>
        <v/>
      </c>
      <c r="BY110" s="1349" t="str">
        <f t="shared" si="72"/>
        <v/>
      </c>
      <c r="CA110" s="1349" t="str">
        <f t="shared" si="73"/>
        <v/>
      </c>
      <c r="CC110" s="1349" t="str">
        <f t="shared" si="74"/>
        <v/>
      </c>
      <c r="CE110" s="1349" t="str">
        <f t="shared" si="75"/>
        <v/>
      </c>
    </row>
    <row r="111" spans="5:83" x14ac:dyDescent="0.25">
      <c r="E111" s="1349" t="str">
        <f t="shared" si="38"/>
        <v/>
      </c>
      <c r="G111" s="1349" t="str">
        <f t="shared" si="38"/>
        <v/>
      </c>
      <c r="I111" s="1349" t="str">
        <f t="shared" si="39"/>
        <v/>
      </c>
      <c r="K111" s="1349" t="str">
        <f t="shared" si="40"/>
        <v/>
      </c>
      <c r="M111" s="1349" t="str">
        <f t="shared" si="41"/>
        <v/>
      </c>
      <c r="O111" s="1349" t="str">
        <f t="shared" si="42"/>
        <v/>
      </c>
      <c r="Q111" s="1349" t="str">
        <f t="shared" si="43"/>
        <v/>
      </c>
      <c r="S111" s="1349" t="str">
        <f t="shared" si="44"/>
        <v/>
      </c>
      <c r="U111" s="1349" t="str">
        <f t="shared" si="45"/>
        <v/>
      </c>
      <c r="W111" s="1349" t="str">
        <f t="shared" si="46"/>
        <v/>
      </c>
      <c r="Y111" s="1349" t="str">
        <f t="shared" si="47"/>
        <v/>
      </c>
      <c r="AA111" s="1349" t="str">
        <f t="shared" si="48"/>
        <v/>
      </c>
      <c r="AC111" s="1349" t="str">
        <f t="shared" si="49"/>
        <v/>
      </c>
      <c r="AE111" s="1349" t="str">
        <f t="shared" si="50"/>
        <v/>
      </c>
      <c r="AG111" s="1349" t="str">
        <f t="shared" si="51"/>
        <v/>
      </c>
      <c r="AI111" s="1349" t="str">
        <f t="shared" si="52"/>
        <v/>
      </c>
      <c r="AK111" s="1349" t="str">
        <f t="shared" si="53"/>
        <v/>
      </c>
      <c r="AM111" s="1349" t="str">
        <f t="shared" si="54"/>
        <v/>
      </c>
      <c r="AO111" s="1349" t="str">
        <f t="shared" si="55"/>
        <v/>
      </c>
      <c r="AQ111" s="1349" t="str">
        <f t="shared" si="56"/>
        <v/>
      </c>
      <c r="AS111" s="1349" t="str">
        <f t="shared" si="57"/>
        <v/>
      </c>
      <c r="AU111" s="1349" t="str">
        <f t="shared" si="57"/>
        <v/>
      </c>
      <c r="AW111" s="1349" t="str">
        <f t="shared" si="58"/>
        <v/>
      </c>
      <c r="AY111" s="1349" t="str">
        <f t="shared" si="59"/>
        <v/>
      </c>
      <c r="BA111" s="1349" t="str">
        <f t="shared" si="60"/>
        <v/>
      </c>
      <c r="BC111" s="1349" t="str">
        <f t="shared" si="61"/>
        <v/>
      </c>
      <c r="BE111" s="1349" t="str">
        <f t="shared" si="62"/>
        <v/>
      </c>
      <c r="BG111" s="1349" t="str">
        <f t="shared" si="63"/>
        <v/>
      </c>
      <c r="BI111" s="1349" t="str">
        <f t="shared" si="64"/>
        <v/>
      </c>
      <c r="BK111" s="1349" t="str">
        <f t="shared" si="65"/>
        <v/>
      </c>
      <c r="BM111" s="1349" t="str">
        <f t="shared" si="66"/>
        <v/>
      </c>
      <c r="BO111" s="1349" t="str">
        <f t="shared" si="67"/>
        <v/>
      </c>
      <c r="BQ111" s="1349" t="str">
        <f t="shared" si="68"/>
        <v/>
      </c>
      <c r="BS111" s="1349" t="str">
        <f t="shared" si="69"/>
        <v/>
      </c>
      <c r="BU111" s="1349" t="str">
        <f t="shared" si="70"/>
        <v/>
      </c>
      <c r="BW111" s="1349" t="str">
        <f t="shared" si="71"/>
        <v/>
      </c>
      <c r="BY111" s="1349" t="str">
        <f t="shared" si="72"/>
        <v/>
      </c>
      <c r="CA111" s="1349" t="str">
        <f t="shared" si="73"/>
        <v/>
      </c>
      <c r="CC111" s="1349" t="str">
        <f t="shared" si="74"/>
        <v/>
      </c>
      <c r="CE111" s="1349" t="str">
        <f t="shared" si="75"/>
        <v/>
      </c>
    </row>
    <row r="112" spans="5:83" x14ac:dyDescent="0.25">
      <c r="E112" s="1349" t="str">
        <f t="shared" si="38"/>
        <v/>
      </c>
      <c r="G112" s="1349" t="str">
        <f t="shared" si="38"/>
        <v/>
      </c>
      <c r="I112" s="1349" t="str">
        <f t="shared" si="39"/>
        <v/>
      </c>
      <c r="K112" s="1349" t="str">
        <f t="shared" si="40"/>
        <v/>
      </c>
      <c r="M112" s="1349" t="str">
        <f t="shared" si="41"/>
        <v/>
      </c>
      <c r="O112" s="1349" t="str">
        <f t="shared" si="42"/>
        <v/>
      </c>
      <c r="Q112" s="1349" t="str">
        <f t="shared" si="43"/>
        <v/>
      </c>
      <c r="S112" s="1349" t="str">
        <f t="shared" si="44"/>
        <v/>
      </c>
      <c r="U112" s="1349" t="str">
        <f t="shared" si="45"/>
        <v/>
      </c>
      <c r="W112" s="1349" t="str">
        <f t="shared" si="46"/>
        <v/>
      </c>
      <c r="Y112" s="1349" t="str">
        <f t="shared" si="47"/>
        <v/>
      </c>
      <c r="AA112" s="1349" t="str">
        <f t="shared" si="48"/>
        <v/>
      </c>
      <c r="AC112" s="1349" t="str">
        <f t="shared" si="49"/>
        <v/>
      </c>
      <c r="AE112" s="1349" t="str">
        <f t="shared" si="50"/>
        <v/>
      </c>
      <c r="AG112" s="1349" t="str">
        <f t="shared" si="51"/>
        <v/>
      </c>
      <c r="AI112" s="1349" t="str">
        <f t="shared" si="52"/>
        <v/>
      </c>
      <c r="AK112" s="1349" t="str">
        <f t="shared" si="53"/>
        <v/>
      </c>
      <c r="AM112" s="1349" t="str">
        <f t="shared" si="54"/>
        <v/>
      </c>
      <c r="AO112" s="1349" t="str">
        <f t="shared" si="55"/>
        <v/>
      </c>
      <c r="AQ112" s="1349" t="str">
        <f t="shared" si="56"/>
        <v/>
      </c>
      <c r="AS112" s="1349" t="str">
        <f t="shared" si="57"/>
        <v/>
      </c>
      <c r="AU112" s="1349" t="str">
        <f t="shared" si="57"/>
        <v/>
      </c>
      <c r="AW112" s="1349" t="str">
        <f t="shared" si="58"/>
        <v/>
      </c>
      <c r="AY112" s="1349" t="str">
        <f t="shared" si="59"/>
        <v/>
      </c>
      <c r="BA112" s="1349" t="str">
        <f t="shared" si="60"/>
        <v/>
      </c>
      <c r="BC112" s="1349" t="str">
        <f t="shared" si="61"/>
        <v/>
      </c>
      <c r="BE112" s="1349" t="str">
        <f t="shared" si="62"/>
        <v/>
      </c>
      <c r="BG112" s="1349" t="str">
        <f t="shared" si="63"/>
        <v/>
      </c>
      <c r="BI112" s="1349" t="str">
        <f t="shared" si="64"/>
        <v/>
      </c>
      <c r="BK112" s="1349" t="str">
        <f t="shared" si="65"/>
        <v/>
      </c>
      <c r="BM112" s="1349" t="str">
        <f t="shared" si="66"/>
        <v/>
      </c>
      <c r="BO112" s="1349" t="str">
        <f t="shared" si="67"/>
        <v/>
      </c>
      <c r="BQ112" s="1349" t="str">
        <f t="shared" si="68"/>
        <v/>
      </c>
      <c r="BS112" s="1349" t="str">
        <f t="shared" si="69"/>
        <v/>
      </c>
      <c r="BU112" s="1349" t="str">
        <f t="shared" si="70"/>
        <v/>
      </c>
      <c r="BW112" s="1349" t="str">
        <f t="shared" si="71"/>
        <v/>
      </c>
      <c r="BY112" s="1349" t="str">
        <f t="shared" si="72"/>
        <v/>
      </c>
      <c r="CA112" s="1349" t="str">
        <f t="shared" si="73"/>
        <v/>
      </c>
      <c r="CC112" s="1349" t="str">
        <f t="shared" si="74"/>
        <v/>
      </c>
      <c r="CE112" s="1349" t="str">
        <f t="shared" si="75"/>
        <v/>
      </c>
    </row>
    <row r="113" spans="5:83" x14ac:dyDescent="0.25">
      <c r="E113" s="1349" t="str">
        <f t="shared" si="38"/>
        <v/>
      </c>
      <c r="G113" s="1349" t="str">
        <f t="shared" si="38"/>
        <v/>
      </c>
      <c r="I113" s="1349" t="str">
        <f t="shared" si="39"/>
        <v/>
      </c>
      <c r="K113" s="1349" t="str">
        <f t="shared" si="40"/>
        <v/>
      </c>
      <c r="M113" s="1349" t="str">
        <f t="shared" si="41"/>
        <v/>
      </c>
      <c r="O113" s="1349" t="str">
        <f t="shared" si="42"/>
        <v/>
      </c>
      <c r="Q113" s="1349" t="str">
        <f t="shared" si="43"/>
        <v/>
      </c>
      <c r="S113" s="1349" t="str">
        <f t="shared" si="44"/>
        <v/>
      </c>
      <c r="U113" s="1349" t="str">
        <f t="shared" si="45"/>
        <v/>
      </c>
      <c r="W113" s="1349" t="str">
        <f t="shared" si="46"/>
        <v/>
      </c>
      <c r="Y113" s="1349" t="str">
        <f t="shared" si="47"/>
        <v/>
      </c>
      <c r="AA113" s="1349" t="str">
        <f t="shared" si="48"/>
        <v/>
      </c>
      <c r="AC113" s="1349" t="str">
        <f t="shared" si="49"/>
        <v/>
      </c>
      <c r="AE113" s="1349" t="str">
        <f t="shared" si="50"/>
        <v/>
      </c>
      <c r="AG113" s="1349" t="str">
        <f t="shared" si="51"/>
        <v/>
      </c>
      <c r="AI113" s="1349" t="str">
        <f t="shared" si="52"/>
        <v/>
      </c>
      <c r="AK113" s="1349" t="str">
        <f t="shared" si="53"/>
        <v/>
      </c>
      <c r="AM113" s="1349" t="str">
        <f t="shared" si="54"/>
        <v/>
      </c>
      <c r="AO113" s="1349" t="str">
        <f t="shared" si="55"/>
        <v/>
      </c>
      <c r="AQ113" s="1349" t="str">
        <f t="shared" si="56"/>
        <v/>
      </c>
      <c r="AS113" s="1349" t="str">
        <f t="shared" si="57"/>
        <v/>
      </c>
      <c r="AU113" s="1349" t="str">
        <f t="shared" si="57"/>
        <v/>
      </c>
      <c r="AW113" s="1349" t="str">
        <f t="shared" si="58"/>
        <v/>
      </c>
      <c r="AY113" s="1349" t="str">
        <f t="shared" si="59"/>
        <v/>
      </c>
      <c r="BA113" s="1349" t="str">
        <f t="shared" si="60"/>
        <v/>
      </c>
      <c r="BC113" s="1349" t="str">
        <f t="shared" si="61"/>
        <v/>
      </c>
      <c r="BE113" s="1349" t="str">
        <f t="shared" si="62"/>
        <v/>
      </c>
      <c r="BG113" s="1349" t="str">
        <f t="shared" si="63"/>
        <v/>
      </c>
      <c r="BI113" s="1349" t="str">
        <f t="shared" si="64"/>
        <v/>
      </c>
      <c r="BK113" s="1349" t="str">
        <f t="shared" si="65"/>
        <v/>
      </c>
      <c r="BM113" s="1349" t="str">
        <f t="shared" si="66"/>
        <v/>
      </c>
      <c r="BO113" s="1349" t="str">
        <f t="shared" si="67"/>
        <v/>
      </c>
      <c r="BQ113" s="1349" t="str">
        <f t="shared" si="68"/>
        <v/>
      </c>
      <c r="BS113" s="1349" t="str">
        <f t="shared" si="69"/>
        <v/>
      </c>
      <c r="BU113" s="1349" t="str">
        <f t="shared" si="70"/>
        <v/>
      </c>
      <c r="BW113" s="1349" t="str">
        <f t="shared" si="71"/>
        <v/>
      </c>
      <c r="BY113" s="1349" t="str">
        <f t="shared" si="72"/>
        <v/>
      </c>
      <c r="CA113" s="1349" t="str">
        <f t="shared" si="73"/>
        <v/>
      </c>
      <c r="CC113" s="1349" t="str">
        <f t="shared" si="74"/>
        <v/>
      </c>
      <c r="CE113" s="1349" t="str">
        <f t="shared" si="75"/>
        <v/>
      </c>
    </row>
    <row r="114" spans="5:83" x14ac:dyDescent="0.25">
      <c r="E114" s="1349" t="str">
        <f t="shared" si="38"/>
        <v/>
      </c>
      <c r="G114" s="1349" t="str">
        <f t="shared" si="38"/>
        <v/>
      </c>
      <c r="I114" s="1349" t="str">
        <f t="shared" si="39"/>
        <v/>
      </c>
      <c r="K114" s="1349" t="str">
        <f t="shared" si="40"/>
        <v/>
      </c>
      <c r="M114" s="1349" t="str">
        <f t="shared" si="41"/>
        <v/>
      </c>
      <c r="O114" s="1349" t="str">
        <f t="shared" si="42"/>
        <v/>
      </c>
      <c r="Q114" s="1349" t="str">
        <f t="shared" si="43"/>
        <v/>
      </c>
      <c r="S114" s="1349" t="str">
        <f t="shared" si="44"/>
        <v/>
      </c>
      <c r="U114" s="1349" t="str">
        <f t="shared" si="45"/>
        <v/>
      </c>
      <c r="W114" s="1349" t="str">
        <f t="shared" si="46"/>
        <v/>
      </c>
      <c r="Y114" s="1349" t="str">
        <f t="shared" si="47"/>
        <v/>
      </c>
      <c r="AA114" s="1349" t="str">
        <f t="shared" si="48"/>
        <v/>
      </c>
      <c r="AC114" s="1349" t="str">
        <f t="shared" si="49"/>
        <v/>
      </c>
      <c r="AE114" s="1349" t="str">
        <f t="shared" si="50"/>
        <v/>
      </c>
      <c r="AG114" s="1349" t="str">
        <f t="shared" si="51"/>
        <v/>
      </c>
      <c r="AI114" s="1349" t="str">
        <f t="shared" si="52"/>
        <v/>
      </c>
      <c r="AK114" s="1349" t="str">
        <f t="shared" si="53"/>
        <v/>
      </c>
      <c r="AM114" s="1349" t="str">
        <f t="shared" si="54"/>
        <v/>
      </c>
      <c r="AO114" s="1349" t="str">
        <f t="shared" si="55"/>
        <v/>
      </c>
      <c r="AQ114" s="1349" t="str">
        <f t="shared" si="56"/>
        <v/>
      </c>
      <c r="AS114" s="1349" t="str">
        <f t="shared" si="57"/>
        <v/>
      </c>
      <c r="AU114" s="1349" t="str">
        <f t="shared" si="57"/>
        <v/>
      </c>
      <c r="AW114" s="1349" t="str">
        <f t="shared" si="58"/>
        <v/>
      </c>
      <c r="AY114" s="1349" t="str">
        <f t="shared" si="59"/>
        <v/>
      </c>
      <c r="BA114" s="1349" t="str">
        <f t="shared" si="60"/>
        <v/>
      </c>
      <c r="BC114" s="1349" t="str">
        <f t="shared" si="61"/>
        <v/>
      </c>
      <c r="BE114" s="1349" t="str">
        <f t="shared" si="62"/>
        <v/>
      </c>
      <c r="BG114" s="1349" t="str">
        <f t="shared" si="63"/>
        <v/>
      </c>
      <c r="BI114" s="1349" t="str">
        <f t="shared" si="64"/>
        <v/>
      </c>
      <c r="BK114" s="1349" t="str">
        <f t="shared" si="65"/>
        <v/>
      </c>
      <c r="BM114" s="1349" t="str">
        <f t="shared" si="66"/>
        <v/>
      </c>
      <c r="BO114" s="1349" t="str">
        <f t="shared" si="67"/>
        <v/>
      </c>
      <c r="BQ114" s="1349" t="str">
        <f t="shared" si="68"/>
        <v/>
      </c>
      <c r="BS114" s="1349" t="str">
        <f t="shared" si="69"/>
        <v/>
      </c>
      <c r="BU114" s="1349" t="str">
        <f t="shared" si="70"/>
        <v/>
      </c>
      <c r="BW114" s="1349" t="str">
        <f t="shared" si="71"/>
        <v/>
      </c>
      <c r="BY114" s="1349" t="str">
        <f t="shared" si="72"/>
        <v/>
      </c>
      <c r="CA114" s="1349" t="str">
        <f t="shared" si="73"/>
        <v/>
      </c>
      <c r="CC114" s="1349" t="str">
        <f t="shared" si="74"/>
        <v/>
      </c>
      <c r="CE114" s="1349" t="str">
        <f t="shared" si="75"/>
        <v/>
      </c>
    </row>
    <row r="115" spans="5:83" x14ac:dyDescent="0.25">
      <c r="E115" s="1349" t="str">
        <f t="shared" si="38"/>
        <v/>
      </c>
      <c r="G115" s="1349" t="str">
        <f t="shared" si="38"/>
        <v/>
      </c>
      <c r="I115" s="1349" t="str">
        <f t="shared" si="39"/>
        <v/>
      </c>
      <c r="K115" s="1349" t="str">
        <f t="shared" si="40"/>
        <v/>
      </c>
      <c r="M115" s="1349" t="str">
        <f t="shared" si="41"/>
        <v/>
      </c>
      <c r="O115" s="1349" t="str">
        <f t="shared" si="42"/>
        <v/>
      </c>
      <c r="Q115" s="1349" t="str">
        <f t="shared" si="43"/>
        <v/>
      </c>
      <c r="S115" s="1349" t="str">
        <f t="shared" si="44"/>
        <v/>
      </c>
      <c r="U115" s="1349" t="str">
        <f t="shared" si="45"/>
        <v/>
      </c>
      <c r="W115" s="1349" t="str">
        <f t="shared" si="46"/>
        <v/>
      </c>
      <c r="Y115" s="1349" t="str">
        <f t="shared" si="47"/>
        <v/>
      </c>
      <c r="AA115" s="1349" t="str">
        <f t="shared" si="48"/>
        <v/>
      </c>
      <c r="AC115" s="1349" t="str">
        <f t="shared" si="49"/>
        <v/>
      </c>
      <c r="AE115" s="1349" t="str">
        <f t="shared" si="50"/>
        <v/>
      </c>
      <c r="AG115" s="1349" t="str">
        <f t="shared" si="51"/>
        <v/>
      </c>
      <c r="AI115" s="1349" t="str">
        <f t="shared" si="52"/>
        <v/>
      </c>
      <c r="AK115" s="1349" t="str">
        <f t="shared" si="53"/>
        <v/>
      </c>
      <c r="AM115" s="1349" t="str">
        <f t="shared" si="54"/>
        <v/>
      </c>
      <c r="AO115" s="1349" t="str">
        <f t="shared" si="55"/>
        <v/>
      </c>
      <c r="AQ115" s="1349" t="str">
        <f t="shared" si="56"/>
        <v/>
      </c>
      <c r="AS115" s="1349" t="str">
        <f t="shared" si="57"/>
        <v/>
      </c>
      <c r="AU115" s="1349" t="str">
        <f t="shared" si="57"/>
        <v/>
      </c>
      <c r="AW115" s="1349" t="str">
        <f t="shared" si="58"/>
        <v/>
      </c>
      <c r="AY115" s="1349" t="str">
        <f t="shared" si="59"/>
        <v/>
      </c>
      <c r="BA115" s="1349" t="str">
        <f t="shared" si="60"/>
        <v/>
      </c>
      <c r="BC115" s="1349" t="str">
        <f t="shared" si="61"/>
        <v/>
      </c>
      <c r="BE115" s="1349" t="str">
        <f t="shared" si="62"/>
        <v/>
      </c>
      <c r="BG115" s="1349" t="str">
        <f t="shared" si="63"/>
        <v/>
      </c>
      <c r="BI115" s="1349" t="str">
        <f t="shared" si="64"/>
        <v/>
      </c>
      <c r="BK115" s="1349" t="str">
        <f t="shared" si="65"/>
        <v/>
      </c>
      <c r="BM115" s="1349" t="str">
        <f t="shared" si="66"/>
        <v/>
      </c>
      <c r="BO115" s="1349" t="str">
        <f t="shared" si="67"/>
        <v/>
      </c>
      <c r="BQ115" s="1349" t="str">
        <f t="shared" si="68"/>
        <v/>
      </c>
      <c r="BS115" s="1349" t="str">
        <f t="shared" si="69"/>
        <v/>
      </c>
      <c r="BU115" s="1349" t="str">
        <f t="shared" si="70"/>
        <v/>
      </c>
      <c r="BW115" s="1349" t="str">
        <f t="shared" si="71"/>
        <v/>
      </c>
      <c r="BY115" s="1349" t="str">
        <f t="shared" si="72"/>
        <v/>
      </c>
      <c r="CA115" s="1349" t="str">
        <f t="shared" si="73"/>
        <v/>
      </c>
      <c r="CC115" s="1349" t="str">
        <f t="shared" si="74"/>
        <v/>
      </c>
      <c r="CE115" s="1349" t="str">
        <f t="shared" si="75"/>
        <v/>
      </c>
    </row>
    <row r="116" spans="5:83" x14ac:dyDescent="0.25">
      <c r="E116" s="1349" t="str">
        <f t="shared" si="38"/>
        <v/>
      </c>
      <c r="G116" s="1349" t="str">
        <f t="shared" si="38"/>
        <v/>
      </c>
      <c r="I116" s="1349" t="str">
        <f t="shared" si="39"/>
        <v/>
      </c>
      <c r="K116" s="1349" t="str">
        <f t="shared" si="40"/>
        <v/>
      </c>
      <c r="M116" s="1349" t="str">
        <f t="shared" si="41"/>
        <v/>
      </c>
      <c r="O116" s="1349" t="str">
        <f t="shared" si="42"/>
        <v/>
      </c>
      <c r="Q116" s="1349" t="str">
        <f t="shared" si="43"/>
        <v/>
      </c>
      <c r="S116" s="1349" t="str">
        <f t="shared" si="44"/>
        <v/>
      </c>
      <c r="U116" s="1349" t="str">
        <f t="shared" si="45"/>
        <v/>
      </c>
      <c r="W116" s="1349" t="str">
        <f t="shared" si="46"/>
        <v/>
      </c>
      <c r="Y116" s="1349" t="str">
        <f t="shared" si="47"/>
        <v/>
      </c>
      <c r="AA116" s="1349" t="str">
        <f t="shared" si="48"/>
        <v/>
      </c>
      <c r="AC116" s="1349" t="str">
        <f t="shared" si="49"/>
        <v/>
      </c>
      <c r="AE116" s="1349" t="str">
        <f t="shared" si="50"/>
        <v/>
      </c>
      <c r="AG116" s="1349" t="str">
        <f t="shared" si="51"/>
        <v/>
      </c>
      <c r="AI116" s="1349" t="str">
        <f t="shared" si="52"/>
        <v/>
      </c>
      <c r="AK116" s="1349" t="str">
        <f t="shared" si="53"/>
        <v/>
      </c>
      <c r="AM116" s="1349" t="str">
        <f t="shared" si="54"/>
        <v/>
      </c>
      <c r="AO116" s="1349" t="str">
        <f t="shared" si="55"/>
        <v/>
      </c>
      <c r="AQ116" s="1349" t="str">
        <f t="shared" si="56"/>
        <v/>
      </c>
      <c r="AS116" s="1349" t="str">
        <f t="shared" si="57"/>
        <v/>
      </c>
      <c r="AU116" s="1349" t="str">
        <f t="shared" si="57"/>
        <v/>
      </c>
      <c r="AW116" s="1349" t="str">
        <f t="shared" si="58"/>
        <v/>
      </c>
      <c r="AY116" s="1349" t="str">
        <f t="shared" si="59"/>
        <v/>
      </c>
      <c r="BA116" s="1349" t="str">
        <f t="shared" si="60"/>
        <v/>
      </c>
      <c r="BC116" s="1349" t="str">
        <f t="shared" si="61"/>
        <v/>
      </c>
      <c r="BE116" s="1349" t="str">
        <f t="shared" si="62"/>
        <v/>
      </c>
      <c r="BG116" s="1349" t="str">
        <f t="shared" si="63"/>
        <v/>
      </c>
      <c r="BI116" s="1349" t="str">
        <f t="shared" si="64"/>
        <v/>
      </c>
      <c r="BK116" s="1349" t="str">
        <f t="shared" si="65"/>
        <v/>
      </c>
      <c r="BM116" s="1349" t="str">
        <f t="shared" si="66"/>
        <v/>
      </c>
      <c r="BO116" s="1349" t="str">
        <f t="shared" si="67"/>
        <v/>
      </c>
      <c r="BQ116" s="1349" t="str">
        <f t="shared" si="68"/>
        <v/>
      </c>
      <c r="BS116" s="1349" t="str">
        <f t="shared" si="69"/>
        <v/>
      </c>
      <c r="BU116" s="1349" t="str">
        <f t="shared" si="70"/>
        <v/>
      </c>
      <c r="BW116" s="1349" t="str">
        <f t="shared" si="71"/>
        <v/>
      </c>
      <c r="BY116" s="1349" t="str">
        <f t="shared" si="72"/>
        <v/>
      </c>
      <c r="CA116" s="1349" t="str">
        <f t="shared" si="73"/>
        <v/>
      </c>
      <c r="CC116" s="1349" t="str">
        <f t="shared" si="74"/>
        <v/>
      </c>
      <c r="CE116" s="1349" t="str">
        <f t="shared" si="75"/>
        <v/>
      </c>
    </row>
    <row r="117" spans="5:83" x14ac:dyDescent="0.25">
      <c r="E117" s="1349" t="str">
        <f t="shared" si="38"/>
        <v/>
      </c>
      <c r="G117" s="1349" t="str">
        <f t="shared" si="38"/>
        <v/>
      </c>
      <c r="I117" s="1349" t="str">
        <f t="shared" si="39"/>
        <v/>
      </c>
      <c r="K117" s="1349" t="str">
        <f t="shared" si="40"/>
        <v/>
      </c>
      <c r="M117" s="1349" t="str">
        <f t="shared" si="41"/>
        <v/>
      </c>
      <c r="O117" s="1349" t="str">
        <f t="shared" si="42"/>
        <v/>
      </c>
      <c r="Q117" s="1349" t="str">
        <f t="shared" si="43"/>
        <v/>
      </c>
      <c r="S117" s="1349" t="str">
        <f t="shared" si="44"/>
        <v/>
      </c>
      <c r="U117" s="1349" t="str">
        <f t="shared" si="45"/>
        <v/>
      </c>
      <c r="W117" s="1349" t="str">
        <f t="shared" si="46"/>
        <v/>
      </c>
      <c r="Y117" s="1349" t="str">
        <f t="shared" si="47"/>
        <v/>
      </c>
      <c r="AA117" s="1349" t="str">
        <f t="shared" si="48"/>
        <v/>
      </c>
      <c r="AC117" s="1349" t="str">
        <f t="shared" si="49"/>
        <v/>
      </c>
      <c r="AE117" s="1349" t="str">
        <f t="shared" si="50"/>
        <v/>
      </c>
      <c r="AG117" s="1349" t="str">
        <f t="shared" si="51"/>
        <v/>
      </c>
      <c r="AI117" s="1349" t="str">
        <f t="shared" si="52"/>
        <v/>
      </c>
      <c r="AK117" s="1349" t="str">
        <f t="shared" si="53"/>
        <v/>
      </c>
      <c r="AM117" s="1349" t="str">
        <f t="shared" si="54"/>
        <v/>
      </c>
      <c r="AO117" s="1349" t="str">
        <f t="shared" si="55"/>
        <v/>
      </c>
      <c r="AQ117" s="1349" t="str">
        <f t="shared" si="56"/>
        <v/>
      </c>
      <c r="AS117" s="1349" t="str">
        <f t="shared" si="57"/>
        <v/>
      </c>
      <c r="AU117" s="1349" t="str">
        <f t="shared" si="57"/>
        <v/>
      </c>
      <c r="AW117" s="1349" t="str">
        <f t="shared" si="58"/>
        <v/>
      </c>
      <c r="AY117" s="1349" t="str">
        <f t="shared" si="59"/>
        <v/>
      </c>
      <c r="BA117" s="1349" t="str">
        <f t="shared" si="60"/>
        <v/>
      </c>
      <c r="BC117" s="1349" t="str">
        <f t="shared" si="61"/>
        <v/>
      </c>
      <c r="BE117" s="1349" t="str">
        <f t="shared" si="62"/>
        <v/>
      </c>
      <c r="BG117" s="1349" t="str">
        <f t="shared" si="63"/>
        <v/>
      </c>
      <c r="BI117" s="1349" t="str">
        <f t="shared" si="64"/>
        <v/>
      </c>
      <c r="BK117" s="1349" t="str">
        <f t="shared" si="65"/>
        <v/>
      </c>
      <c r="BM117" s="1349" t="str">
        <f t="shared" si="66"/>
        <v/>
      </c>
      <c r="BO117" s="1349" t="str">
        <f t="shared" si="67"/>
        <v/>
      </c>
      <c r="BQ117" s="1349" t="str">
        <f t="shared" si="68"/>
        <v/>
      </c>
      <c r="BS117" s="1349" t="str">
        <f t="shared" si="69"/>
        <v/>
      </c>
      <c r="BU117" s="1349" t="str">
        <f t="shared" si="70"/>
        <v/>
      </c>
      <c r="BW117" s="1349" t="str">
        <f t="shared" si="71"/>
        <v/>
      </c>
      <c r="BY117" s="1349" t="str">
        <f t="shared" si="72"/>
        <v/>
      </c>
      <c r="CA117" s="1349" t="str">
        <f t="shared" si="73"/>
        <v/>
      </c>
      <c r="CC117" s="1349" t="str">
        <f t="shared" si="74"/>
        <v/>
      </c>
      <c r="CE117" s="1349" t="str">
        <f t="shared" si="75"/>
        <v/>
      </c>
    </row>
    <row r="118" spans="5:83" x14ac:dyDescent="0.25">
      <c r="E118" s="1349" t="str">
        <f t="shared" si="38"/>
        <v/>
      </c>
      <c r="G118" s="1349" t="str">
        <f t="shared" si="38"/>
        <v/>
      </c>
      <c r="I118" s="1349" t="str">
        <f t="shared" si="39"/>
        <v/>
      </c>
      <c r="K118" s="1349" t="str">
        <f t="shared" si="40"/>
        <v/>
      </c>
      <c r="M118" s="1349" t="str">
        <f t="shared" si="41"/>
        <v/>
      </c>
      <c r="O118" s="1349" t="str">
        <f t="shared" si="42"/>
        <v/>
      </c>
      <c r="Q118" s="1349" t="str">
        <f t="shared" si="43"/>
        <v/>
      </c>
      <c r="S118" s="1349" t="str">
        <f t="shared" si="44"/>
        <v/>
      </c>
      <c r="U118" s="1349" t="str">
        <f t="shared" si="45"/>
        <v/>
      </c>
      <c r="W118" s="1349" t="str">
        <f t="shared" si="46"/>
        <v/>
      </c>
      <c r="Y118" s="1349" t="str">
        <f t="shared" si="47"/>
        <v/>
      </c>
      <c r="AA118" s="1349" t="str">
        <f t="shared" si="48"/>
        <v/>
      </c>
      <c r="AC118" s="1349" t="str">
        <f t="shared" si="49"/>
        <v/>
      </c>
      <c r="AE118" s="1349" t="str">
        <f t="shared" si="50"/>
        <v/>
      </c>
      <c r="AG118" s="1349" t="str">
        <f t="shared" si="51"/>
        <v/>
      </c>
      <c r="AI118" s="1349" t="str">
        <f t="shared" si="52"/>
        <v/>
      </c>
      <c r="AK118" s="1349" t="str">
        <f t="shared" si="53"/>
        <v/>
      </c>
      <c r="AM118" s="1349" t="str">
        <f t="shared" si="54"/>
        <v/>
      </c>
      <c r="AO118" s="1349" t="str">
        <f t="shared" si="55"/>
        <v/>
      </c>
      <c r="AQ118" s="1349" t="str">
        <f t="shared" si="56"/>
        <v/>
      </c>
      <c r="AS118" s="1349" t="str">
        <f t="shared" si="57"/>
        <v/>
      </c>
      <c r="AU118" s="1349" t="str">
        <f t="shared" si="57"/>
        <v/>
      </c>
      <c r="AW118" s="1349" t="str">
        <f t="shared" si="58"/>
        <v/>
      </c>
      <c r="AY118" s="1349" t="str">
        <f t="shared" si="59"/>
        <v/>
      </c>
      <c r="BA118" s="1349" t="str">
        <f t="shared" si="60"/>
        <v/>
      </c>
      <c r="BC118" s="1349" t="str">
        <f t="shared" si="61"/>
        <v/>
      </c>
      <c r="BE118" s="1349" t="str">
        <f t="shared" si="62"/>
        <v/>
      </c>
      <c r="BG118" s="1349" t="str">
        <f t="shared" si="63"/>
        <v/>
      </c>
      <c r="BI118" s="1349" t="str">
        <f t="shared" si="64"/>
        <v/>
      </c>
      <c r="BK118" s="1349" t="str">
        <f t="shared" si="65"/>
        <v/>
      </c>
      <c r="BM118" s="1349" t="str">
        <f t="shared" si="66"/>
        <v/>
      </c>
      <c r="BO118" s="1349" t="str">
        <f t="shared" si="67"/>
        <v/>
      </c>
      <c r="BQ118" s="1349" t="str">
        <f t="shared" si="68"/>
        <v/>
      </c>
      <c r="BS118" s="1349" t="str">
        <f t="shared" si="69"/>
        <v/>
      </c>
      <c r="BU118" s="1349" t="str">
        <f t="shared" si="70"/>
        <v/>
      </c>
      <c r="BW118" s="1349" t="str">
        <f t="shared" si="71"/>
        <v/>
      </c>
      <c r="BY118" s="1349" t="str">
        <f t="shared" si="72"/>
        <v/>
      </c>
      <c r="CA118" s="1349" t="str">
        <f t="shared" si="73"/>
        <v/>
      </c>
      <c r="CC118" s="1349" t="str">
        <f t="shared" si="74"/>
        <v/>
      </c>
      <c r="CE118" s="1349" t="str">
        <f t="shared" si="75"/>
        <v/>
      </c>
    </row>
    <row r="119" spans="5:83" x14ac:dyDescent="0.25">
      <c r="E119" s="1349" t="str">
        <f t="shared" si="38"/>
        <v/>
      </c>
      <c r="G119" s="1349" t="str">
        <f t="shared" si="38"/>
        <v/>
      </c>
      <c r="I119" s="1349" t="str">
        <f t="shared" si="39"/>
        <v/>
      </c>
      <c r="K119" s="1349" t="str">
        <f t="shared" si="40"/>
        <v/>
      </c>
      <c r="M119" s="1349" t="str">
        <f t="shared" si="41"/>
        <v/>
      </c>
      <c r="O119" s="1349" t="str">
        <f t="shared" si="42"/>
        <v/>
      </c>
      <c r="Q119" s="1349" t="str">
        <f t="shared" si="43"/>
        <v/>
      </c>
      <c r="S119" s="1349" t="str">
        <f t="shared" si="44"/>
        <v/>
      </c>
      <c r="U119" s="1349" t="str">
        <f t="shared" si="45"/>
        <v/>
      </c>
      <c r="W119" s="1349" t="str">
        <f t="shared" si="46"/>
        <v/>
      </c>
      <c r="Y119" s="1349" t="str">
        <f t="shared" si="47"/>
        <v/>
      </c>
      <c r="AA119" s="1349" t="str">
        <f t="shared" si="48"/>
        <v/>
      </c>
      <c r="AC119" s="1349" t="str">
        <f t="shared" si="49"/>
        <v/>
      </c>
      <c r="AE119" s="1349" t="str">
        <f t="shared" si="50"/>
        <v/>
      </c>
      <c r="AG119" s="1349" t="str">
        <f t="shared" si="51"/>
        <v/>
      </c>
      <c r="AI119" s="1349" t="str">
        <f t="shared" si="52"/>
        <v/>
      </c>
      <c r="AK119" s="1349" t="str">
        <f t="shared" si="53"/>
        <v/>
      </c>
      <c r="AM119" s="1349" t="str">
        <f t="shared" si="54"/>
        <v/>
      </c>
      <c r="AO119" s="1349" t="str">
        <f t="shared" si="55"/>
        <v/>
      </c>
      <c r="AQ119" s="1349" t="str">
        <f t="shared" si="56"/>
        <v/>
      </c>
      <c r="AS119" s="1349" t="str">
        <f t="shared" si="57"/>
        <v/>
      </c>
      <c r="AU119" s="1349" t="str">
        <f t="shared" si="57"/>
        <v/>
      </c>
      <c r="AW119" s="1349" t="str">
        <f t="shared" si="58"/>
        <v/>
      </c>
      <c r="AY119" s="1349" t="str">
        <f t="shared" si="59"/>
        <v/>
      </c>
      <c r="BA119" s="1349" t="str">
        <f t="shared" si="60"/>
        <v/>
      </c>
      <c r="BC119" s="1349" t="str">
        <f t="shared" si="61"/>
        <v/>
      </c>
      <c r="BE119" s="1349" t="str">
        <f t="shared" si="62"/>
        <v/>
      </c>
      <c r="BG119" s="1349" t="str">
        <f t="shared" si="63"/>
        <v/>
      </c>
      <c r="BI119" s="1349" t="str">
        <f t="shared" si="64"/>
        <v/>
      </c>
      <c r="BK119" s="1349" t="str">
        <f t="shared" si="65"/>
        <v/>
      </c>
      <c r="BM119" s="1349" t="str">
        <f t="shared" si="66"/>
        <v/>
      </c>
      <c r="BO119" s="1349" t="str">
        <f t="shared" si="67"/>
        <v/>
      </c>
      <c r="BQ119" s="1349" t="str">
        <f t="shared" si="68"/>
        <v/>
      </c>
      <c r="BS119" s="1349" t="str">
        <f t="shared" si="69"/>
        <v/>
      </c>
      <c r="BU119" s="1349" t="str">
        <f t="shared" si="70"/>
        <v/>
      </c>
      <c r="BW119" s="1349" t="str">
        <f t="shared" si="71"/>
        <v/>
      </c>
      <c r="BY119" s="1349" t="str">
        <f t="shared" si="72"/>
        <v/>
      </c>
      <c r="CA119" s="1349" t="str">
        <f t="shared" si="73"/>
        <v/>
      </c>
      <c r="CC119" s="1349" t="str">
        <f t="shared" si="74"/>
        <v/>
      </c>
      <c r="CE119" s="1349" t="str">
        <f t="shared" si="75"/>
        <v/>
      </c>
    </row>
    <row r="120" spans="5:83" x14ac:dyDescent="0.25">
      <c r="E120" s="1349" t="str">
        <f t="shared" si="38"/>
        <v/>
      </c>
      <c r="G120" s="1349" t="str">
        <f t="shared" si="38"/>
        <v/>
      </c>
      <c r="I120" s="1349" t="str">
        <f t="shared" si="39"/>
        <v/>
      </c>
      <c r="K120" s="1349" t="str">
        <f t="shared" si="40"/>
        <v/>
      </c>
      <c r="M120" s="1349" t="str">
        <f t="shared" si="41"/>
        <v/>
      </c>
      <c r="O120" s="1349" t="str">
        <f t="shared" si="42"/>
        <v/>
      </c>
      <c r="Q120" s="1349" t="str">
        <f t="shared" si="43"/>
        <v/>
      </c>
      <c r="S120" s="1349" t="str">
        <f t="shared" si="44"/>
        <v/>
      </c>
      <c r="U120" s="1349" t="str">
        <f t="shared" si="45"/>
        <v/>
      </c>
      <c r="W120" s="1349" t="str">
        <f t="shared" si="46"/>
        <v/>
      </c>
      <c r="Y120" s="1349" t="str">
        <f t="shared" si="47"/>
        <v/>
      </c>
      <c r="AA120" s="1349" t="str">
        <f t="shared" si="48"/>
        <v/>
      </c>
      <c r="AC120" s="1349" t="str">
        <f t="shared" si="49"/>
        <v/>
      </c>
      <c r="AE120" s="1349" t="str">
        <f t="shared" si="50"/>
        <v/>
      </c>
      <c r="AG120" s="1349" t="str">
        <f t="shared" si="51"/>
        <v/>
      </c>
      <c r="AI120" s="1349" t="str">
        <f t="shared" si="52"/>
        <v/>
      </c>
      <c r="AK120" s="1349" t="str">
        <f t="shared" si="53"/>
        <v/>
      </c>
      <c r="AM120" s="1349" t="str">
        <f t="shared" si="54"/>
        <v/>
      </c>
      <c r="AO120" s="1349" t="str">
        <f t="shared" si="55"/>
        <v/>
      </c>
      <c r="AQ120" s="1349" t="str">
        <f t="shared" si="56"/>
        <v/>
      </c>
      <c r="AS120" s="1349" t="str">
        <f t="shared" si="57"/>
        <v/>
      </c>
      <c r="AU120" s="1349" t="str">
        <f t="shared" si="57"/>
        <v/>
      </c>
      <c r="AW120" s="1349" t="str">
        <f t="shared" si="58"/>
        <v/>
      </c>
      <c r="AY120" s="1349" t="str">
        <f t="shared" si="59"/>
        <v/>
      </c>
      <c r="BA120" s="1349" t="str">
        <f t="shared" si="60"/>
        <v/>
      </c>
      <c r="BC120" s="1349" t="str">
        <f t="shared" si="61"/>
        <v/>
      </c>
      <c r="BE120" s="1349" t="str">
        <f t="shared" si="62"/>
        <v/>
      </c>
      <c r="BG120" s="1349" t="str">
        <f t="shared" si="63"/>
        <v/>
      </c>
      <c r="BI120" s="1349" t="str">
        <f t="shared" si="64"/>
        <v/>
      </c>
      <c r="BK120" s="1349" t="str">
        <f t="shared" si="65"/>
        <v/>
      </c>
      <c r="BM120" s="1349" t="str">
        <f t="shared" si="66"/>
        <v/>
      </c>
      <c r="BO120" s="1349" t="str">
        <f t="shared" si="67"/>
        <v/>
      </c>
      <c r="BQ120" s="1349" t="str">
        <f t="shared" si="68"/>
        <v/>
      </c>
      <c r="BS120" s="1349" t="str">
        <f t="shared" si="69"/>
        <v/>
      </c>
      <c r="BU120" s="1349" t="str">
        <f t="shared" si="70"/>
        <v/>
      </c>
      <c r="BW120" s="1349" t="str">
        <f t="shared" si="71"/>
        <v/>
      </c>
      <c r="BY120" s="1349" t="str">
        <f t="shared" si="72"/>
        <v/>
      </c>
      <c r="CA120" s="1349" t="str">
        <f t="shared" si="73"/>
        <v/>
      </c>
      <c r="CC120" s="1349" t="str">
        <f t="shared" si="74"/>
        <v/>
      </c>
      <c r="CE120" s="1349" t="str">
        <f t="shared" si="75"/>
        <v/>
      </c>
    </row>
    <row r="121" spans="5:83" x14ac:dyDescent="0.25">
      <c r="E121" s="1349" t="str">
        <f t="shared" si="38"/>
        <v/>
      </c>
      <c r="G121" s="1349" t="str">
        <f t="shared" si="38"/>
        <v/>
      </c>
      <c r="I121" s="1349" t="str">
        <f t="shared" si="39"/>
        <v/>
      </c>
      <c r="K121" s="1349" t="str">
        <f t="shared" si="40"/>
        <v/>
      </c>
      <c r="M121" s="1349" t="str">
        <f t="shared" si="41"/>
        <v/>
      </c>
      <c r="O121" s="1349" t="str">
        <f t="shared" si="42"/>
        <v/>
      </c>
      <c r="Q121" s="1349" t="str">
        <f t="shared" si="43"/>
        <v/>
      </c>
      <c r="S121" s="1349" t="str">
        <f t="shared" si="44"/>
        <v/>
      </c>
      <c r="U121" s="1349" t="str">
        <f t="shared" si="45"/>
        <v/>
      </c>
      <c r="W121" s="1349" t="str">
        <f t="shared" si="46"/>
        <v/>
      </c>
      <c r="Y121" s="1349" t="str">
        <f t="shared" si="47"/>
        <v/>
      </c>
      <c r="AA121" s="1349" t="str">
        <f t="shared" si="48"/>
        <v/>
      </c>
      <c r="AC121" s="1349" t="str">
        <f t="shared" si="49"/>
        <v/>
      </c>
      <c r="AE121" s="1349" t="str">
        <f t="shared" si="50"/>
        <v/>
      </c>
      <c r="AG121" s="1349" t="str">
        <f t="shared" si="51"/>
        <v/>
      </c>
      <c r="AI121" s="1349" t="str">
        <f t="shared" si="52"/>
        <v/>
      </c>
      <c r="AK121" s="1349" t="str">
        <f t="shared" si="53"/>
        <v/>
      </c>
      <c r="AM121" s="1349" t="str">
        <f t="shared" si="54"/>
        <v/>
      </c>
      <c r="AO121" s="1349" t="str">
        <f t="shared" si="55"/>
        <v/>
      </c>
      <c r="AQ121" s="1349" t="str">
        <f t="shared" si="56"/>
        <v/>
      </c>
      <c r="AS121" s="1349" t="str">
        <f t="shared" si="57"/>
        <v/>
      </c>
      <c r="AU121" s="1349" t="str">
        <f t="shared" si="57"/>
        <v/>
      </c>
      <c r="AW121" s="1349" t="str">
        <f t="shared" si="58"/>
        <v/>
      </c>
      <c r="AY121" s="1349" t="str">
        <f t="shared" si="59"/>
        <v/>
      </c>
      <c r="BA121" s="1349" t="str">
        <f t="shared" si="60"/>
        <v/>
      </c>
      <c r="BC121" s="1349" t="str">
        <f t="shared" si="61"/>
        <v/>
      </c>
      <c r="BE121" s="1349" t="str">
        <f t="shared" si="62"/>
        <v/>
      </c>
      <c r="BG121" s="1349" t="str">
        <f t="shared" si="63"/>
        <v/>
      </c>
      <c r="BI121" s="1349" t="str">
        <f t="shared" si="64"/>
        <v/>
      </c>
      <c r="BK121" s="1349" t="str">
        <f t="shared" si="65"/>
        <v/>
      </c>
      <c r="BM121" s="1349" t="str">
        <f t="shared" si="66"/>
        <v/>
      </c>
      <c r="BO121" s="1349" t="str">
        <f t="shared" si="67"/>
        <v/>
      </c>
      <c r="BQ121" s="1349" t="str">
        <f t="shared" si="68"/>
        <v/>
      </c>
      <c r="BS121" s="1349" t="str">
        <f t="shared" si="69"/>
        <v/>
      </c>
      <c r="BU121" s="1349" t="str">
        <f t="shared" si="70"/>
        <v/>
      </c>
      <c r="BW121" s="1349" t="str">
        <f t="shared" si="71"/>
        <v/>
      </c>
      <c r="BY121" s="1349" t="str">
        <f t="shared" si="72"/>
        <v/>
      </c>
      <c r="CA121" s="1349" t="str">
        <f t="shared" si="73"/>
        <v/>
      </c>
      <c r="CC121" s="1349" t="str">
        <f t="shared" si="74"/>
        <v/>
      </c>
      <c r="CE121" s="1349" t="str">
        <f t="shared" si="75"/>
        <v/>
      </c>
    </row>
    <row r="122" spans="5:83" x14ac:dyDescent="0.25">
      <c r="E122" s="1349" t="str">
        <f t="shared" si="38"/>
        <v/>
      </c>
      <c r="G122" s="1349" t="str">
        <f t="shared" si="38"/>
        <v/>
      </c>
      <c r="I122" s="1349" t="str">
        <f t="shared" si="39"/>
        <v/>
      </c>
      <c r="K122" s="1349" t="str">
        <f t="shared" si="40"/>
        <v/>
      </c>
      <c r="M122" s="1349" t="str">
        <f t="shared" si="41"/>
        <v/>
      </c>
      <c r="O122" s="1349" t="str">
        <f t="shared" si="42"/>
        <v/>
      </c>
      <c r="Q122" s="1349" t="str">
        <f t="shared" si="43"/>
        <v/>
      </c>
      <c r="S122" s="1349" t="str">
        <f t="shared" si="44"/>
        <v/>
      </c>
      <c r="U122" s="1349" t="str">
        <f t="shared" si="45"/>
        <v/>
      </c>
      <c r="W122" s="1349" t="str">
        <f t="shared" si="46"/>
        <v/>
      </c>
      <c r="Y122" s="1349" t="str">
        <f t="shared" si="47"/>
        <v/>
      </c>
      <c r="AA122" s="1349" t="str">
        <f t="shared" si="48"/>
        <v/>
      </c>
      <c r="AC122" s="1349" t="str">
        <f t="shared" si="49"/>
        <v/>
      </c>
      <c r="AE122" s="1349" t="str">
        <f t="shared" si="50"/>
        <v/>
      </c>
      <c r="AG122" s="1349" t="str">
        <f t="shared" si="51"/>
        <v/>
      </c>
      <c r="AI122" s="1349" t="str">
        <f t="shared" si="52"/>
        <v/>
      </c>
      <c r="AK122" s="1349" t="str">
        <f t="shared" si="53"/>
        <v/>
      </c>
      <c r="AM122" s="1349" t="str">
        <f t="shared" si="54"/>
        <v/>
      </c>
      <c r="AO122" s="1349" t="str">
        <f t="shared" si="55"/>
        <v/>
      </c>
      <c r="AQ122" s="1349" t="str">
        <f t="shared" si="56"/>
        <v/>
      </c>
      <c r="AS122" s="1349" t="str">
        <f t="shared" si="57"/>
        <v/>
      </c>
      <c r="AU122" s="1349" t="str">
        <f t="shared" si="57"/>
        <v/>
      </c>
      <c r="AW122" s="1349" t="str">
        <f t="shared" si="58"/>
        <v/>
      </c>
      <c r="AY122" s="1349" t="str">
        <f t="shared" si="59"/>
        <v/>
      </c>
      <c r="BA122" s="1349" t="str">
        <f t="shared" si="60"/>
        <v/>
      </c>
      <c r="BC122" s="1349" t="str">
        <f t="shared" si="61"/>
        <v/>
      </c>
      <c r="BE122" s="1349" t="str">
        <f t="shared" si="62"/>
        <v/>
      </c>
      <c r="BG122" s="1349" t="str">
        <f t="shared" si="63"/>
        <v/>
      </c>
      <c r="BI122" s="1349" t="str">
        <f t="shared" si="64"/>
        <v/>
      </c>
      <c r="BK122" s="1349" t="str">
        <f t="shared" si="65"/>
        <v/>
      </c>
      <c r="BM122" s="1349" t="str">
        <f t="shared" si="66"/>
        <v/>
      </c>
      <c r="BO122" s="1349" t="str">
        <f t="shared" si="67"/>
        <v/>
      </c>
      <c r="BQ122" s="1349" t="str">
        <f t="shared" si="68"/>
        <v/>
      </c>
      <c r="BS122" s="1349" t="str">
        <f t="shared" si="69"/>
        <v/>
      </c>
      <c r="BU122" s="1349" t="str">
        <f t="shared" si="70"/>
        <v/>
      </c>
      <c r="BW122" s="1349" t="str">
        <f t="shared" si="71"/>
        <v/>
      </c>
      <c r="BY122" s="1349" t="str">
        <f t="shared" si="72"/>
        <v/>
      </c>
      <c r="CA122" s="1349" t="str">
        <f t="shared" si="73"/>
        <v/>
      </c>
      <c r="CC122" s="1349" t="str">
        <f t="shared" si="74"/>
        <v/>
      </c>
      <c r="CE122" s="1349" t="str">
        <f t="shared" si="75"/>
        <v/>
      </c>
    </row>
    <row r="123" spans="5:83" x14ac:dyDescent="0.25">
      <c r="E123" s="1349" t="str">
        <f t="shared" si="38"/>
        <v/>
      </c>
      <c r="G123" s="1349" t="str">
        <f t="shared" si="38"/>
        <v/>
      </c>
      <c r="I123" s="1349" t="str">
        <f t="shared" si="39"/>
        <v/>
      </c>
      <c r="K123" s="1349" t="str">
        <f t="shared" si="40"/>
        <v/>
      </c>
      <c r="M123" s="1349" t="str">
        <f t="shared" si="41"/>
        <v/>
      </c>
      <c r="O123" s="1349" t="str">
        <f t="shared" si="42"/>
        <v/>
      </c>
      <c r="Q123" s="1349" t="str">
        <f t="shared" si="43"/>
        <v/>
      </c>
      <c r="S123" s="1349" t="str">
        <f t="shared" si="44"/>
        <v/>
      </c>
      <c r="U123" s="1349" t="str">
        <f t="shared" si="45"/>
        <v/>
      </c>
      <c r="W123" s="1349" t="str">
        <f t="shared" si="46"/>
        <v/>
      </c>
      <c r="Y123" s="1349" t="str">
        <f t="shared" si="47"/>
        <v/>
      </c>
      <c r="AA123" s="1349" t="str">
        <f t="shared" si="48"/>
        <v/>
      </c>
      <c r="AC123" s="1349" t="str">
        <f t="shared" si="49"/>
        <v/>
      </c>
      <c r="AE123" s="1349" t="str">
        <f t="shared" si="50"/>
        <v/>
      </c>
      <c r="AG123" s="1349" t="str">
        <f t="shared" si="51"/>
        <v/>
      </c>
      <c r="AI123" s="1349" t="str">
        <f t="shared" si="52"/>
        <v/>
      </c>
      <c r="AK123" s="1349" t="str">
        <f t="shared" si="53"/>
        <v/>
      </c>
      <c r="AM123" s="1349" t="str">
        <f t="shared" si="54"/>
        <v/>
      </c>
      <c r="AO123" s="1349" t="str">
        <f t="shared" si="55"/>
        <v/>
      </c>
      <c r="AQ123" s="1349" t="str">
        <f t="shared" si="56"/>
        <v/>
      </c>
      <c r="AS123" s="1349" t="str">
        <f t="shared" si="57"/>
        <v/>
      </c>
      <c r="AU123" s="1349" t="str">
        <f t="shared" si="57"/>
        <v/>
      </c>
      <c r="AW123" s="1349" t="str">
        <f t="shared" si="58"/>
        <v/>
      </c>
      <c r="AY123" s="1349" t="str">
        <f t="shared" si="59"/>
        <v/>
      </c>
      <c r="BA123" s="1349" t="str">
        <f t="shared" si="60"/>
        <v/>
      </c>
      <c r="BC123" s="1349" t="str">
        <f t="shared" si="61"/>
        <v/>
      </c>
      <c r="BE123" s="1349" t="str">
        <f t="shared" si="62"/>
        <v/>
      </c>
      <c r="BG123" s="1349" t="str">
        <f t="shared" si="63"/>
        <v/>
      </c>
      <c r="BI123" s="1349" t="str">
        <f t="shared" si="64"/>
        <v/>
      </c>
      <c r="BK123" s="1349" t="str">
        <f t="shared" si="65"/>
        <v/>
      </c>
      <c r="BM123" s="1349" t="str">
        <f t="shared" si="66"/>
        <v/>
      </c>
      <c r="BO123" s="1349" t="str">
        <f t="shared" si="67"/>
        <v/>
      </c>
      <c r="BQ123" s="1349" t="str">
        <f t="shared" si="68"/>
        <v/>
      </c>
      <c r="BS123" s="1349" t="str">
        <f t="shared" si="69"/>
        <v/>
      </c>
      <c r="BU123" s="1349" t="str">
        <f t="shared" si="70"/>
        <v/>
      </c>
      <c r="BW123" s="1349" t="str">
        <f t="shared" si="71"/>
        <v/>
      </c>
      <c r="BY123" s="1349" t="str">
        <f t="shared" si="72"/>
        <v/>
      </c>
      <c r="CA123" s="1349" t="str">
        <f t="shared" si="73"/>
        <v/>
      </c>
      <c r="CC123" s="1349" t="str">
        <f t="shared" si="74"/>
        <v/>
      </c>
      <c r="CE123" s="1349" t="str">
        <f t="shared" si="75"/>
        <v/>
      </c>
    </row>
    <row r="124" spans="5:83" x14ac:dyDescent="0.25">
      <c r="E124" s="1349" t="str">
        <f t="shared" si="38"/>
        <v/>
      </c>
      <c r="G124" s="1349" t="str">
        <f t="shared" si="38"/>
        <v/>
      </c>
      <c r="I124" s="1349" t="str">
        <f t="shared" si="39"/>
        <v/>
      </c>
      <c r="K124" s="1349" t="str">
        <f t="shared" si="40"/>
        <v/>
      </c>
      <c r="M124" s="1349" t="str">
        <f t="shared" si="41"/>
        <v/>
      </c>
      <c r="O124" s="1349" t="str">
        <f t="shared" si="42"/>
        <v/>
      </c>
      <c r="Q124" s="1349" t="str">
        <f t="shared" si="43"/>
        <v/>
      </c>
      <c r="S124" s="1349" t="str">
        <f t="shared" si="44"/>
        <v/>
      </c>
      <c r="U124" s="1349" t="str">
        <f t="shared" si="45"/>
        <v/>
      </c>
      <c r="W124" s="1349" t="str">
        <f t="shared" si="46"/>
        <v/>
      </c>
      <c r="Y124" s="1349" t="str">
        <f t="shared" si="47"/>
        <v/>
      </c>
      <c r="AA124" s="1349" t="str">
        <f t="shared" si="48"/>
        <v/>
      </c>
      <c r="AC124" s="1349" t="str">
        <f t="shared" si="49"/>
        <v/>
      </c>
      <c r="AE124" s="1349" t="str">
        <f t="shared" si="50"/>
        <v/>
      </c>
      <c r="AG124" s="1349" t="str">
        <f t="shared" si="51"/>
        <v/>
      </c>
      <c r="AI124" s="1349" t="str">
        <f t="shared" si="52"/>
        <v/>
      </c>
      <c r="AK124" s="1349" t="str">
        <f t="shared" si="53"/>
        <v/>
      </c>
      <c r="AM124" s="1349" t="str">
        <f t="shared" si="54"/>
        <v/>
      </c>
      <c r="AO124" s="1349" t="str">
        <f t="shared" si="55"/>
        <v/>
      </c>
      <c r="AQ124" s="1349" t="str">
        <f t="shared" si="56"/>
        <v/>
      </c>
      <c r="AS124" s="1349" t="str">
        <f t="shared" si="57"/>
        <v/>
      </c>
      <c r="AU124" s="1349" t="str">
        <f t="shared" si="57"/>
        <v/>
      </c>
      <c r="AW124" s="1349" t="str">
        <f t="shared" si="58"/>
        <v/>
      </c>
      <c r="AY124" s="1349" t="str">
        <f t="shared" si="59"/>
        <v/>
      </c>
      <c r="BA124" s="1349" t="str">
        <f t="shared" si="60"/>
        <v/>
      </c>
      <c r="BC124" s="1349" t="str">
        <f t="shared" si="61"/>
        <v/>
      </c>
      <c r="BE124" s="1349" t="str">
        <f t="shared" si="62"/>
        <v/>
      </c>
      <c r="BG124" s="1349" t="str">
        <f t="shared" si="63"/>
        <v/>
      </c>
      <c r="BI124" s="1349" t="str">
        <f t="shared" si="64"/>
        <v/>
      </c>
      <c r="BK124" s="1349" t="str">
        <f t="shared" si="65"/>
        <v/>
      </c>
      <c r="BM124" s="1349" t="str">
        <f t="shared" si="66"/>
        <v/>
      </c>
      <c r="BO124" s="1349" t="str">
        <f t="shared" si="67"/>
        <v/>
      </c>
      <c r="BQ124" s="1349" t="str">
        <f t="shared" si="68"/>
        <v/>
      </c>
      <c r="BS124" s="1349" t="str">
        <f t="shared" si="69"/>
        <v/>
      </c>
      <c r="BU124" s="1349" t="str">
        <f t="shared" si="70"/>
        <v/>
      </c>
      <c r="BW124" s="1349" t="str">
        <f t="shared" si="71"/>
        <v/>
      </c>
      <c r="BY124" s="1349" t="str">
        <f t="shared" si="72"/>
        <v/>
      </c>
      <c r="CA124" s="1349" t="str">
        <f t="shared" si="73"/>
        <v/>
      </c>
      <c r="CC124" s="1349" t="str">
        <f t="shared" si="74"/>
        <v/>
      </c>
      <c r="CE124" s="1349" t="str">
        <f t="shared" si="75"/>
        <v/>
      </c>
    </row>
    <row r="125" spans="5:83" x14ac:dyDescent="0.25">
      <c r="E125" s="1349" t="str">
        <f t="shared" si="38"/>
        <v/>
      </c>
      <c r="G125" s="1349" t="str">
        <f t="shared" si="38"/>
        <v/>
      </c>
      <c r="I125" s="1349" t="str">
        <f t="shared" si="39"/>
        <v/>
      </c>
      <c r="K125" s="1349" t="str">
        <f t="shared" si="40"/>
        <v/>
      </c>
      <c r="M125" s="1349" t="str">
        <f t="shared" si="41"/>
        <v/>
      </c>
      <c r="O125" s="1349" t="str">
        <f t="shared" si="42"/>
        <v/>
      </c>
      <c r="Q125" s="1349" t="str">
        <f t="shared" si="43"/>
        <v/>
      </c>
      <c r="S125" s="1349" t="str">
        <f t="shared" si="44"/>
        <v/>
      </c>
      <c r="U125" s="1349" t="str">
        <f t="shared" si="45"/>
        <v/>
      </c>
      <c r="W125" s="1349" t="str">
        <f t="shared" si="46"/>
        <v/>
      </c>
      <c r="Y125" s="1349" t="str">
        <f t="shared" si="47"/>
        <v/>
      </c>
      <c r="AA125" s="1349" t="str">
        <f t="shared" si="48"/>
        <v/>
      </c>
      <c r="AC125" s="1349" t="str">
        <f t="shared" si="49"/>
        <v/>
      </c>
      <c r="AE125" s="1349" t="str">
        <f t="shared" si="50"/>
        <v/>
      </c>
      <c r="AG125" s="1349" t="str">
        <f t="shared" si="51"/>
        <v/>
      </c>
      <c r="AI125" s="1349" t="str">
        <f t="shared" si="52"/>
        <v/>
      </c>
      <c r="AK125" s="1349" t="str">
        <f t="shared" si="53"/>
        <v/>
      </c>
      <c r="AM125" s="1349" t="str">
        <f t="shared" si="54"/>
        <v/>
      </c>
      <c r="AO125" s="1349" t="str">
        <f t="shared" si="55"/>
        <v/>
      </c>
      <c r="AQ125" s="1349" t="str">
        <f t="shared" si="56"/>
        <v/>
      </c>
      <c r="AS125" s="1349" t="str">
        <f t="shared" si="57"/>
        <v/>
      </c>
      <c r="AU125" s="1349" t="str">
        <f t="shared" si="57"/>
        <v/>
      </c>
      <c r="AW125" s="1349" t="str">
        <f t="shared" si="58"/>
        <v/>
      </c>
      <c r="AY125" s="1349" t="str">
        <f t="shared" si="59"/>
        <v/>
      </c>
      <c r="BA125" s="1349" t="str">
        <f t="shared" si="60"/>
        <v/>
      </c>
      <c r="BC125" s="1349" t="str">
        <f t="shared" si="61"/>
        <v/>
      </c>
      <c r="BE125" s="1349" t="str">
        <f t="shared" si="62"/>
        <v/>
      </c>
      <c r="BG125" s="1349" t="str">
        <f t="shared" si="63"/>
        <v/>
      </c>
      <c r="BI125" s="1349" t="str">
        <f t="shared" si="64"/>
        <v/>
      </c>
      <c r="BK125" s="1349" t="str">
        <f t="shared" si="65"/>
        <v/>
      </c>
      <c r="BM125" s="1349" t="str">
        <f t="shared" si="66"/>
        <v/>
      </c>
      <c r="BO125" s="1349" t="str">
        <f t="shared" si="67"/>
        <v/>
      </c>
      <c r="BQ125" s="1349" t="str">
        <f t="shared" si="68"/>
        <v/>
      </c>
      <c r="BS125" s="1349" t="str">
        <f t="shared" si="69"/>
        <v/>
      </c>
      <c r="BU125" s="1349" t="str">
        <f t="shared" si="70"/>
        <v/>
      </c>
      <c r="BW125" s="1349" t="str">
        <f t="shared" si="71"/>
        <v/>
      </c>
      <c r="BY125" s="1349" t="str">
        <f t="shared" si="72"/>
        <v/>
      </c>
      <c r="CA125" s="1349" t="str">
        <f t="shared" si="73"/>
        <v/>
      </c>
      <c r="CC125" s="1349" t="str">
        <f t="shared" si="74"/>
        <v/>
      </c>
      <c r="CE125" s="1349" t="str">
        <f t="shared" si="75"/>
        <v/>
      </c>
    </row>
    <row r="126" spans="5:83" x14ac:dyDescent="0.25">
      <c r="E126" s="1349" t="str">
        <f t="shared" si="38"/>
        <v/>
      </c>
      <c r="G126" s="1349" t="str">
        <f t="shared" si="38"/>
        <v/>
      </c>
      <c r="I126" s="1349" t="str">
        <f t="shared" si="39"/>
        <v/>
      </c>
      <c r="K126" s="1349" t="str">
        <f t="shared" si="40"/>
        <v/>
      </c>
      <c r="M126" s="1349" t="str">
        <f t="shared" si="41"/>
        <v/>
      </c>
      <c r="O126" s="1349" t="str">
        <f t="shared" si="42"/>
        <v/>
      </c>
      <c r="Q126" s="1349" t="str">
        <f t="shared" si="43"/>
        <v/>
      </c>
      <c r="S126" s="1349" t="str">
        <f t="shared" si="44"/>
        <v/>
      </c>
      <c r="U126" s="1349" t="str">
        <f t="shared" si="45"/>
        <v/>
      </c>
      <c r="W126" s="1349" t="str">
        <f t="shared" si="46"/>
        <v/>
      </c>
      <c r="Y126" s="1349" t="str">
        <f t="shared" si="47"/>
        <v/>
      </c>
      <c r="AA126" s="1349" t="str">
        <f t="shared" si="48"/>
        <v/>
      </c>
      <c r="AC126" s="1349" t="str">
        <f t="shared" si="49"/>
        <v/>
      </c>
      <c r="AE126" s="1349" t="str">
        <f t="shared" si="50"/>
        <v/>
      </c>
      <c r="AG126" s="1349" t="str">
        <f t="shared" si="51"/>
        <v/>
      </c>
      <c r="AI126" s="1349" t="str">
        <f t="shared" si="52"/>
        <v/>
      </c>
      <c r="AK126" s="1349" t="str">
        <f t="shared" si="53"/>
        <v/>
      </c>
      <c r="AM126" s="1349" t="str">
        <f t="shared" si="54"/>
        <v/>
      </c>
      <c r="AO126" s="1349" t="str">
        <f t="shared" si="55"/>
        <v/>
      </c>
      <c r="AQ126" s="1349" t="str">
        <f t="shared" si="56"/>
        <v/>
      </c>
      <c r="AS126" s="1349" t="str">
        <f t="shared" si="57"/>
        <v/>
      </c>
      <c r="AU126" s="1349" t="str">
        <f t="shared" si="57"/>
        <v/>
      </c>
      <c r="AW126" s="1349" t="str">
        <f t="shared" si="58"/>
        <v/>
      </c>
      <c r="AY126" s="1349" t="str">
        <f t="shared" si="59"/>
        <v/>
      </c>
      <c r="BA126" s="1349" t="str">
        <f t="shared" si="60"/>
        <v/>
      </c>
      <c r="BC126" s="1349" t="str">
        <f t="shared" si="61"/>
        <v/>
      </c>
      <c r="BE126" s="1349" t="str">
        <f t="shared" si="62"/>
        <v/>
      </c>
      <c r="BG126" s="1349" t="str">
        <f t="shared" si="63"/>
        <v/>
      </c>
      <c r="BI126" s="1349" t="str">
        <f t="shared" si="64"/>
        <v/>
      </c>
      <c r="BK126" s="1349" t="str">
        <f t="shared" si="65"/>
        <v/>
      </c>
      <c r="BM126" s="1349" t="str">
        <f t="shared" si="66"/>
        <v/>
      </c>
      <c r="BO126" s="1349" t="str">
        <f t="shared" si="67"/>
        <v/>
      </c>
      <c r="BQ126" s="1349" t="str">
        <f t="shared" si="68"/>
        <v/>
      </c>
      <c r="BS126" s="1349" t="str">
        <f t="shared" si="69"/>
        <v/>
      </c>
      <c r="BU126" s="1349" t="str">
        <f t="shared" si="70"/>
        <v/>
      </c>
      <c r="BW126" s="1349" t="str">
        <f t="shared" si="71"/>
        <v/>
      </c>
      <c r="BY126" s="1349" t="str">
        <f t="shared" si="72"/>
        <v/>
      </c>
      <c r="CA126" s="1349" t="str">
        <f t="shared" si="73"/>
        <v/>
      </c>
      <c r="CC126" s="1349" t="str">
        <f t="shared" si="74"/>
        <v/>
      </c>
      <c r="CE126" s="1349" t="str">
        <f t="shared" si="75"/>
        <v/>
      </c>
    </row>
    <row r="127" spans="5:83" x14ac:dyDescent="0.25">
      <c r="E127" s="1349" t="str">
        <f t="shared" si="38"/>
        <v/>
      </c>
      <c r="G127" s="1349" t="str">
        <f t="shared" si="38"/>
        <v/>
      </c>
      <c r="I127" s="1349" t="str">
        <f t="shared" si="39"/>
        <v/>
      </c>
      <c r="K127" s="1349" t="str">
        <f t="shared" si="40"/>
        <v/>
      </c>
      <c r="M127" s="1349" t="str">
        <f t="shared" si="41"/>
        <v/>
      </c>
      <c r="O127" s="1349" t="str">
        <f t="shared" si="42"/>
        <v/>
      </c>
      <c r="Q127" s="1349" t="str">
        <f t="shared" si="43"/>
        <v/>
      </c>
      <c r="S127" s="1349" t="str">
        <f t="shared" si="44"/>
        <v/>
      </c>
      <c r="U127" s="1349" t="str">
        <f t="shared" si="45"/>
        <v/>
      </c>
      <c r="W127" s="1349" t="str">
        <f t="shared" si="46"/>
        <v/>
      </c>
      <c r="Y127" s="1349" t="str">
        <f t="shared" si="47"/>
        <v/>
      </c>
      <c r="AA127" s="1349" t="str">
        <f t="shared" si="48"/>
        <v/>
      </c>
      <c r="AC127" s="1349" t="str">
        <f t="shared" si="49"/>
        <v/>
      </c>
      <c r="AE127" s="1349" t="str">
        <f t="shared" si="50"/>
        <v/>
      </c>
      <c r="AG127" s="1349" t="str">
        <f t="shared" si="51"/>
        <v/>
      </c>
      <c r="AI127" s="1349" t="str">
        <f t="shared" si="52"/>
        <v/>
      </c>
      <c r="AK127" s="1349" t="str">
        <f t="shared" si="53"/>
        <v/>
      </c>
      <c r="AM127" s="1349" t="str">
        <f t="shared" si="54"/>
        <v/>
      </c>
      <c r="AO127" s="1349" t="str">
        <f t="shared" si="55"/>
        <v/>
      </c>
      <c r="AQ127" s="1349" t="str">
        <f t="shared" si="56"/>
        <v/>
      </c>
      <c r="AS127" s="1349" t="str">
        <f t="shared" si="57"/>
        <v/>
      </c>
      <c r="AU127" s="1349" t="str">
        <f t="shared" si="57"/>
        <v/>
      </c>
      <c r="AW127" s="1349" t="str">
        <f t="shared" si="58"/>
        <v/>
      </c>
      <c r="AY127" s="1349" t="str">
        <f t="shared" si="59"/>
        <v/>
      </c>
      <c r="BA127" s="1349" t="str">
        <f t="shared" si="60"/>
        <v/>
      </c>
      <c r="BC127" s="1349" t="str">
        <f t="shared" si="61"/>
        <v/>
      </c>
      <c r="BE127" s="1349" t="str">
        <f t="shared" si="62"/>
        <v/>
      </c>
      <c r="BG127" s="1349" t="str">
        <f t="shared" si="63"/>
        <v/>
      </c>
      <c r="BI127" s="1349" t="str">
        <f t="shared" si="64"/>
        <v/>
      </c>
      <c r="BK127" s="1349" t="str">
        <f t="shared" si="65"/>
        <v/>
      </c>
      <c r="BM127" s="1349" t="str">
        <f t="shared" si="66"/>
        <v/>
      </c>
      <c r="BO127" s="1349" t="str">
        <f t="shared" si="67"/>
        <v/>
      </c>
      <c r="BQ127" s="1349" t="str">
        <f t="shared" si="68"/>
        <v/>
      </c>
      <c r="BS127" s="1349" t="str">
        <f t="shared" si="69"/>
        <v/>
      </c>
      <c r="BU127" s="1349" t="str">
        <f t="shared" si="70"/>
        <v/>
      </c>
      <c r="BW127" s="1349" t="str">
        <f t="shared" si="71"/>
        <v/>
      </c>
      <c r="BY127" s="1349" t="str">
        <f t="shared" si="72"/>
        <v/>
      </c>
      <c r="CA127" s="1349" t="str">
        <f t="shared" si="73"/>
        <v/>
      </c>
      <c r="CC127" s="1349" t="str">
        <f t="shared" si="74"/>
        <v/>
      </c>
      <c r="CE127" s="1349" t="str">
        <f t="shared" si="75"/>
        <v/>
      </c>
    </row>
    <row r="128" spans="5:83" x14ac:dyDescent="0.25">
      <c r="E128" s="1349" t="str">
        <f t="shared" si="38"/>
        <v/>
      </c>
      <c r="G128" s="1349" t="str">
        <f t="shared" si="38"/>
        <v/>
      </c>
      <c r="I128" s="1349" t="str">
        <f t="shared" si="39"/>
        <v/>
      </c>
      <c r="K128" s="1349" t="str">
        <f t="shared" si="40"/>
        <v/>
      </c>
      <c r="M128" s="1349" t="str">
        <f t="shared" si="41"/>
        <v/>
      </c>
      <c r="O128" s="1349" t="str">
        <f t="shared" si="42"/>
        <v/>
      </c>
      <c r="Q128" s="1349" t="str">
        <f t="shared" si="43"/>
        <v/>
      </c>
      <c r="S128" s="1349" t="str">
        <f t="shared" si="44"/>
        <v/>
      </c>
      <c r="U128" s="1349" t="str">
        <f t="shared" si="45"/>
        <v/>
      </c>
      <c r="W128" s="1349" t="str">
        <f t="shared" si="46"/>
        <v/>
      </c>
      <c r="Y128" s="1349" t="str">
        <f t="shared" si="47"/>
        <v/>
      </c>
      <c r="AA128" s="1349" t="str">
        <f t="shared" si="48"/>
        <v/>
      </c>
      <c r="AC128" s="1349" t="str">
        <f t="shared" si="49"/>
        <v/>
      </c>
      <c r="AE128" s="1349" t="str">
        <f t="shared" si="50"/>
        <v/>
      </c>
      <c r="AG128" s="1349" t="str">
        <f t="shared" si="51"/>
        <v/>
      </c>
      <c r="AI128" s="1349" t="str">
        <f t="shared" si="52"/>
        <v/>
      </c>
      <c r="AK128" s="1349" t="str">
        <f t="shared" si="53"/>
        <v/>
      </c>
      <c r="AM128" s="1349" t="str">
        <f t="shared" si="54"/>
        <v/>
      </c>
      <c r="AO128" s="1349" t="str">
        <f t="shared" si="55"/>
        <v/>
      </c>
      <c r="AQ128" s="1349" t="str">
        <f t="shared" si="56"/>
        <v/>
      </c>
      <c r="AS128" s="1349" t="str">
        <f t="shared" si="57"/>
        <v/>
      </c>
      <c r="AU128" s="1349" t="str">
        <f t="shared" si="57"/>
        <v/>
      </c>
      <c r="AW128" s="1349" t="str">
        <f t="shared" si="58"/>
        <v/>
      </c>
      <c r="AY128" s="1349" t="str">
        <f t="shared" si="59"/>
        <v/>
      </c>
      <c r="BA128" s="1349" t="str">
        <f t="shared" si="60"/>
        <v/>
      </c>
      <c r="BC128" s="1349" t="str">
        <f t="shared" si="61"/>
        <v/>
      </c>
      <c r="BE128" s="1349" t="str">
        <f t="shared" si="62"/>
        <v/>
      </c>
      <c r="BG128" s="1349" t="str">
        <f t="shared" si="63"/>
        <v/>
      </c>
      <c r="BI128" s="1349" t="str">
        <f t="shared" si="64"/>
        <v/>
      </c>
      <c r="BK128" s="1349" t="str">
        <f t="shared" si="65"/>
        <v/>
      </c>
      <c r="BM128" s="1349" t="str">
        <f t="shared" si="66"/>
        <v/>
      </c>
      <c r="BO128" s="1349" t="str">
        <f t="shared" si="67"/>
        <v/>
      </c>
      <c r="BQ128" s="1349" t="str">
        <f t="shared" si="68"/>
        <v/>
      </c>
      <c r="BS128" s="1349" t="str">
        <f t="shared" si="69"/>
        <v/>
      </c>
      <c r="BU128" s="1349" t="str">
        <f t="shared" si="70"/>
        <v/>
      </c>
      <c r="BW128" s="1349" t="str">
        <f t="shared" si="71"/>
        <v/>
      </c>
      <c r="BY128" s="1349" t="str">
        <f t="shared" si="72"/>
        <v/>
      </c>
      <c r="CA128" s="1349" t="str">
        <f t="shared" si="73"/>
        <v/>
      </c>
      <c r="CC128" s="1349" t="str">
        <f t="shared" si="74"/>
        <v/>
      </c>
      <c r="CE128" s="1349" t="str">
        <f t="shared" si="75"/>
        <v/>
      </c>
    </row>
    <row r="129" spans="5:83" x14ac:dyDescent="0.25">
      <c r="E129" s="1349" t="str">
        <f t="shared" si="38"/>
        <v/>
      </c>
      <c r="G129" s="1349" t="str">
        <f t="shared" si="38"/>
        <v/>
      </c>
      <c r="I129" s="1349" t="str">
        <f t="shared" si="39"/>
        <v/>
      </c>
      <c r="K129" s="1349" t="str">
        <f t="shared" si="40"/>
        <v/>
      </c>
      <c r="M129" s="1349" t="str">
        <f t="shared" si="41"/>
        <v/>
      </c>
      <c r="O129" s="1349" t="str">
        <f t="shared" si="42"/>
        <v/>
      </c>
      <c r="Q129" s="1349" t="str">
        <f t="shared" si="43"/>
        <v/>
      </c>
      <c r="S129" s="1349" t="str">
        <f t="shared" si="44"/>
        <v/>
      </c>
      <c r="U129" s="1349" t="str">
        <f t="shared" si="45"/>
        <v/>
      </c>
      <c r="W129" s="1349" t="str">
        <f t="shared" si="46"/>
        <v/>
      </c>
      <c r="Y129" s="1349" t="str">
        <f t="shared" si="47"/>
        <v/>
      </c>
      <c r="AA129" s="1349" t="str">
        <f t="shared" si="48"/>
        <v/>
      </c>
      <c r="AC129" s="1349" t="str">
        <f t="shared" si="49"/>
        <v/>
      </c>
      <c r="AE129" s="1349" t="str">
        <f t="shared" si="50"/>
        <v/>
      </c>
      <c r="AG129" s="1349" t="str">
        <f t="shared" si="51"/>
        <v/>
      </c>
      <c r="AI129" s="1349" t="str">
        <f t="shared" si="52"/>
        <v/>
      </c>
      <c r="AK129" s="1349" t="str">
        <f t="shared" si="53"/>
        <v/>
      </c>
      <c r="AM129" s="1349" t="str">
        <f t="shared" si="54"/>
        <v/>
      </c>
      <c r="AO129" s="1349" t="str">
        <f t="shared" si="55"/>
        <v/>
      </c>
      <c r="AQ129" s="1349" t="str">
        <f t="shared" si="56"/>
        <v/>
      </c>
      <c r="AS129" s="1349" t="str">
        <f t="shared" si="57"/>
        <v/>
      </c>
      <c r="AU129" s="1349" t="str">
        <f t="shared" si="57"/>
        <v/>
      </c>
      <c r="AW129" s="1349" t="str">
        <f t="shared" si="58"/>
        <v/>
      </c>
      <c r="AY129" s="1349" t="str">
        <f t="shared" si="59"/>
        <v/>
      </c>
      <c r="BA129" s="1349" t="str">
        <f t="shared" si="60"/>
        <v/>
      </c>
      <c r="BC129" s="1349" t="str">
        <f t="shared" si="61"/>
        <v/>
      </c>
      <c r="BE129" s="1349" t="str">
        <f t="shared" si="62"/>
        <v/>
      </c>
      <c r="BG129" s="1349" t="str">
        <f t="shared" si="63"/>
        <v/>
      </c>
      <c r="BI129" s="1349" t="str">
        <f t="shared" si="64"/>
        <v/>
      </c>
      <c r="BK129" s="1349" t="str">
        <f t="shared" si="65"/>
        <v/>
      </c>
      <c r="BM129" s="1349" t="str">
        <f t="shared" si="66"/>
        <v/>
      </c>
      <c r="BO129" s="1349" t="str">
        <f t="shared" si="67"/>
        <v/>
      </c>
      <c r="BQ129" s="1349" t="str">
        <f t="shared" si="68"/>
        <v/>
      </c>
      <c r="BS129" s="1349" t="str">
        <f t="shared" si="69"/>
        <v/>
      </c>
      <c r="BU129" s="1349" t="str">
        <f t="shared" si="70"/>
        <v/>
      </c>
      <c r="BW129" s="1349" t="str">
        <f t="shared" si="71"/>
        <v/>
      </c>
      <c r="BY129" s="1349" t="str">
        <f t="shared" si="72"/>
        <v/>
      </c>
      <c r="CA129" s="1349" t="str">
        <f t="shared" si="73"/>
        <v/>
      </c>
      <c r="CC129" s="1349" t="str">
        <f t="shared" si="74"/>
        <v/>
      </c>
      <c r="CE129" s="1349" t="str">
        <f t="shared" si="75"/>
        <v/>
      </c>
    </row>
    <row r="130" spans="5:83" x14ac:dyDescent="0.25">
      <c r="E130" s="1349" t="str">
        <f t="shared" si="38"/>
        <v/>
      </c>
      <c r="G130" s="1349" t="str">
        <f t="shared" si="38"/>
        <v/>
      </c>
      <c r="I130" s="1349" t="str">
        <f t="shared" si="39"/>
        <v/>
      </c>
      <c r="K130" s="1349" t="str">
        <f t="shared" si="40"/>
        <v/>
      </c>
      <c r="M130" s="1349" t="str">
        <f t="shared" si="41"/>
        <v/>
      </c>
      <c r="O130" s="1349" t="str">
        <f t="shared" si="42"/>
        <v/>
      </c>
      <c r="Q130" s="1349" t="str">
        <f t="shared" si="43"/>
        <v/>
      </c>
      <c r="S130" s="1349" t="str">
        <f t="shared" si="44"/>
        <v/>
      </c>
      <c r="U130" s="1349" t="str">
        <f t="shared" si="45"/>
        <v/>
      </c>
      <c r="W130" s="1349" t="str">
        <f t="shared" si="46"/>
        <v/>
      </c>
      <c r="Y130" s="1349" t="str">
        <f t="shared" si="47"/>
        <v/>
      </c>
      <c r="AA130" s="1349" t="str">
        <f t="shared" si="48"/>
        <v/>
      </c>
      <c r="AC130" s="1349" t="str">
        <f t="shared" si="49"/>
        <v/>
      </c>
      <c r="AE130" s="1349" t="str">
        <f t="shared" si="50"/>
        <v/>
      </c>
      <c r="AG130" s="1349" t="str">
        <f t="shared" si="51"/>
        <v/>
      </c>
      <c r="AI130" s="1349" t="str">
        <f t="shared" si="52"/>
        <v/>
      </c>
      <c r="AK130" s="1349" t="str">
        <f t="shared" si="53"/>
        <v/>
      </c>
      <c r="AM130" s="1349" t="str">
        <f t="shared" si="54"/>
        <v/>
      </c>
      <c r="AO130" s="1349" t="str">
        <f t="shared" si="55"/>
        <v/>
      </c>
      <c r="AQ130" s="1349" t="str">
        <f t="shared" si="56"/>
        <v/>
      </c>
      <c r="AS130" s="1349" t="str">
        <f t="shared" si="57"/>
        <v/>
      </c>
      <c r="AU130" s="1349" t="str">
        <f t="shared" si="57"/>
        <v/>
      </c>
      <c r="AW130" s="1349" t="str">
        <f t="shared" si="58"/>
        <v/>
      </c>
      <c r="AY130" s="1349" t="str">
        <f t="shared" si="59"/>
        <v/>
      </c>
      <c r="BA130" s="1349" t="str">
        <f t="shared" si="60"/>
        <v/>
      </c>
      <c r="BC130" s="1349" t="str">
        <f t="shared" si="61"/>
        <v/>
      </c>
      <c r="BE130" s="1349" t="str">
        <f t="shared" si="62"/>
        <v/>
      </c>
      <c r="BG130" s="1349" t="str">
        <f t="shared" si="63"/>
        <v/>
      </c>
      <c r="BI130" s="1349" t="str">
        <f t="shared" si="64"/>
        <v/>
      </c>
      <c r="BK130" s="1349" t="str">
        <f t="shared" si="65"/>
        <v/>
      </c>
      <c r="BM130" s="1349" t="str">
        <f t="shared" si="66"/>
        <v/>
      </c>
      <c r="BO130" s="1349" t="str">
        <f t="shared" si="67"/>
        <v/>
      </c>
      <c r="BQ130" s="1349" t="str">
        <f t="shared" si="68"/>
        <v/>
      </c>
      <c r="BS130" s="1349" t="str">
        <f t="shared" si="69"/>
        <v/>
      </c>
      <c r="BU130" s="1349" t="str">
        <f t="shared" si="70"/>
        <v/>
      </c>
      <c r="BW130" s="1349" t="str">
        <f t="shared" si="71"/>
        <v/>
      </c>
      <c r="BY130" s="1349" t="str">
        <f t="shared" si="72"/>
        <v/>
      </c>
      <c r="CA130" s="1349" t="str">
        <f t="shared" si="73"/>
        <v/>
      </c>
      <c r="CC130" s="1349" t="str">
        <f t="shared" si="74"/>
        <v/>
      </c>
      <c r="CE130" s="1349" t="str">
        <f t="shared" si="75"/>
        <v/>
      </c>
    </row>
    <row r="131" spans="5:83" x14ac:dyDescent="0.25">
      <c r="E131" s="1349" t="str">
        <f t="shared" si="38"/>
        <v/>
      </c>
      <c r="G131" s="1349" t="str">
        <f t="shared" si="38"/>
        <v/>
      </c>
      <c r="I131" s="1349" t="str">
        <f t="shared" si="39"/>
        <v/>
      </c>
      <c r="K131" s="1349" t="str">
        <f t="shared" si="40"/>
        <v/>
      </c>
      <c r="M131" s="1349" t="str">
        <f t="shared" si="41"/>
        <v/>
      </c>
      <c r="O131" s="1349" t="str">
        <f t="shared" si="42"/>
        <v/>
      </c>
      <c r="Q131" s="1349" t="str">
        <f t="shared" si="43"/>
        <v/>
      </c>
      <c r="S131" s="1349" t="str">
        <f t="shared" si="44"/>
        <v/>
      </c>
      <c r="U131" s="1349" t="str">
        <f t="shared" si="45"/>
        <v/>
      </c>
      <c r="W131" s="1349" t="str">
        <f t="shared" si="46"/>
        <v/>
      </c>
      <c r="Y131" s="1349" t="str">
        <f t="shared" si="47"/>
        <v/>
      </c>
      <c r="AA131" s="1349" t="str">
        <f t="shared" si="48"/>
        <v/>
      </c>
      <c r="AC131" s="1349" t="str">
        <f t="shared" si="49"/>
        <v/>
      </c>
      <c r="AE131" s="1349" t="str">
        <f t="shared" si="50"/>
        <v/>
      </c>
      <c r="AG131" s="1349" t="str">
        <f t="shared" si="51"/>
        <v/>
      </c>
      <c r="AI131" s="1349" t="str">
        <f t="shared" si="52"/>
        <v/>
      </c>
      <c r="AK131" s="1349" t="str">
        <f t="shared" si="53"/>
        <v/>
      </c>
      <c r="AM131" s="1349" t="str">
        <f t="shared" si="54"/>
        <v/>
      </c>
      <c r="AO131" s="1349" t="str">
        <f t="shared" si="55"/>
        <v/>
      </c>
      <c r="AQ131" s="1349" t="str">
        <f t="shared" si="56"/>
        <v/>
      </c>
      <c r="AS131" s="1349" t="str">
        <f t="shared" si="57"/>
        <v/>
      </c>
      <c r="AU131" s="1349" t="str">
        <f t="shared" si="57"/>
        <v/>
      </c>
      <c r="AW131" s="1349" t="str">
        <f t="shared" si="58"/>
        <v/>
      </c>
      <c r="AY131" s="1349" t="str">
        <f t="shared" si="59"/>
        <v/>
      </c>
      <c r="BA131" s="1349" t="str">
        <f t="shared" si="60"/>
        <v/>
      </c>
      <c r="BC131" s="1349" t="str">
        <f t="shared" si="61"/>
        <v/>
      </c>
      <c r="BE131" s="1349" t="str">
        <f t="shared" si="62"/>
        <v/>
      </c>
      <c r="BG131" s="1349" t="str">
        <f t="shared" si="63"/>
        <v/>
      </c>
      <c r="BI131" s="1349" t="str">
        <f t="shared" si="64"/>
        <v/>
      </c>
      <c r="BK131" s="1349" t="str">
        <f t="shared" si="65"/>
        <v/>
      </c>
      <c r="BM131" s="1349" t="str">
        <f t="shared" si="66"/>
        <v/>
      </c>
      <c r="BO131" s="1349" t="str">
        <f t="shared" si="67"/>
        <v/>
      </c>
      <c r="BQ131" s="1349" t="str">
        <f t="shared" si="68"/>
        <v/>
      </c>
      <c r="BS131" s="1349" t="str">
        <f t="shared" si="69"/>
        <v/>
      </c>
      <c r="BU131" s="1349" t="str">
        <f t="shared" si="70"/>
        <v/>
      </c>
      <c r="BW131" s="1349" t="str">
        <f t="shared" si="71"/>
        <v/>
      </c>
      <c r="BY131" s="1349" t="str">
        <f t="shared" si="72"/>
        <v/>
      </c>
      <c r="CA131" s="1349" t="str">
        <f t="shared" si="73"/>
        <v/>
      </c>
      <c r="CC131" s="1349" t="str">
        <f t="shared" si="74"/>
        <v/>
      </c>
      <c r="CE131" s="1349" t="str">
        <f t="shared" si="75"/>
        <v/>
      </c>
    </row>
    <row r="132" spans="5:83" x14ac:dyDescent="0.25">
      <c r="E132" s="1349" t="str">
        <f t="shared" si="38"/>
        <v/>
      </c>
      <c r="G132" s="1349" t="str">
        <f t="shared" si="38"/>
        <v/>
      </c>
      <c r="I132" s="1349" t="str">
        <f t="shared" si="39"/>
        <v/>
      </c>
      <c r="K132" s="1349" t="str">
        <f t="shared" si="40"/>
        <v/>
      </c>
      <c r="M132" s="1349" t="str">
        <f t="shared" si="41"/>
        <v/>
      </c>
      <c r="O132" s="1349" t="str">
        <f t="shared" si="42"/>
        <v/>
      </c>
      <c r="Q132" s="1349" t="str">
        <f t="shared" si="43"/>
        <v/>
      </c>
      <c r="S132" s="1349" t="str">
        <f t="shared" si="44"/>
        <v/>
      </c>
      <c r="U132" s="1349" t="str">
        <f t="shared" si="45"/>
        <v/>
      </c>
      <c r="W132" s="1349" t="str">
        <f t="shared" si="46"/>
        <v/>
      </c>
      <c r="Y132" s="1349" t="str">
        <f t="shared" si="47"/>
        <v/>
      </c>
      <c r="AA132" s="1349" t="str">
        <f t="shared" si="48"/>
        <v/>
      </c>
      <c r="AC132" s="1349" t="str">
        <f t="shared" si="49"/>
        <v/>
      </c>
      <c r="AE132" s="1349" t="str">
        <f t="shared" si="50"/>
        <v/>
      </c>
      <c r="AG132" s="1349" t="str">
        <f t="shared" si="51"/>
        <v/>
      </c>
      <c r="AI132" s="1349" t="str">
        <f t="shared" si="52"/>
        <v/>
      </c>
      <c r="AK132" s="1349" t="str">
        <f t="shared" si="53"/>
        <v/>
      </c>
      <c r="AM132" s="1349" t="str">
        <f t="shared" si="54"/>
        <v/>
      </c>
      <c r="AO132" s="1349" t="str">
        <f t="shared" si="55"/>
        <v/>
      </c>
      <c r="AQ132" s="1349" t="str">
        <f t="shared" si="56"/>
        <v/>
      </c>
      <c r="AS132" s="1349" t="str">
        <f t="shared" si="57"/>
        <v/>
      </c>
      <c r="AU132" s="1349" t="str">
        <f t="shared" si="57"/>
        <v/>
      </c>
      <c r="AW132" s="1349" t="str">
        <f t="shared" si="58"/>
        <v/>
      </c>
      <c r="AY132" s="1349" t="str">
        <f t="shared" si="59"/>
        <v/>
      </c>
      <c r="BA132" s="1349" t="str">
        <f t="shared" si="60"/>
        <v/>
      </c>
      <c r="BC132" s="1349" t="str">
        <f t="shared" si="61"/>
        <v/>
      </c>
      <c r="BE132" s="1349" t="str">
        <f t="shared" si="62"/>
        <v/>
      </c>
      <c r="BG132" s="1349" t="str">
        <f t="shared" si="63"/>
        <v/>
      </c>
      <c r="BI132" s="1349" t="str">
        <f t="shared" si="64"/>
        <v/>
      </c>
      <c r="BK132" s="1349" t="str">
        <f t="shared" si="65"/>
        <v/>
      </c>
      <c r="BM132" s="1349" t="str">
        <f t="shared" si="66"/>
        <v/>
      </c>
      <c r="BO132" s="1349" t="str">
        <f t="shared" si="67"/>
        <v/>
      </c>
      <c r="BQ132" s="1349" t="str">
        <f t="shared" si="68"/>
        <v/>
      </c>
      <c r="BS132" s="1349" t="str">
        <f t="shared" si="69"/>
        <v/>
      </c>
      <c r="BU132" s="1349" t="str">
        <f t="shared" si="70"/>
        <v/>
      </c>
      <c r="BW132" s="1349" t="str">
        <f t="shared" si="71"/>
        <v/>
      </c>
      <c r="BY132" s="1349" t="str">
        <f t="shared" si="72"/>
        <v/>
      </c>
      <c r="CA132" s="1349" t="str">
        <f t="shared" si="73"/>
        <v/>
      </c>
      <c r="CC132" s="1349" t="str">
        <f t="shared" si="74"/>
        <v/>
      </c>
      <c r="CE132" s="1349" t="str">
        <f t="shared" si="75"/>
        <v/>
      </c>
    </row>
    <row r="133" spans="5:83" x14ac:dyDescent="0.25">
      <c r="E133" s="1349" t="str">
        <f t="shared" si="38"/>
        <v/>
      </c>
      <c r="G133" s="1349" t="str">
        <f t="shared" si="38"/>
        <v/>
      </c>
      <c r="I133" s="1349" t="str">
        <f t="shared" si="39"/>
        <v/>
      </c>
      <c r="K133" s="1349" t="str">
        <f t="shared" si="40"/>
        <v/>
      </c>
      <c r="M133" s="1349" t="str">
        <f t="shared" si="41"/>
        <v/>
      </c>
      <c r="O133" s="1349" t="str">
        <f t="shared" si="42"/>
        <v/>
      </c>
      <c r="Q133" s="1349" t="str">
        <f t="shared" si="43"/>
        <v/>
      </c>
      <c r="S133" s="1349" t="str">
        <f t="shared" si="44"/>
        <v/>
      </c>
      <c r="U133" s="1349" t="str">
        <f t="shared" si="45"/>
        <v/>
      </c>
      <c r="W133" s="1349" t="str">
        <f t="shared" si="46"/>
        <v/>
      </c>
      <c r="Y133" s="1349" t="str">
        <f t="shared" si="47"/>
        <v/>
      </c>
      <c r="AA133" s="1349" t="str">
        <f t="shared" si="48"/>
        <v/>
      </c>
      <c r="AC133" s="1349" t="str">
        <f t="shared" si="49"/>
        <v/>
      </c>
      <c r="AE133" s="1349" t="str">
        <f t="shared" si="50"/>
        <v/>
      </c>
      <c r="AG133" s="1349" t="str">
        <f t="shared" si="51"/>
        <v/>
      </c>
      <c r="AI133" s="1349" t="str">
        <f t="shared" si="52"/>
        <v/>
      </c>
      <c r="AK133" s="1349" t="str">
        <f t="shared" si="53"/>
        <v/>
      </c>
      <c r="AM133" s="1349" t="str">
        <f t="shared" si="54"/>
        <v/>
      </c>
      <c r="AO133" s="1349" t="str">
        <f t="shared" si="55"/>
        <v/>
      </c>
      <c r="AQ133" s="1349" t="str">
        <f t="shared" si="56"/>
        <v/>
      </c>
      <c r="AS133" s="1349" t="str">
        <f t="shared" si="57"/>
        <v/>
      </c>
      <c r="AU133" s="1349" t="str">
        <f t="shared" si="57"/>
        <v/>
      </c>
      <c r="AW133" s="1349" t="str">
        <f t="shared" si="58"/>
        <v/>
      </c>
      <c r="AY133" s="1349" t="str">
        <f t="shared" si="59"/>
        <v/>
      </c>
      <c r="BA133" s="1349" t="str">
        <f t="shared" si="60"/>
        <v/>
      </c>
      <c r="BC133" s="1349" t="str">
        <f t="shared" si="61"/>
        <v/>
      </c>
      <c r="BE133" s="1349" t="str">
        <f t="shared" si="62"/>
        <v/>
      </c>
      <c r="BG133" s="1349" t="str">
        <f t="shared" si="63"/>
        <v/>
      </c>
      <c r="BI133" s="1349" t="str">
        <f t="shared" si="64"/>
        <v/>
      </c>
      <c r="BK133" s="1349" t="str">
        <f t="shared" si="65"/>
        <v/>
      </c>
      <c r="BM133" s="1349" t="str">
        <f t="shared" si="66"/>
        <v/>
      </c>
      <c r="BO133" s="1349" t="str">
        <f t="shared" si="67"/>
        <v/>
      </c>
      <c r="BQ133" s="1349" t="str">
        <f t="shared" si="68"/>
        <v/>
      </c>
      <c r="BS133" s="1349" t="str">
        <f t="shared" si="69"/>
        <v/>
      </c>
      <c r="BU133" s="1349" t="str">
        <f t="shared" si="70"/>
        <v/>
      </c>
      <c r="BW133" s="1349" t="str">
        <f t="shared" si="71"/>
        <v/>
      </c>
      <c r="BY133" s="1349" t="str">
        <f t="shared" si="72"/>
        <v/>
      </c>
      <c r="CA133" s="1349" t="str">
        <f t="shared" si="73"/>
        <v/>
      </c>
      <c r="CC133" s="1349" t="str">
        <f t="shared" si="74"/>
        <v/>
      </c>
      <c r="CE133" s="1349" t="str">
        <f t="shared" si="75"/>
        <v/>
      </c>
    </row>
    <row r="134" spans="5:83" x14ac:dyDescent="0.25">
      <c r="E134" s="1349" t="str">
        <f t="shared" si="38"/>
        <v/>
      </c>
      <c r="G134" s="1349" t="str">
        <f t="shared" si="38"/>
        <v/>
      </c>
      <c r="I134" s="1349" t="str">
        <f t="shared" si="39"/>
        <v/>
      </c>
      <c r="K134" s="1349" t="str">
        <f t="shared" si="40"/>
        <v/>
      </c>
      <c r="M134" s="1349" t="str">
        <f t="shared" si="41"/>
        <v/>
      </c>
      <c r="O134" s="1349" t="str">
        <f t="shared" si="42"/>
        <v/>
      </c>
      <c r="Q134" s="1349" t="str">
        <f t="shared" si="43"/>
        <v/>
      </c>
      <c r="S134" s="1349" t="str">
        <f t="shared" si="44"/>
        <v/>
      </c>
      <c r="U134" s="1349" t="str">
        <f t="shared" si="45"/>
        <v/>
      </c>
      <c r="W134" s="1349" t="str">
        <f t="shared" si="46"/>
        <v/>
      </c>
      <c r="Y134" s="1349" t="str">
        <f t="shared" si="47"/>
        <v/>
      </c>
      <c r="AA134" s="1349" t="str">
        <f t="shared" si="48"/>
        <v/>
      </c>
      <c r="AC134" s="1349" t="str">
        <f t="shared" si="49"/>
        <v/>
      </c>
      <c r="AE134" s="1349" t="str">
        <f t="shared" si="50"/>
        <v/>
      </c>
      <c r="AG134" s="1349" t="str">
        <f t="shared" si="51"/>
        <v/>
      </c>
      <c r="AI134" s="1349" t="str">
        <f t="shared" si="52"/>
        <v/>
      </c>
      <c r="AK134" s="1349" t="str">
        <f t="shared" si="53"/>
        <v/>
      </c>
      <c r="AM134" s="1349" t="str">
        <f t="shared" si="54"/>
        <v/>
      </c>
      <c r="AO134" s="1349" t="str">
        <f t="shared" si="55"/>
        <v/>
      </c>
      <c r="AQ134" s="1349" t="str">
        <f t="shared" si="56"/>
        <v/>
      </c>
      <c r="AS134" s="1349" t="str">
        <f t="shared" si="57"/>
        <v/>
      </c>
      <c r="AU134" s="1349" t="str">
        <f t="shared" si="57"/>
        <v/>
      </c>
      <c r="AW134" s="1349" t="str">
        <f t="shared" si="58"/>
        <v/>
      </c>
      <c r="AY134" s="1349" t="str">
        <f t="shared" si="59"/>
        <v/>
      </c>
      <c r="BA134" s="1349" t="str">
        <f t="shared" si="60"/>
        <v/>
      </c>
      <c r="BC134" s="1349" t="str">
        <f t="shared" si="61"/>
        <v/>
      </c>
      <c r="BE134" s="1349" t="str">
        <f t="shared" si="62"/>
        <v/>
      </c>
      <c r="BG134" s="1349" t="str">
        <f t="shared" si="63"/>
        <v/>
      </c>
      <c r="BI134" s="1349" t="str">
        <f t="shared" si="64"/>
        <v/>
      </c>
      <c r="BK134" s="1349" t="str">
        <f t="shared" si="65"/>
        <v/>
      </c>
      <c r="BM134" s="1349" t="str">
        <f t="shared" si="66"/>
        <v/>
      </c>
      <c r="BO134" s="1349" t="str">
        <f t="shared" si="67"/>
        <v/>
      </c>
      <c r="BQ134" s="1349" t="str">
        <f t="shared" si="68"/>
        <v/>
      </c>
      <c r="BS134" s="1349" t="str">
        <f t="shared" si="69"/>
        <v/>
      </c>
      <c r="BU134" s="1349" t="str">
        <f t="shared" si="70"/>
        <v/>
      </c>
      <c r="BW134" s="1349" t="str">
        <f t="shared" si="71"/>
        <v/>
      </c>
      <c r="BY134" s="1349" t="str">
        <f t="shared" si="72"/>
        <v/>
      </c>
      <c r="CA134" s="1349" t="str">
        <f t="shared" si="73"/>
        <v/>
      </c>
      <c r="CC134" s="1349" t="str">
        <f t="shared" si="74"/>
        <v/>
      </c>
      <c r="CE134" s="1349" t="str">
        <f t="shared" si="75"/>
        <v/>
      </c>
    </row>
    <row r="135" spans="5:83" x14ac:dyDescent="0.25">
      <c r="E135" s="1349" t="str">
        <f t="shared" si="38"/>
        <v/>
      </c>
      <c r="G135" s="1349" t="str">
        <f t="shared" si="38"/>
        <v/>
      </c>
      <c r="I135" s="1349" t="str">
        <f t="shared" si="39"/>
        <v/>
      </c>
      <c r="K135" s="1349" t="str">
        <f t="shared" si="40"/>
        <v/>
      </c>
      <c r="M135" s="1349" t="str">
        <f t="shared" si="41"/>
        <v/>
      </c>
      <c r="O135" s="1349" t="str">
        <f t="shared" si="42"/>
        <v/>
      </c>
      <c r="Q135" s="1349" t="str">
        <f t="shared" si="43"/>
        <v/>
      </c>
      <c r="S135" s="1349" t="str">
        <f t="shared" si="44"/>
        <v/>
      </c>
      <c r="U135" s="1349" t="str">
        <f t="shared" si="45"/>
        <v/>
      </c>
      <c r="W135" s="1349" t="str">
        <f t="shared" si="46"/>
        <v/>
      </c>
      <c r="Y135" s="1349" t="str">
        <f t="shared" si="47"/>
        <v/>
      </c>
      <c r="AA135" s="1349" t="str">
        <f t="shared" si="48"/>
        <v/>
      </c>
      <c r="AC135" s="1349" t="str">
        <f t="shared" si="49"/>
        <v/>
      </c>
      <c r="AE135" s="1349" t="str">
        <f t="shared" si="50"/>
        <v/>
      </c>
      <c r="AG135" s="1349" t="str">
        <f t="shared" si="51"/>
        <v/>
      </c>
      <c r="AI135" s="1349" t="str">
        <f t="shared" si="52"/>
        <v/>
      </c>
      <c r="AK135" s="1349" t="str">
        <f t="shared" si="53"/>
        <v/>
      </c>
      <c r="AM135" s="1349" t="str">
        <f t="shared" si="54"/>
        <v/>
      </c>
      <c r="AO135" s="1349" t="str">
        <f t="shared" si="55"/>
        <v/>
      </c>
      <c r="AQ135" s="1349" t="str">
        <f t="shared" si="56"/>
        <v/>
      </c>
      <c r="AS135" s="1349" t="str">
        <f t="shared" si="57"/>
        <v/>
      </c>
      <c r="AU135" s="1349" t="str">
        <f t="shared" si="57"/>
        <v/>
      </c>
      <c r="AW135" s="1349" t="str">
        <f t="shared" si="58"/>
        <v/>
      </c>
      <c r="AY135" s="1349" t="str">
        <f t="shared" si="59"/>
        <v/>
      </c>
      <c r="BA135" s="1349" t="str">
        <f t="shared" si="60"/>
        <v/>
      </c>
      <c r="BC135" s="1349" t="str">
        <f t="shared" si="61"/>
        <v/>
      </c>
      <c r="BE135" s="1349" t="str">
        <f t="shared" si="62"/>
        <v/>
      </c>
      <c r="BG135" s="1349" t="str">
        <f t="shared" si="63"/>
        <v/>
      </c>
      <c r="BI135" s="1349" t="str">
        <f t="shared" si="64"/>
        <v/>
      </c>
      <c r="BK135" s="1349" t="str">
        <f t="shared" si="65"/>
        <v/>
      </c>
      <c r="BM135" s="1349" t="str">
        <f t="shared" si="66"/>
        <v/>
      </c>
      <c r="BO135" s="1349" t="str">
        <f t="shared" si="67"/>
        <v/>
      </c>
      <c r="BQ135" s="1349" t="str">
        <f t="shared" si="68"/>
        <v/>
      </c>
      <c r="BS135" s="1349" t="str">
        <f t="shared" si="69"/>
        <v/>
      </c>
      <c r="BU135" s="1349" t="str">
        <f t="shared" si="70"/>
        <v/>
      </c>
      <c r="BW135" s="1349" t="str">
        <f t="shared" si="71"/>
        <v/>
      </c>
      <c r="BY135" s="1349" t="str">
        <f t="shared" si="72"/>
        <v/>
      </c>
      <c r="CA135" s="1349" t="str">
        <f t="shared" si="73"/>
        <v/>
      </c>
      <c r="CC135" s="1349" t="str">
        <f t="shared" si="74"/>
        <v/>
      </c>
      <c r="CE135" s="1349" t="str">
        <f t="shared" si="75"/>
        <v/>
      </c>
    </row>
    <row r="136" spans="5:83" x14ac:dyDescent="0.25">
      <c r="E136" s="1349" t="str">
        <f t="shared" si="38"/>
        <v/>
      </c>
      <c r="G136" s="1349" t="str">
        <f t="shared" si="38"/>
        <v/>
      </c>
      <c r="I136" s="1349" t="str">
        <f t="shared" si="39"/>
        <v/>
      </c>
      <c r="K136" s="1349" t="str">
        <f t="shared" si="40"/>
        <v/>
      </c>
      <c r="M136" s="1349" t="str">
        <f t="shared" si="41"/>
        <v/>
      </c>
      <c r="O136" s="1349" t="str">
        <f t="shared" si="42"/>
        <v/>
      </c>
      <c r="Q136" s="1349" t="str">
        <f t="shared" si="43"/>
        <v/>
      </c>
      <c r="S136" s="1349" t="str">
        <f t="shared" si="44"/>
        <v/>
      </c>
      <c r="U136" s="1349" t="str">
        <f t="shared" si="45"/>
        <v/>
      </c>
      <c r="W136" s="1349" t="str">
        <f t="shared" si="46"/>
        <v/>
      </c>
      <c r="Y136" s="1349" t="str">
        <f t="shared" si="47"/>
        <v/>
      </c>
      <c r="AA136" s="1349" t="str">
        <f t="shared" si="48"/>
        <v/>
      </c>
      <c r="AC136" s="1349" t="str">
        <f t="shared" si="49"/>
        <v/>
      </c>
      <c r="AE136" s="1349" t="str">
        <f t="shared" si="50"/>
        <v/>
      </c>
      <c r="AG136" s="1349" t="str">
        <f t="shared" si="51"/>
        <v/>
      </c>
      <c r="AI136" s="1349" t="str">
        <f t="shared" si="52"/>
        <v/>
      </c>
      <c r="AK136" s="1349" t="str">
        <f t="shared" si="53"/>
        <v/>
      </c>
      <c r="AM136" s="1349" t="str">
        <f t="shared" si="54"/>
        <v/>
      </c>
      <c r="AO136" s="1349" t="str">
        <f t="shared" si="55"/>
        <v/>
      </c>
      <c r="AQ136" s="1349" t="str">
        <f t="shared" si="56"/>
        <v/>
      </c>
      <c r="AS136" s="1349" t="str">
        <f t="shared" si="57"/>
        <v/>
      </c>
      <c r="AU136" s="1349" t="str">
        <f t="shared" si="57"/>
        <v/>
      </c>
      <c r="AW136" s="1349" t="str">
        <f t="shared" si="58"/>
        <v/>
      </c>
      <c r="AY136" s="1349" t="str">
        <f t="shared" si="59"/>
        <v/>
      </c>
      <c r="BA136" s="1349" t="str">
        <f t="shared" si="60"/>
        <v/>
      </c>
      <c r="BC136" s="1349" t="str">
        <f t="shared" si="61"/>
        <v/>
      </c>
      <c r="BE136" s="1349" t="str">
        <f t="shared" si="62"/>
        <v/>
      </c>
      <c r="BG136" s="1349" t="str">
        <f t="shared" si="63"/>
        <v/>
      </c>
      <c r="BI136" s="1349" t="str">
        <f t="shared" si="64"/>
        <v/>
      </c>
      <c r="BK136" s="1349" t="str">
        <f t="shared" si="65"/>
        <v/>
      </c>
      <c r="BM136" s="1349" t="str">
        <f t="shared" si="66"/>
        <v/>
      </c>
      <c r="BO136" s="1349" t="str">
        <f t="shared" si="67"/>
        <v/>
      </c>
      <c r="BQ136" s="1349" t="str">
        <f t="shared" si="68"/>
        <v/>
      </c>
      <c r="BS136" s="1349" t="str">
        <f t="shared" si="69"/>
        <v/>
      </c>
      <c r="BU136" s="1349" t="str">
        <f t="shared" si="70"/>
        <v/>
      </c>
      <c r="BW136" s="1349" t="str">
        <f t="shared" si="71"/>
        <v/>
      </c>
      <c r="BY136" s="1349" t="str">
        <f t="shared" si="72"/>
        <v/>
      </c>
      <c r="CA136" s="1349" t="str">
        <f t="shared" si="73"/>
        <v/>
      </c>
      <c r="CC136" s="1349" t="str">
        <f t="shared" si="74"/>
        <v/>
      </c>
      <c r="CE136" s="1349" t="str">
        <f t="shared" si="75"/>
        <v/>
      </c>
    </row>
    <row r="137" spans="5:83" x14ac:dyDescent="0.25">
      <c r="E137" s="1349" t="str">
        <f t="shared" si="38"/>
        <v/>
      </c>
      <c r="G137" s="1349" t="str">
        <f t="shared" si="38"/>
        <v/>
      </c>
      <c r="I137" s="1349" t="str">
        <f t="shared" si="39"/>
        <v/>
      </c>
      <c r="K137" s="1349" t="str">
        <f t="shared" si="40"/>
        <v/>
      </c>
      <c r="M137" s="1349" t="str">
        <f t="shared" si="41"/>
        <v/>
      </c>
      <c r="O137" s="1349" t="str">
        <f t="shared" si="42"/>
        <v/>
      </c>
      <c r="Q137" s="1349" t="str">
        <f t="shared" si="43"/>
        <v/>
      </c>
      <c r="S137" s="1349" t="str">
        <f t="shared" si="44"/>
        <v/>
      </c>
      <c r="U137" s="1349" t="str">
        <f t="shared" si="45"/>
        <v/>
      </c>
      <c r="W137" s="1349" t="str">
        <f t="shared" si="46"/>
        <v/>
      </c>
      <c r="Y137" s="1349" t="str">
        <f t="shared" si="47"/>
        <v/>
      </c>
      <c r="AA137" s="1349" t="str">
        <f t="shared" si="48"/>
        <v/>
      </c>
      <c r="AC137" s="1349" t="str">
        <f t="shared" si="49"/>
        <v/>
      </c>
      <c r="AE137" s="1349" t="str">
        <f t="shared" si="50"/>
        <v/>
      </c>
      <c r="AG137" s="1349" t="str">
        <f t="shared" si="51"/>
        <v/>
      </c>
      <c r="AI137" s="1349" t="str">
        <f t="shared" si="52"/>
        <v/>
      </c>
      <c r="AK137" s="1349" t="str">
        <f t="shared" si="53"/>
        <v/>
      </c>
      <c r="AM137" s="1349" t="str">
        <f t="shared" si="54"/>
        <v/>
      </c>
      <c r="AO137" s="1349" t="str">
        <f t="shared" si="55"/>
        <v/>
      </c>
      <c r="AQ137" s="1349" t="str">
        <f t="shared" si="56"/>
        <v/>
      </c>
      <c r="AS137" s="1349" t="str">
        <f t="shared" si="57"/>
        <v/>
      </c>
      <c r="AU137" s="1349" t="str">
        <f t="shared" si="57"/>
        <v/>
      </c>
      <c r="AW137" s="1349" t="str">
        <f t="shared" si="58"/>
        <v/>
      </c>
      <c r="AY137" s="1349" t="str">
        <f t="shared" si="59"/>
        <v/>
      </c>
      <c r="BA137" s="1349" t="str">
        <f t="shared" si="60"/>
        <v/>
      </c>
      <c r="BC137" s="1349" t="str">
        <f t="shared" si="61"/>
        <v/>
      </c>
      <c r="BE137" s="1349" t="str">
        <f t="shared" si="62"/>
        <v/>
      </c>
      <c r="BG137" s="1349" t="str">
        <f t="shared" si="63"/>
        <v/>
      </c>
      <c r="BI137" s="1349" t="str">
        <f t="shared" si="64"/>
        <v/>
      </c>
      <c r="BK137" s="1349" t="str">
        <f t="shared" si="65"/>
        <v/>
      </c>
      <c r="BM137" s="1349" t="str">
        <f t="shared" si="66"/>
        <v/>
      </c>
      <c r="BO137" s="1349" t="str">
        <f t="shared" si="67"/>
        <v/>
      </c>
      <c r="BQ137" s="1349" t="str">
        <f t="shared" si="68"/>
        <v/>
      </c>
      <c r="BS137" s="1349" t="str">
        <f t="shared" si="69"/>
        <v/>
      </c>
      <c r="BU137" s="1349" t="str">
        <f t="shared" si="70"/>
        <v/>
      </c>
      <c r="BW137" s="1349" t="str">
        <f t="shared" si="71"/>
        <v/>
      </c>
      <c r="BY137" s="1349" t="str">
        <f t="shared" si="72"/>
        <v/>
      </c>
      <c r="CA137" s="1349" t="str">
        <f t="shared" si="73"/>
        <v/>
      </c>
      <c r="CC137" s="1349" t="str">
        <f t="shared" si="74"/>
        <v/>
      </c>
      <c r="CE137" s="1349" t="str">
        <f t="shared" si="75"/>
        <v/>
      </c>
    </row>
    <row r="138" spans="5:83" x14ac:dyDescent="0.25">
      <c r="E138" s="1349" t="str">
        <f t="shared" si="38"/>
        <v/>
      </c>
      <c r="G138" s="1349" t="str">
        <f t="shared" si="38"/>
        <v/>
      </c>
      <c r="I138" s="1349" t="str">
        <f t="shared" si="39"/>
        <v/>
      </c>
      <c r="K138" s="1349" t="str">
        <f t="shared" si="40"/>
        <v/>
      </c>
      <c r="M138" s="1349" t="str">
        <f t="shared" si="41"/>
        <v/>
      </c>
      <c r="O138" s="1349" t="str">
        <f t="shared" si="42"/>
        <v/>
      </c>
      <c r="Q138" s="1349" t="str">
        <f t="shared" si="43"/>
        <v/>
      </c>
      <c r="S138" s="1349" t="str">
        <f t="shared" si="44"/>
        <v/>
      </c>
      <c r="U138" s="1349" t="str">
        <f t="shared" si="45"/>
        <v/>
      </c>
      <c r="W138" s="1349" t="str">
        <f t="shared" si="46"/>
        <v/>
      </c>
      <c r="Y138" s="1349" t="str">
        <f t="shared" si="47"/>
        <v/>
      </c>
      <c r="AA138" s="1349" t="str">
        <f t="shared" si="48"/>
        <v/>
      </c>
      <c r="AC138" s="1349" t="str">
        <f t="shared" si="49"/>
        <v/>
      </c>
      <c r="AE138" s="1349" t="str">
        <f t="shared" si="50"/>
        <v/>
      </c>
      <c r="AG138" s="1349" t="str">
        <f t="shared" si="51"/>
        <v/>
      </c>
      <c r="AI138" s="1349" t="str">
        <f t="shared" si="52"/>
        <v/>
      </c>
      <c r="AK138" s="1349" t="str">
        <f t="shared" si="53"/>
        <v/>
      </c>
      <c r="AM138" s="1349" t="str">
        <f t="shared" si="54"/>
        <v/>
      </c>
      <c r="AO138" s="1349" t="str">
        <f t="shared" si="55"/>
        <v/>
      </c>
      <c r="AQ138" s="1349" t="str">
        <f t="shared" si="56"/>
        <v/>
      </c>
      <c r="AS138" s="1349" t="str">
        <f t="shared" si="57"/>
        <v/>
      </c>
      <c r="AU138" s="1349" t="str">
        <f t="shared" si="57"/>
        <v/>
      </c>
      <c r="AW138" s="1349" t="str">
        <f t="shared" si="58"/>
        <v/>
      </c>
      <c r="AY138" s="1349" t="str">
        <f t="shared" si="59"/>
        <v/>
      </c>
      <c r="BA138" s="1349" t="str">
        <f t="shared" si="60"/>
        <v/>
      </c>
      <c r="BC138" s="1349" t="str">
        <f t="shared" si="61"/>
        <v/>
      </c>
      <c r="BE138" s="1349" t="str">
        <f t="shared" si="62"/>
        <v/>
      </c>
      <c r="BG138" s="1349" t="str">
        <f t="shared" si="63"/>
        <v/>
      </c>
      <c r="BI138" s="1349" t="str">
        <f t="shared" si="64"/>
        <v/>
      </c>
      <c r="BK138" s="1349" t="str">
        <f t="shared" si="65"/>
        <v/>
      </c>
      <c r="BM138" s="1349" t="str">
        <f t="shared" si="66"/>
        <v/>
      </c>
      <c r="BO138" s="1349" t="str">
        <f t="shared" si="67"/>
        <v/>
      </c>
      <c r="BQ138" s="1349" t="str">
        <f t="shared" si="68"/>
        <v/>
      </c>
      <c r="BS138" s="1349" t="str">
        <f t="shared" si="69"/>
        <v/>
      </c>
      <c r="BU138" s="1349" t="str">
        <f t="shared" si="70"/>
        <v/>
      </c>
      <c r="BW138" s="1349" t="str">
        <f t="shared" si="71"/>
        <v/>
      </c>
      <c r="BY138" s="1349" t="str">
        <f t="shared" si="72"/>
        <v/>
      </c>
      <c r="CA138" s="1349" t="str">
        <f t="shared" si="73"/>
        <v/>
      </c>
      <c r="CC138" s="1349" t="str">
        <f t="shared" si="74"/>
        <v/>
      </c>
      <c r="CE138" s="1349" t="str">
        <f t="shared" si="75"/>
        <v/>
      </c>
    </row>
    <row r="139" spans="5:83" x14ac:dyDescent="0.25">
      <c r="E139" s="1349" t="str">
        <f t="shared" si="38"/>
        <v/>
      </c>
      <c r="G139" s="1349" t="str">
        <f t="shared" si="38"/>
        <v/>
      </c>
      <c r="I139" s="1349" t="str">
        <f t="shared" si="39"/>
        <v/>
      </c>
      <c r="K139" s="1349" t="str">
        <f t="shared" si="40"/>
        <v/>
      </c>
      <c r="M139" s="1349" t="str">
        <f t="shared" si="41"/>
        <v/>
      </c>
      <c r="O139" s="1349" t="str">
        <f t="shared" si="42"/>
        <v/>
      </c>
      <c r="Q139" s="1349" t="str">
        <f t="shared" si="43"/>
        <v/>
      </c>
      <c r="S139" s="1349" t="str">
        <f t="shared" si="44"/>
        <v/>
      </c>
      <c r="U139" s="1349" t="str">
        <f t="shared" si="45"/>
        <v/>
      </c>
      <c r="W139" s="1349" t="str">
        <f t="shared" si="46"/>
        <v/>
      </c>
      <c r="Y139" s="1349" t="str">
        <f t="shared" si="47"/>
        <v/>
      </c>
      <c r="AA139" s="1349" t="str">
        <f t="shared" si="48"/>
        <v/>
      </c>
      <c r="AC139" s="1349" t="str">
        <f t="shared" si="49"/>
        <v/>
      </c>
      <c r="AE139" s="1349" t="str">
        <f t="shared" si="50"/>
        <v/>
      </c>
      <c r="AG139" s="1349" t="str">
        <f t="shared" si="51"/>
        <v/>
      </c>
      <c r="AI139" s="1349" t="str">
        <f t="shared" si="52"/>
        <v/>
      </c>
      <c r="AK139" s="1349" t="str">
        <f t="shared" si="53"/>
        <v/>
      </c>
      <c r="AM139" s="1349" t="str">
        <f t="shared" si="54"/>
        <v/>
      </c>
      <c r="AO139" s="1349" t="str">
        <f t="shared" si="55"/>
        <v/>
      </c>
      <c r="AQ139" s="1349" t="str">
        <f t="shared" si="56"/>
        <v/>
      </c>
      <c r="AS139" s="1349" t="str">
        <f t="shared" si="57"/>
        <v/>
      </c>
      <c r="AU139" s="1349" t="str">
        <f t="shared" si="57"/>
        <v/>
      </c>
      <c r="AW139" s="1349" t="str">
        <f t="shared" si="58"/>
        <v/>
      </c>
      <c r="AY139" s="1349" t="str">
        <f t="shared" si="59"/>
        <v/>
      </c>
      <c r="BA139" s="1349" t="str">
        <f t="shared" si="60"/>
        <v/>
      </c>
      <c r="BC139" s="1349" t="str">
        <f t="shared" si="61"/>
        <v/>
      </c>
      <c r="BE139" s="1349" t="str">
        <f t="shared" si="62"/>
        <v/>
      </c>
      <c r="BG139" s="1349" t="str">
        <f t="shared" si="63"/>
        <v/>
      </c>
      <c r="BI139" s="1349" t="str">
        <f t="shared" si="64"/>
        <v/>
      </c>
      <c r="BK139" s="1349" t="str">
        <f t="shared" si="65"/>
        <v/>
      </c>
      <c r="BM139" s="1349" t="str">
        <f t="shared" si="66"/>
        <v/>
      </c>
      <c r="BO139" s="1349" t="str">
        <f t="shared" si="67"/>
        <v/>
      </c>
      <c r="BQ139" s="1349" t="str">
        <f t="shared" si="68"/>
        <v/>
      </c>
      <c r="BS139" s="1349" t="str">
        <f t="shared" si="69"/>
        <v/>
      </c>
      <c r="BU139" s="1349" t="str">
        <f t="shared" si="70"/>
        <v/>
      </c>
      <c r="BW139" s="1349" t="str">
        <f t="shared" si="71"/>
        <v/>
      </c>
      <c r="BY139" s="1349" t="str">
        <f t="shared" si="72"/>
        <v/>
      </c>
      <c r="CA139" s="1349" t="str">
        <f t="shared" si="73"/>
        <v/>
      </c>
      <c r="CC139" s="1349" t="str">
        <f t="shared" si="74"/>
        <v/>
      </c>
      <c r="CE139" s="1349" t="str">
        <f t="shared" si="75"/>
        <v/>
      </c>
    </row>
    <row r="140" spans="5:83" x14ac:dyDescent="0.25">
      <c r="E140" s="1349" t="str">
        <f t="shared" si="38"/>
        <v/>
      </c>
      <c r="G140" s="1349" t="str">
        <f t="shared" si="38"/>
        <v/>
      </c>
      <c r="I140" s="1349" t="str">
        <f t="shared" si="39"/>
        <v/>
      </c>
      <c r="K140" s="1349" t="str">
        <f t="shared" si="40"/>
        <v/>
      </c>
      <c r="M140" s="1349" t="str">
        <f t="shared" si="41"/>
        <v/>
      </c>
      <c r="O140" s="1349" t="str">
        <f t="shared" si="42"/>
        <v/>
      </c>
      <c r="Q140" s="1349" t="str">
        <f t="shared" si="43"/>
        <v/>
      </c>
      <c r="S140" s="1349" t="str">
        <f t="shared" si="44"/>
        <v/>
      </c>
      <c r="U140" s="1349" t="str">
        <f t="shared" si="45"/>
        <v/>
      </c>
      <c r="W140" s="1349" t="str">
        <f t="shared" si="46"/>
        <v/>
      </c>
      <c r="Y140" s="1349" t="str">
        <f t="shared" si="47"/>
        <v/>
      </c>
      <c r="AA140" s="1349" t="str">
        <f t="shared" si="48"/>
        <v/>
      </c>
      <c r="AC140" s="1349" t="str">
        <f t="shared" si="49"/>
        <v/>
      </c>
      <c r="AE140" s="1349" t="str">
        <f t="shared" si="50"/>
        <v/>
      </c>
      <c r="AG140" s="1349" t="str">
        <f t="shared" si="51"/>
        <v/>
      </c>
      <c r="AI140" s="1349" t="str">
        <f t="shared" si="52"/>
        <v/>
      </c>
      <c r="AK140" s="1349" t="str">
        <f t="shared" si="53"/>
        <v/>
      </c>
      <c r="AM140" s="1349" t="str">
        <f t="shared" si="54"/>
        <v/>
      </c>
      <c r="AO140" s="1349" t="str">
        <f t="shared" si="55"/>
        <v/>
      </c>
      <c r="AQ140" s="1349" t="str">
        <f t="shared" si="56"/>
        <v/>
      </c>
      <c r="AS140" s="1349" t="str">
        <f t="shared" si="57"/>
        <v/>
      </c>
      <c r="AU140" s="1349" t="str">
        <f t="shared" si="57"/>
        <v/>
      </c>
      <c r="AW140" s="1349" t="str">
        <f t="shared" si="58"/>
        <v/>
      </c>
      <c r="AY140" s="1349" t="str">
        <f t="shared" si="59"/>
        <v/>
      </c>
      <c r="BA140" s="1349" t="str">
        <f t="shared" si="60"/>
        <v/>
      </c>
      <c r="BC140" s="1349" t="str">
        <f t="shared" si="61"/>
        <v/>
      </c>
      <c r="BE140" s="1349" t="str">
        <f t="shared" si="62"/>
        <v/>
      </c>
      <c r="BG140" s="1349" t="str">
        <f t="shared" si="63"/>
        <v/>
      </c>
      <c r="BI140" s="1349" t="str">
        <f t="shared" si="64"/>
        <v/>
      </c>
      <c r="BK140" s="1349" t="str">
        <f t="shared" si="65"/>
        <v/>
      </c>
      <c r="BM140" s="1349" t="str">
        <f t="shared" si="66"/>
        <v/>
      </c>
      <c r="BO140" s="1349" t="str">
        <f t="shared" si="67"/>
        <v/>
      </c>
      <c r="BQ140" s="1349" t="str">
        <f t="shared" si="68"/>
        <v/>
      </c>
      <c r="BS140" s="1349" t="str">
        <f t="shared" si="69"/>
        <v/>
      </c>
      <c r="BU140" s="1349" t="str">
        <f t="shared" si="70"/>
        <v/>
      </c>
      <c r="BW140" s="1349" t="str">
        <f t="shared" si="71"/>
        <v/>
      </c>
      <c r="BY140" s="1349" t="str">
        <f t="shared" si="72"/>
        <v/>
      </c>
      <c r="CA140" s="1349" t="str">
        <f t="shared" si="73"/>
        <v/>
      </c>
      <c r="CC140" s="1349" t="str">
        <f t="shared" si="74"/>
        <v/>
      </c>
      <c r="CE140" s="1349" t="str">
        <f t="shared" si="75"/>
        <v/>
      </c>
    </row>
    <row r="141" spans="5:83" x14ac:dyDescent="0.25">
      <c r="E141" s="1349" t="str">
        <f t="shared" ref="E141:G204" si="76">IF(OR($B141=0,D141=0),"",D141/$B141)</f>
        <v/>
      </c>
      <c r="G141" s="1349" t="str">
        <f t="shared" si="76"/>
        <v/>
      </c>
      <c r="I141" s="1349" t="str">
        <f t="shared" ref="I141:I204" si="77">IF(OR($B141=0,H141=0),"",H141/$B141)</f>
        <v/>
      </c>
      <c r="K141" s="1349" t="str">
        <f t="shared" ref="K141:K204" si="78">IF(OR($B141=0,J141=0),"",J141/$B141)</f>
        <v/>
      </c>
      <c r="M141" s="1349" t="str">
        <f t="shared" ref="M141:M204" si="79">IF(OR($B141=0,L141=0),"",L141/$B141)</f>
        <v/>
      </c>
      <c r="O141" s="1349" t="str">
        <f t="shared" ref="O141:O204" si="80">IF(OR($B141=0,N141=0),"",N141/$B141)</f>
        <v/>
      </c>
      <c r="Q141" s="1349" t="str">
        <f t="shared" ref="Q141:Q204" si="81">IF(OR($B141=0,P141=0),"",P141/$B141)</f>
        <v/>
      </c>
      <c r="S141" s="1349" t="str">
        <f t="shared" ref="S141:S204" si="82">IF(OR($B141=0,R141=0),"",R141/$B141)</f>
        <v/>
      </c>
      <c r="U141" s="1349" t="str">
        <f t="shared" ref="U141:U204" si="83">IF(OR($B141=0,T141=0),"",T141/$B141)</f>
        <v/>
      </c>
      <c r="W141" s="1349" t="str">
        <f t="shared" ref="W141:W204" si="84">IF(OR($B141=0,V141=0),"",V141/$B141)</f>
        <v/>
      </c>
      <c r="Y141" s="1349" t="str">
        <f t="shared" ref="Y141:Y204" si="85">IF(OR($B141=0,X141=0),"",X141/$B141)</f>
        <v/>
      </c>
      <c r="AA141" s="1349" t="str">
        <f t="shared" ref="AA141:AA204" si="86">IF(OR($B141=0,Z141=0),"",Z141/$B141)</f>
        <v/>
      </c>
      <c r="AC141" s="1349" t="str">
        <f t="shared" ref="AC141:AC204" si="87">IF(OR($B141=0,AB141=0),"",AB141/$B141)</f>
        <v/>
      </c>
      <c r="AE141" s="1349" t="str">
        <f t="shared" ref="AE141:AE204" si="88">IF(OR($B141=0,AD141=0),"",AD141/$B141)</f>
        <v/>
      </c>
      <c r="AG141" s="1349" t="str">
        <f t="shared" ref="AG141:AG204" si="89">IF(OR($B141=0,AF141=0),"",AF141/$B141)</f>
        <v/>
      </c>
      <c r="AI141" s="1349" t="str">
        <f t="shared" ref="AI141:AI204" si="90">IF(OR($B141=0,AH141=0),"",AH141/$B141)</f>
        <v/>
      </c>
      <c r="AK141" s="1349" t="str">
        <f t="shared" ref="AK141:AK204" si="91">IF(OR($B141=0,AJ141=0),"",AJ141/$B141)</f>
        <v/>
      </c>
      <c r="AM141" s="1349" t="str">
        <f t="shared" ref="AM141:AM204" si="92">IF(OR($B141=0,AL141=0),"",AL141/$B141)</f>
        <v/>
      </c>
      <c r="AO141" s="1349" t="str">
        <f t="shared" ref="AO141:AO204" si="93">IF(OR($B141=0,AN141=0),"",AN141/$B141)</f>
        <v/>
      </c>
      <c r="AQ141" s="1349" t="str">
        <f t="shared" ref="AQ141:AQ204" si="94">IF(OR($B141=0,AP141=0),"",AP141/$B141)</f>
        <v/>
      </c>
      <c r="AS141" s="1349" t="str">
        <f t="shared" ref="AS141:AU204" si="95">IF(OR($B141=0,AR141=0),"",AR141/$B141)</f>
        <v/>
      </c>
      <c r="AU141" s="1349" t="str">
        <f t="shared" si="95"/>
        <v/>
      </c>
      <c r="AW141" s="1349" t="str">
        <f t="shared" ref="AW141:AW204" si="96">IF(OR($B141=0,AV141=0),"",AV141/$B141)</f>
        <v/>
      </c>
      <c r="AY141" s="1349" t="str">
        <f t="shared" ref="AY141:AY204" si="97">IF(OR($B141=0,AX141=0),"",AX141/$B141)</f>
        <v/>
      </c>
      <c r="BA141" s="1349" t="str">
        <f t="shared" ref="BA141:BA204" si="98">IF(OR($B141=0,AZ141=0),"",AZ141/$B141)</f>
        <v/>
      </c>
      <c r="BC141" s="1349" t="str">
        <f t="shared" ref="BC141:BC204" si="99">IF(OR($B141=0,BB141=0),"",BB141/$B141)</f>
        <v/>
      </c>
      <c r="BE141" s="1349" t="str">
        <f t="shared" ref="BE141:BE204" si="100">IF(OR($B141=0,BD141=0),"",BD141/$B141)</f>
        <v/>
      </c>
      <c r="BG141" s="1349" t="str">
        <f t="shared" ref="BG141:BG204" si="101">IF(OR($B141=0,BF141=0),"",BF141/$B141)</f>
        <v/>
      </c>
      <c r="BI141" s="1349" t="str">
        <f t="shared" ref="BI141:BI204" si="102">IF(OR($B141=0,BH141=0),"",BH141/$B141)</f>
        <v/>
      </c>
      <c r="BK141" s="1349" t="str">
        <f t="shared" ref="BK141:BK204" si="103">IF(OR($B141=0,BJ141=0),"",BJ141/$B141)</f>
        <v/>
      </c>
      <c r="BM141" s="1349" t="str">
        <f t="shared" ref="BM141:BM204" si="104">IF(OR($B141=0,BL141=0),"",BL141/$B141)</f>
        <v/>
      </c>
      <c r="BO141" s="1349" t="str">
        <f t="shared" ref="BO141:BO204" si="105">IF(OR($B141=0,BN141=0),"",BN141/$B141)</f>
        <v/>
      </c>
      <c r="BQ141" s="1349" t="str">
        <f t="shared" ref="BQ141:BQ204" si="106">IF(OR($B141=0,BP141=0),"",BP141/$B141)</f>
        <v/>
      </c>
      <c r="BS141" s="1349" t="str">
        <f t="shared" ref="BS141:BS204" si="107">IF(OR($B141=0,BR141=0),"",BR141/$B141)</f>
        <v/>
      </c>
      <c r="BU141" s="1349" t="str">
        <f t="shared" ref="BU141:BU204" si="108">IF(OR($B141=0,BT141=0),"",BT141/$B141)</f>
        <v/>
      </c>
      <c r="BW141" s="1349" t="str">
        <f t="shared" ref="BW141:BW204" si="109">IF(OR($B141=0,BV141=0),"",BV141/$B141)</f>
        <v/>
      </c>
      <c r="BY141" s="1349" t="str">
        <f t="shared" ref="BY141:BY204" si="110">IF(OR($B141=0,BX141=0),"",BX141/$B141)</f>
        <v/>
      </c>
      <c r="CA141" s="1349" t="str">
        <f t="shared" ref="CA141:CA204" si="111">IF(OR($B141=0,BZ141=0),"",BZ141/$B141)</f>
        <v/>
      </c>
      <c r="CC141" s="1349" t="str">
        <f t="shared" ref="CC141:CC204" si="112">IF(OR($B141=0,CB141=0),"",CB141/$B141)</f>
        <v/>
      </c>
      <c r="CE141" s="1349" t="str">
        <f t="shared" ref="CE141:CE204" si="113">IF(OR($B141=0,CD141=0),"",CD141/$B141)</f>
        <v/>
      </c>
    </row>
    <row r="142" spans="5:83" x14ac:dyDescent="0.25">
      <c r="E142" s="1349" t="str">
        <f t="shared" si="76"/>
        <v/>
      </c>
      <c r="G142" s="1349" t="str">
        <f t="shared" si="76"/>
        <v/>
      </c>
      <c r="I142" s="1349" t="str">
        <f t="shared" si="77"/>
        <v/>
      </c>
      <c r="K142" s="1349" t="str">
        <f t="shared" si="78"/>
        <v/>
      </c>
      <c r="M142" s="1349" t="str">
        <f t="shared" si="79"/>
        <v/>
      </c>
      <c r="O142" s="1349" t="str">
        <f t="shared" si="80"/>
        <v/>
      </c>
      <c r="Q142" s="1349" t="str">
        <f t="shared" si="81"/>
        <v/>
      </c>
      <c r="S142" s="1349" t="str">
        <f t="shared" si="82"/>
        <v/>
      </c>
      <c r="U142" s="1349" t="str">
        <f t="shared" si="83"/>
        <v/>
      </c>
      <c r="W142" s="1349" t="str">
        <f t="shared" si="84"/>
        <v/>
      </c>
      <c r="Y142" s="1349" t="str">
        <f t="shared" si="85"/>
        <v/>
      </c>
      <c r="AA142" s="1349" t="str">
        <f t="shared" si="86"/>
        <v/>
      </c>
      <c r="AC142" s="1349" t="str">
        <f t="shared" si="87"/>
        <v/>
      </c>
      <c r="AE142" s="1349" t="str">
        <f t="shared" si="88"/>
        <v/>
      </c>
      <c r="AG142" s="1349" t="str">
        <f t="shared" si="89"/>
        <v/>
      </c>
      <c r="AI142" s="1349" t="str">
        <f t="shared" si="90"/>
        <v/>
      </c>
      <c r="AK142" s="1349" t="str">
        <f t="shared" si="91"/>
        <v/>
      </c>
      <c r="AM142" s="1349" t="str">
        <f t="shared" si="92"/>
        <v/>
      </c>
      <c r="AO142" s="1349" t="str">
        <f t="shared" si="93"/>
        <v/>
      </c>
      <c r="AQ142" s="1349" t="str">
        <f t="shared" si="94"/>
        <v/>
      </c>
      <c r="AS142" s="1349" t="str">
        <f t="shared" si="95"/>
        <v/>
      </c>
      <c r="AU142" s="1349" t="str">
        <f t="shared" si="95"/>
        <v/>
      </c>
      <c r="AW142" s="1349" t="str">
        <f t="shared" si="96"/>
        <v/>
      </c>
      <c r="AY142" s="1349" t="str">
        <f t="shared" si="97"/>
        <v/>
      </c>
      <c r="BA142" s="1349" t="str">
        <f t="shared" si="98"/>
        <v/>
      </c>
      <c r="BC142" s="1349" t="str">
        <f t="shared" si="99"/>
        <v/>
      </c>
      <c r="BE142" s="1349" t="str">
        <f t="shared" si="100"/>
        <v/>
      </c>
      <c r="BG142" s="1349" t="str">
        <f t="shared" si="101"/>
        <v/>
      </c>
      <c r="BI142" s="1349" t="str">
        <f t="shared" si="102"/>
        <v/>
      </c>
      <c r="BK142" s="1349" t="str">
        <f t="shared" si="103"/>
        <v/>
      </c>
      <c r="BM142" s="1349" t="str">
        <f t="shared" si="104"/>
        <v/>
      </c>
      <c r="BO142" s="1349" t="str">
        <f t="shared" si="105"/>
        <v/>
      </c>
      <c r="BQ142" s="1349" t="str">
        <f t="shared" si="106"/>
        <v/>
      </c>
      <c r="BS142" s="1349" t="str">
        <f t="shared" si="107"/>
        <v/>
      </c>
      <c r="BU142" s="1349" t="str">
        <f t="shared" si="108"/>
        <v/>
      </c>
      <c r="BW142" s="1349" t="str">
        <f t="shared" si="109"/>
        <v/>
      </c>
      <c r="BY142" s="1349" t="str">
        <f t="shared" si="110"/>
        <v/>
      </c>
      <c r="CA142" s="1349" t="str">
        <f t="shared" si="111"/>
        <v/>
      </c>
      <c r="CC142" s="1349" t="str">
        <f t="shared" si="112"/>
        <v/>
      </c>
      <c r="CE142" s="1349" t="str">
        <f t="shared" si="113"/>
        <v/>
      </c>
    </row>
    <row r="143" spans="5:83" x14ac:dyDescent="0.25">
      <c r="E143" s="1349" t="str">
        <f t="shared" si="76"/>
        <v/>
      </c>
      <c r="G143" s="1349" t="str">
        <f t="shared" si="76"/>
        <v/>
      </c>
      <c r="I143" s="1349" t="str">
        <f t="shared" si="77"/>
        <v/>
      </c>
      <c r="K143" s="1349" t="str">
        <f t="shared" si="78"/>
        <v/>
      </c>
      <c r="M143" s="1349" t="str">
        <f t="shared" si="79"/>
        <v/>
      </c>
      <c r="O143" s="1349" t="str">
        <f t="shared" si="80"/>
        <v/>
      </c>
      <c r="Q143" s="1349" t="str">
        <f t="shared" si="81"/>
        <v/>
      </c>
      <c r="S143" s="1349" t="str">
        <f t="shared" si="82"/>
        <v/>
      </c>
      <c r="U143" s="1349" t="str">
        <f t="shared" si="83"/>
        <v/>
      </c>
      <c r="W143" s="1349" t="str">
        <f t="shared" si="84"/>
        <v/>
      </c>
      <c r="Y143" s="1349" t="str">
        <f t="shared" si="85"/>
        <v/>
      </c>
      <c r="AA143" s="1349" t="str">
        <f t="shared" si="86"/>
        <v/>
      </c>
      <c r="AC143" s="1349" t="str">
        <f t="shared" si="87"/>
        <v/>
      </c>
      <c r="AE143" s="1349" t="str">
        <f t="shared" si="88"/>
        <v/>
      </c>
      <c r="AG143" s="1349" t="str">
        <f t="shared" si="89"/>
        <v/>
      </c>
      <c r="AI143" s="1349" t="str">
        <f t="shared" si="90"/>
        <v/>
      </c>
      <c r="AK143" s="1349" t="str">
        <f t="shared" si="91"/>
        <v/>
      </c>
      <c r="AM143" s="1349" t="str">
        <f t="shared" si="92"/>
        <v/>
      </c>
      <c r="AO143" s="1349" t="str">
        <f t="shared" si="93"/>
        <v/>
      </c>
      <c r="AQ143" s="1349" t="str">
        <f t="shared" si="94"/>
        <v/>
      </c>
      <c r="AS143" s="1349" t="str">
        <f t="shared" si="95"/>
        <v/>
      </c>
      <c r="AU143" s="1349" t="str">
        <f t="shared" si="95"/>
        <v/>
      </c>
      <c r="AW143" s="1349" t="str">
        <f t="shared" si="96"/>
        <v/>
      </c>
      <c r="AY143" s="1349" t="str">
        <f t="shared" si="97"/>
        <v/>
      </c>
      <c r="BA143" s="1349" t="str">
        <f t="shared" si="98"/>
        <v/>
      </c>
      <c r="BC143" s="1349" t="str">
        <f t="shared" si="99"/>
        <v/>
      </c>
      <c r="BE143" s="1349" t="str">
        <f t="shared" si="100"/>
        <v/>
      </c>
      <c r="BG143" s="1349" t="str">
        <f t="shared" si="101"/>
        <v/>
      </c>
      <c r="BI143" s="1349" t="str">
        <f t="shared" si="102"/>
        <v/>
      </c>
      <c r="BK143" s="1349" t="str">
        <f t="shared" si="103"/>
        <v/>
      </c>
      <c r="BM143" s="1349" t="str">
        <f t="shared" si="104"/>
        <v/>
      </c>
      <c r="BO143" s="1349" t="str">
        <f t="shared" si="105"/>
        <v/>
      </c>
      <c r="BQ143" s="1349" t="str">
        <f t="shared" si="106"/>
        <v/>
      </c>
      <c r="BS143" s="1349" t="str">
        <f t="shared" si="107"/>
        <v/>
      </c>
      <c r="BU143" s="1349" t="str">
        <f t="shared" si="108"/>
        <v/>
      </c>
      <c r="BW143" s="1349" t="str">
        <f t="shared" si="109"/>
        <v/>
      </c>
      <c r="BY143" s="1349" t="str">
        <f t="shared" si="110"/>
        <v/>
      </c>
      <c r="CA143" s="1349" t="str">
        <f t="shared" si="111"/>
        <v/>
      </c>
      <c r="CC143" s="1349" t="str">
        <f t="shared" si="112"/>
        <v/>
      </c>
      <c r="CE143" s="1349" t="str">
        <f t="shared" si="113"/>
        <v/>
      </c>
    </row>
    <row r="144" spans="5:83" x14ac:dyDescent="0.25">
      <c r="E144" s="1349" t="str">
        <f t="shared" si="76"/>
        <v/>
      </c>
      <c r="G144" s="1349" t="str">
        <f t="shared" si="76"/>
        <v/>
      </c>
      <c r="I144" s="1349" t="str">
        <f t="shared" si="77"/>
        <v/>
      </c>
      <c r="K144" s="1349" t="str">
        <f t="shared" si="78"/>
        <v/>
      </c>
      <c r="M144" s="1349" t="str">
        <f t="shared" si="79"/>
        <v/>
      </c>
      <c r="O144" s="1349" t="str">
        <f t="shared" si="80"/>
        <v/>
      </c>
      <c r="Q144" s="1349" t="str">
        <f t="shared" si="81"/>
        <v/>
      </c>
      <c r="S144" s="1349" t="str">
        <f t="shared" si="82"/>
        <v/>
      </c>
      <c r="U144" s="1349" t="str">
        <f t="shared" si="83"/>
        <v/>
      </c>
      <c r="W144" s="1349" t="str">
        <f t="shared" si="84"/>
        <v/>
      </c>
      <c r="Y144" s="1349" t="str">
        <f t="shared" si="85"/>
        <v/>
      </c>
      <c r="AA144" s="1349" t="str">
        <f t="shared" si="86"/>
        <v/>
      </c>
      <c r="AC144" s="1349" t="str">
        <f t="shared" si="87"/>
        <v/>
      </c>
      <c r="AE144" s="1349" t="str">
        <f t="shared" si="88"/>
        <v/>
      </c>
      <c r="AG144" s="1349" t="str">
        <f t="shared" si="89"/>
        <v/>
      </c>
      <c r="AI144" s="1349" t="str">
        <f t="shared" si="90"/>
        <v/>
      </c>
      <c r="AK144" s="1349" t="str">
        <f t="shared" si="91"/>
        <v/>
      </c>
      <c r="AM144" s="1349" t="str">
        <f t="shared" si="92"/>
        <v/>
      </c>
      <c r="AO144" s="1349" t="str">
        <f t="shared" si="93"/>
        <v/>
      </c>
      <c r="AQ144" s="1349" t="str">
        <f t="shared" si="94"/>
        <v/>
      </c>
      <c r="AS144" s="1349" t="str">
        <f t="shared" si="95"/>
        <v/>
      </c>
      <c r="AU144" s="1349" t="str">
        <f t="shared" si="95"/>
        <v/>
      </c>
      <c r="AW144" s="1349" t="str">
        <f t="shared" si="96"/>
        <v/>
      </c>
      <c r="AY144" s="1349" t="str">
        <f t="shared" si="97"/>
        <v/>
      </c>
      <c r="BA144" s="1349" t="str">
        <f t="shared" si="98"/>
        <v/>
      </c>
      <c r="BC144" s="1349" t="str">
        <f t="shared" si="99"/>
        <v/>
      </c>
      <c r="BE144" s="1349" t="str">
        <f t="shared" si="100"/>
        <v/>
      </c>
      <c r="BG144" s="1349" t="str">
        <f t="shared" si="101"/>
        <v/>
      </c>
      <c r="BI144" s="1349" t="str">
        <f t="shared" si="102"/>
        <v/>
      </c>
      <c r="BK144" s="1349" t="str">
        <f t="shared" si="103"/>
        <v/>
      </c>
      <c r="BM144" s="1349" t="str">
        <f t="shared" si="104"/>
        <v/>
      </c>
      <c r="BO144" s="1349" t="str">
        <f t="shared" si="105"/>
        <v/>
      </c>
      <c r="BQ144" s="1349" t="str">
        <f t="shared" si="106"/>
        <v/>
      </c>
      <c r="BS144" s="1349" t="str">
        <f t="shared" si="107"/>
        <v/>
      </c>
      <c r="BU144" s="1349" t="str">
        <f t="shared" si="108"/>
        <v/>
      </c>
      <c r="BW144" s="1349" t="str">
        <f t="shared" si="109"/>
        <v/>
      </c>
      <c r="BY144" s="1349" t="str">
        <f t="shared" si="110"/>
        <v/>
      </c>
      <c r="CA144" s="1349" t="str">
        <f t="shared" si="111"/>
        <v/>
      </c>
      <c r="CC144" s="1349" t="str">
        <f t="shared" si="112"/>
        <v/>
      </c>
      <c r="CE144" s="1349" t="str">
        <f t="shared" si="113"/>
        <v/>
      </c>
    </row>
    <row r="145" spans="5:83" x14ac:dyDescent="0.25">
      <c r="E145" s="1349" t="str">
        <f t="shared" si="76"/>
        <v/>
      </c>
      <c r="G145" s="1349" t="str">
        <f t="shared" si="76"/>
        <v/>
      </c>
      <c r="I145" s="1349" t="str">
        <f t="shared" si="77"/>
        <v/>
      </c>
      <c r="K145" s="1349" t="str">
        <f t="shared" si="78"/>
        <v/>
      </c>
      <c r="M145" s="1349" t="str">
        <f t="shared" si="79"/>
        <v/>
      </c>
      <c r="O145" s="1349" t="str">
        <f t="shared" si="80"/>
        <v/>
      </c>
      <c r="Q145" s="1349" t="str">
        <f t="shared" si="81"/>
        <v/>
      </c>
      <c r="S145" s="1349" t="str">
        <f t="shared" si="82"/>
        <v/>
      </c>
      <c r="U145" s="1349" t="str">
        <f t="shared" si="83"/>
        <v/>
      </c>
      <c r="W145" s="1349" t="str">
        <f t="shared" si="84"/>
        <v/>
      </c>
      <c r="Y145" s="1349" t="str">
        <f t="shared" si="85"/>
        <v/>
      </c>
      <c r="AA145" s="1349" t="str">
        <f t="shared" si="86"/>
        <v/>
      </c>
      <c r="AC145" s="1349" t="str">
        <f t="shared" si="87"/>
        <v/>
      </c>
      <c r="AE145" s="1349" t="str">
        <f t="shared" si="88"/>
        <v/>
      </c>
      <c r="AG145" s="1349" t="str">
        <f t="shared" si="89"/>
        <v/>
      </c>
      <c r="AI145" s="1349" t="str">
        <f t="shared" si="90"/>
        <v/>
      </c>
      <c r="AK145" s="1349" t="str">
        <f t="shared" si="91"/>
        <v/>
      </c>
      <c r="AM145" s="1349" t="str">
        <f t="shared" si="92"/>
        <v/>
      </c>
      <c r="AO145" s="1349" t="str">
        <f t="shared" si="93"/>
        <v/>
      </c>
      <c r="AQ145" s="1349" t="str">
        <f t="shared" si="94"/>
        <v/>
      </c>
      <c r="AS145" s="1349" t="str">
        <f t="shared" si="95"/>
        <v/>
      </c>
      <c r="AU145" s="1349" t="str">
        <f t="shared" si="95"/>
        <v/>
      </c>
      <c r="AW145" s="1349" t="str">
        <f t="shared" si="96"/>
        <v/>
      </c>
      <c r="AY145" s="1349" t="str">
        <f t="shared" si="97"/>
        <v/>
      </c>
      <c r="BA145" s="1349" t="str">
        <f t="shared" si="98"/>
        <v/>
      </c>
      <c r="BC145" s="1349" t="str">
        <f t="shared" si="99"/>
        <v/>
      </c>
      <c r="BE145" s="1349" t="str">
        <f t="shared" si="100"/>
        <v/>
      </c>
      <c r="BG145" s="1349" t="str">
        <f t="shared" si="101"/>
        <v/>
      </c>
      <c r="BI145" s="1349" t="str">
        <f t="shared" si="102"/>
        <v/>
      </c>
      <c r="BK145" s="1349" t="str">
        <f t="shared" si="103"/>
        <v/>
      </c>
      <c r="BM145" s="1349" t="str">
        <f t="shared" si="104"/>
        <v/>
      </c>
      <c r="BO145" s="1349" t="str">
        <f t="shared" si="105"/>
        <v/>
      </c>
      <c r="BQ145" s="1349" t="str">
        <f t="shared" si="106"/>
        <v/>
      </c>
      <c r="BS145" s="1349" t="str">
        <f t="shared" si="107"/>
        <v/>
      </c>
      <c r="BU145" s="1349" t="str">
        <f t="shared" si="108"/>
        <v/>
      </c>
      <c r="BW145" s="1349" t="str">
        <f t="shared" si="109"/>
        <v/>
      </c>
      <c r="BY145" s="1349" t="str">
        <f t="shared" si="110"/>
        <v/>
      </c>
      <c r="CA145" s="1349" t="str">
        <f t="shared" si="111"/>
        <v/>
      </c>
      <c r="CC145" s="1349" t="str">
        <f t="shared" si="112"/>
        <v/>
      </c>
      <c r="CE145" s="1349" t="str">
        <f t="shared" si="113"/>
        <v/>
      </c>
    </row>
    <row r="146" spans="5:83" x14ac:dyDescent="0.25">
      <c r="E146" s="1349" t="str">
        <f t="shared" si="76"/>
        <v/>
      </c>
      <c r="G146" s="1349" t="str">
        <f t="shared" si="76"/>
        <v/>
      </c>
      <c r="I146" s="1349" t="str">
        <f t="shared" si="77"/>
        <v/>
      </c>
      <c r="K146" s="1349" t="str">
        <f t="shared" si="78"/>
        <v/>
      </c>
      <c r="M146" s="1349" t="str">
        <f t="shared" si="79"/>
        <v/>
      </c>
      <c r="O146" s="1349" t="str">
        <f t="shared" si="80"/>
        <v/>
      </c>
      <c r="Q146" s="1349" t="str">
        <f t="shared" si="81"/>
        <v/>
      </c>
      <c r="S146" s="1349" t="str">
        <f t="shared" si="82"/>
        <v/>
      </c>
      <c r="U146" s="1349" t="str">
        <f t="shared" si="83"/>
        <v/>
      </c>
      <c r="W146" s="1349" t="str">
        <f t="shared" si="84"/>
        <v/>
      </c>
      <c r="Y146" s="1349" t="str">
        <f t="shared" si="85"/>
        <v/>
      </c>
      <c r="AA146" s="1349" t="str">
        <f t="shared" si="86"/>
        <v/>
      </c>
      <c r="AC146" s="1349" t="str">
        <f t="shared" si="87"/>
        <v/>
      </c>
      <c r="AE146" s="1349" t="str">
        <f t="shared" si="88"/>
        <v/>
      </c>
      <c r="AG146" s="1349" t="str">
        <f t="shared" si="89"/>
        <v/>
      </c>
      <c r="AI146" s="1349" t="str">
        <f t="shared" si="90"/>
        <v/>
      </c>
      <c r="AK146" s="1349" t="str">
        <f t="shared" si="91"/>
        <v/>
      </c>
      <c r="AM146" s="1349" t="str">
        <f t="shared" si="92"/>
        <v/>
      </c>
      <c r="AO146" s="1349" t="str">
        <f t="shared" si="93"/>
        <v/>
      </c>
      <c r="AQ146" s="1349" t="str">
        <f t="shared" si="94"/>
        <v/>
      </c>
      <c r="AS146" s="1349" t="str">
        <f t="shared" si="95"/>
        <v/>
      </c>
      <c r="AU146" s="1349" t="str">
        <f t="shared" si="95"/>
        <v/>
      </c>
      <c r="AW146" s="1349" t="str">
        <f t="shared" si="96"/>
        <v/>
      </c>
      <c r="AY146" s="1349" t="str">
        <f t="shared" si="97"/>
        <v/>
      </c>
      <c r="BA146" s="1349" t="str">
        <f t="shared" si="98"/>
        <v/>
      </c>
      <c r="BC146" s="1349" t="str">
        <f t="shared" si="99"/>
        <v/>
      </c>
      <c r="BE146" s="1349" t="str">
        <f t="shared" si="100"/>
        <v/>
      </c>
      <c r="BG146" s="1349" t="str">
        <f t="shared" si="101"/>
        <v/>
      </c>
      <c r="BI146" s="1349" t="str">
        <f t="shared" si="102"/>
        <v/>
      </c>
      <c r="BK146" s="1349" t="str">
        <f t="shared" si="103"/>
        <v/>
      </c>
      <c r="BM146" s="1349" t="str">
        <f t="shared" si="104"/>
        <v/>
      </c>
      <c r="BO146" s="1349" t="str">
        <f t="shared" si="105"/>
        <v/>
      </c>
      <c r="BQ146" s="1349" t="str">
        <f t="shared" si="106"/>
        <v/>
      </c>
      <c r="BS146" s="1349" t="str">
        <f t="shared" si="107"/>
        <v/>
      </c>
      <c r="BU146" s="1349" t="str">
        <f t="shared" si="108"/>
        <v/>
      </c>
      <c r="BW146" s="1349" t="str">
        <f t="shared" si="109"/>
        <v/>
      </c>
      <c r="BY146" s="1349" t="str">
        <f t="shared" si="110"/>
        <v/>
      </c>
      <c r="CA146" s="1349" t="str">
        <f t="shared" si="111"/>
        <v/>
      </c>
      <c r="CC146" s="1349" t="str">
        <f t="shared" si="112"/>
        <v/>
      </c>
      <c r="CE146" s="1349" t="str">
        <f t="shared" si="113"/>
        <v/>
      </c>
    </row>
    <row r="147" spans="5:83" x14ac:dyDescent="0.25">
      <c r="E147" s="1349" t="str">
        <f t="shared" si="76"/>
        <v/>
      </c>
      <c r="G147" s="1349" t="str">
        <f t="shared" si="76"/>
        <v/>
      </c>
      <c r="I147" s="1349" t="str">
        <f t="shared" si="77"/>
        <v/>
      </c>
      <c r="K147" s="1349" t="str">
        <f t="shared" si="78"/>
        <v/>
      </c>
      <c r="M147" s="1349" t="str">
        <f t="shared" si="79"/>
        <v/>
      </c>
      <c r="O147" s="1349" t="str">
        <f t="shared" si="80"/>
        <v/>
      </c>
      <c r="Q147" s="1349" t="str">
        <f t="shared" si="81"/>
        <v/>
      </c>
      <c r="S147" s="1349" t="str">
        <f t="shared" si="82"/>
        <v/>
      </c>
      <c r="U147" s="1349" t="str">
        <f t="shared" si="83"/>
        <v/>
      </c>
      <c r="W147" s="1349" t="str">
        <f t="shared" si="84"/>
        <v/>
      </c>
      <c r="Y147" s="1349" t="str">
        <f t="shared" si="85"/>
        <v/>
      </c>
      <c r="AA147" s="1349" t="str">
        <f t="shared" si="86"/>
        <v/>
      </c>
      <c r="AC147" s="1349" t="str">
        <f t="shared" si="87"/>
        <v/>
      </c>
      <c r="AE147" s="1349" t="str">
        <f t="shared" si="88"/>
        <v/>
      </c>
      <c r="AG147" s="1349" t="str">
        <f t="shared" si="89"/>
        <v/>
      </c>
      <c r="AI147" s="1349" t="str">
        <f t="shared" si="90"/>
        <v/>
      </c>
      <c r="AK147" s="1349" t="str">
        <f t="shared" si="91"/>
        <v/>
      </c>
      <c r="AM147" s="1349" t="str">
        <f t="shared" si="92"/>
        <v/>
      </c>
      <c r="AO147" s="1349" t="str">
        <f t="shared" si="93"/>
        <v/>
      </c>
      <c r="AQ147" s="1349" t="str">
        <f t="shared" si="94"/>
        <v/>
      </c>
      <c r="AS147" s="1349" t="str">
        <f t="shared" si="95"/>
        <v/>
      </c>
      <c r="AU147" s="1349" t="str">
        <f t="shared" si="95"/>
        <v/>
      </c>
      <c r="AW147" s="1349" t="str">
        <f t="shared" si="96"/>
        <v/>
      </c>
      <c r="AY147" s="1349" t="str">
        <f t="shared" si="97"/>
        <v/>
      </c>
      <c r="BA147" s="1349" t="str">
        <f t="shared" si="98"/>
        <v/>
      </c>
      <c r="BC147" s="1349" t="str">
        <f t="shared" si="99"/>
        <v/>
      </c>
      <c r="BE147" s="1349" t="str">
        <f t="shared" si="100"/>
        <v/>
      </c>
      <c r="BG147" s="1349" t="str">
        <f t="shared" si="101"/>
        <v/>
      </c>
      <c r="BI147" s="1349" t="str">
        <f t="shared" si="102"/>
        <v/>
      </c>
      <c r="BK147" s="1349" t="str">
        <f t="shared" si="103"/>
        <v/>
      </c>
      <c r="BM147" s="1349" t="str">
        <f t="shared" si="104"/>
        <v/>
      </c>
      <c r="BO147" s="1349" t="str">
        <f t="shared" si="105"/>
        <v/>
      </c>
      <c r="BQ147" s="1349" t="str">
        <f t="shared" si="106"/>
        <v/>
      </c>
      <c r="BS147" s="1349" t="str">
        <f t="shared" si="107"/>
        <v/>
      </c>
      <c r="BU147" s="1349" t="str">
        <f t="shared" si="108"/>
        <v/>
      </c>
      <c r="BW147" s="1349" t="str">
        <f t="shared" si="109"/>
        <v/>
      </c>
      <c r="BY147" s="1349" t="str">
        <f t="shared" si="110"/>
        <v/>
      </c>
      <c r="CA147" s="1349" t="str">
        <f t="shared" si="111"/>
        <v/>
      </c>
      <c r="CC147" s="1349" t="str">
        <f t="shared" si="112"/>
        <v/>
      </c>
      <c r="CE147" s="1349" t="str">
        <f t="shared" si="113"/>
        <v/>
      </c>
    </row>
    <row r="148" spans="5:83" x14ac:dyDescent="0.25">
      <c r="E148" s="1349" t="str">
        <f t="shared" si="76"/>
        <v/>
      </c>
      <c r="G148" s="1349" t="str">
        <f t="shared" si="76"/>
        <v/>
      </c>
      <c r="I148" s="1349" t="str">
        <f t="shared" si="77"/>
        <v/>
      </c>
      <c r="K148" s="1349" t="str">
        <f t="shared" si="78"/>
        <v/>
      </c>
      <c r="M148" s="1349" t="str">
        <f t="shared" si="79"/>
        <v/>
      </c>
      <c r="O148" s="1349" t="str">
        <f t="shared" si="80"/>
        <v/>
      </c>
      <c r="Q148" s="1349" t="str">
        <f t="shared" si="81"/>
        <v/>
      </c>
      <c r="S148" s="1349" t="str">
        <f t="shared" si="82"/>
        <v/>
      </c>
      <c r="U148" s="1349" t="str">
        <f t="shared" si="83"/>
        <v/>
      </c>
      <c r="W148" s="1349" t="str">
        <f t="shared" si="84"/>
        <v/>
      </c>
      <c r="Y148" s="1349" t="str">
        <f t="shared" si="85"/>
        <v/>
      </c>
      <c r="AA148" s="1349" t="str">
        <f t="shared" si="86"/>
        <v/>
      </c>
      <c r="AC148" s="1349" t="str">
        <f t="shared" si="87"/>
        <v/>
      </c>
      <c r="AE148" s="1349" t="str">
        <f t="shared" si="88"/>
        <v/>
      </c>
      <c r="AG148" s="1349" t="str">
        <f t="shared" si="89"/>
        <v/>
      </c>
      <c r="AI148" s="1349" t="str">
        <f t="shared" si="90"/>
        <v/>
      </c>
      <c r="AK148" s="1349" t="str">
        <f t="shared" si="91"/>
        <v/>
      </c>
      <c r="AM148" s="1349" t="str">
        <f t="shared" si="92"/>
        <v/>
      </c>
      <c r="AO148" s="1349" t="str">
        <f t="shared" si="93"/>
        <v/>
      </c>
      <c r="AQ148" s="1349" t="str">
        <f t="shared" si="94"/>
        <v/>
      </c>
      <c r="AS148" s="1349" t="str">
        <f t="shared" si="95"/>
        <v/>
      </c>
      <c r="AU148" s="1349" t="str">
        <f t="shared" si="95"/>
        <v/>
      </c>
      <c r="AW148" s="1349" t="str">
        <f t="shared" si="96"/>
        <v/>
      </c>
      <c r="AY148" s="1349" t="str">
        <f t="shared" si="97"/>
        <v/>
      </c>
      <c r="BA148" s="1349" t="str">
        <f t="shared" si="98"/>
        <v/>
      </c>
      <c r="BC148" s="1349" t="str">
        <f t="shared" si="99"/>
        <v/>
      </c>
      <c r="BE148" s="1349" t="str">
        <f t="shared" si="100"/>
        <v/>
      </c>
      <c r="BG148" s="1349" t="str">
        <f t="shared" si="101"/>
        <v/>
      </c>
      <c r="BI148" s="1349" t="str">
        <f t="shared" si="102"/>
        <v/>
      </c>
      <c r="BK148" s="1349" t="str">
        <f t="shared" si="103"/>
        <v/>
      </c>
      <c r="BM148" s="1349" t="str">
        <f t="shared" si="104"/>
        <v/>
      </c>
      <c r="BO148" s="1349" t="str">
        <f t="shared" si="105"/>
        <v/>
      </c>
      <c r="BQ148" s="1349" t="str">
        <f t="shared" si="106"/>
        <v/>
      </c>
      <c r="BS148" s="1349" t="str">
        <f t="shared" si="107"/>
        <v/>
      </c>
      <c r="BU148" s="1349" t="str">
        <f t="shared" si="108"/>
        <v/>
      </c>
      <c r="BW148" s="1349" t="str">
        <f t="shared" si="109"/>
        <v/>
      </c>
      <c r="BY148" s="1349" t="str">
        <f t="shared" si="110"/>
        <v/>
      </c>
      <c r="CA148" s="1349" t="str">
        <f t="shared" si="111"/>
        <v/>
      </c>
      <c r="CC148" s="1349" t="str">
        <f t="shared" si="112"/>
        <v/>
      </c>
      <c r="CE148" s="1349" t="str">
        <f t="shared" si="113"/>
        <v/>
      </c>
    </row>
    <row r="149" spans="5:83" x14ac:dyDescent="0.25">
      <c r="E149" s="1349" t="str">
        <f t="shared" si="76"/>
        <v/>
      </c>
      <c r="G149" s="1349" t="str">
        <f t="shared" si="76"/>
        <v/>
      </c>
      <c r="I149" s="1349" t="str">
        <f t="shared" si="77"/>
        <v/>
      </c>
      <c r="K149" s="1349" t="str">
        <f t="shared" si="78"/>
        <v/>
      </c>
      <c r="M149" s="1349" t="str">
        <f t="shared" si="79"/>
        <v/>
      </c>
      <c r="O149" s="1349" t="str">
        <f t="shared" si="80"/>
        <v/>
      </c>
      <c r="Q149" s="1349" t="str">
        <f t="shared" si="81"/>
        <v/>
      </c>
      <c r="S149" s="1349" t="str">
        <f t="shared" si="82"/>
        <v/>
      </c>
      <c r="U149" s="1349" t="str">
        <f t="shared" si="83"/>
        <v/>
      </c>
      <c r="W149" s="1349" t="str">
        <f t="shared" si="84"/>
        <v/>
      </c>
      <c r="Y149" s="1349" t="str">
        <f t="shared" si="85"/>
        <v/>
      </c>
      <c r="AA149" s="1349" t="str">
        <f t="shared" si="86"/>
        <v/>
      </c>
      <c r="AC149" s="1349" t="str">
        <f t="shared" si="87"/>
        <v/>
      </c>
      <c r="AE149" s="1349" t="str">
        <f t="shared" si="88"/>
        <v/>
      </c>
      <c r="AG149" s="1349" t="str">
        <f t="shared" si="89"/>
        <v/>
      </c>
      <c r="AI149" s="1349" t="str">
        <f t="shared" si="90"/>
        <v/>
      </c>
      <c r="AK149" s="1349" t="str">
        <f t="shared" si="91"/>
        <v/>
      </c>
      <c r="AM149" s="1349" t="str">
        <f t="shared" si="92"/>
        <v/>
      </c>
      <c r="AO149" s="1349" t="str">
        <f t="shared" si="93"/>
        <v/>
      </c>
      <c r="AQ149" s="1349" t="str">
        <f t="shared" si="94"/>
        <v/>
      </c>
      <c r="AS149" s="1349" t="str">
        <f t="shared" si="95"/>
        <v/>
      </c>
      <c r="AU149" s="1349" t="str">
        <f t="shared" si="95"/>
        <v/>
      </c>
      <c r="AW149" s="1349" t="str">
        <f t="shared" si="96"/>
        <v/>
      </c>
      <c r="AY149" s="1349" t="str">
        <f t="shared" si="97"/>
        <v/>
      </c>
      <c r="BA149" s="1349" t="str">
        <f t="shared" si="98"/>
        <v/>
      </c>
      <c r="BC149" s="1349" t="str">
        <f t="shared" si="99"/>
        <v/>
      </c>
      <c r="BE149" s="1349" t="str">
        <f t="shared" si="100"/>
        <v/>
      </c>
      <c r="BG149" s="1349" t="str">
        <f t="shared" si="101"/>
        <v/>
      </c>
      <c r="BI149" s="1349" t="str">
        <f t="shared" si="102"/>
        <v/>
      </c>
      <c r="BK149" s="1349" t="str">
        <f t="shared" si="103"/>
        <v/>
      </c>
      <c r="BM149" s="1349" t="str">
        <f t="shared" si="104"/>
        <v/>
      </c>
      <c r="BO149" s="1349" t="str">
        <f t="shared" si="105"/>
        <v/>
      </c>
      <c r="BQ149" s="1349" t="str">
        <f t="shared" si="106"/>
        <v/>
      </c>
      <c r="BS149" s="1349" t="str">
        <f t="shared" si="107"/>
        <v/>
      </c>
      <c r="BU149" s="1349" t="str">
        <f t="shared" si="108"/>
        <v/>
      </c>
      <c r="BW149" s="1349" t="str">
        <f t="shared" si="109"/>
        <v/>
      </c>
      <c r="BY149" s="1349" t="str">
        <f t="shared" si="110"/>
        <v/>
      </c>
      <c r="CA149" s="1349" t="str">
        <f t="shared" si="111"/>
        <v/>
      </c>
      <c r="CC149" s="1349" t="str">
        <f t="shared" si="112"/>
        <v/>
      </c>
      <c r="CE149" s="1349" t="str">
        <f t="shared" si="113"/>
        <v/>
      </c>
    </row>
    <row r="150" spans="5:83" x14ac:dyDescent="0.25">
      <c r="E150" s="1349" t="str">
        <f t="shared" si="76"/>
        <v/>
      </c>
      <c r="G150" s="1349" t="str">
        <f t="shared" si="76"/>
        <v/>
      </c>
      <c r="I150" s="1349" t="str">
        <f t="shared" si="77"/>
        <v/>
      </c>
      <c r="K150" s="1349" t="str">
        <f t="shared" si="78"/>
        <v/>
      </c>
      <c r="M150" s="1349" t="str">
        <f t="shared" si="79"/>
        <v/>
      </c>
      <c r="O150" s="1349" t="str">
        <f t="shared" si="80"/>
        <v/>
      </c>
      <c r="Q150" s="1349" t="str">
        <f t="shared" si="81"/>
        <v/>
      </c>
      <c r="S150" s="1349" t="str">
        <f t="shared" si="82"/>
        <v/>
      </c>
      <c r="U150" s="1349" t="str">
        <f t="shared" si="83"/>
        <v/>
      </c>
      <c r="W150" s="1349" t="str">
        <f t="shared" si="84"/>
        <v/>
      </c>
      <c r="Y150" s="1349" t="str">
        <f t="shared" si="85"/>
        <v/>
      </c>
      <c r="AA150" s="1349" t="str">
        <f t="shared" si="86"/>
        <v/>
      </c>
      <c r="AC150" s="1349" t="str">
        <f t="shared" si="87"/>
        <v/>
      </c>
      <c r="AE150" s="1349" t="str">
        <f t="shared" si="88"/>
        <v/>
      </c>
      <c r="AG150" s="1349" t="str">
        <f t="shared" si="89"/>
        <v/>
      </c>
      <c r="AI150" s="1349" t="str">
        <f t="shared" si="90"/>
        <v/>
      </c>
      <c r="AK150" s="1349" t="str">
        <f t="shared" si="91"/>
        <v/>
      </c>
      <c r="AM150" s="1349" t="str">
        <f t="shared" si="92"/>
        <v/>
      </c>
      <c r="AO150" s="1349" t="str">
        <f t="shared" si="93"/>
        <v/>
      </c>
      <c r="AQ150" s="1349" t="str">
        <f t="shared" si="94"/>
        <v/>
      </c>
      <c r="AS150" s="1349" t="str">
        <f t="shared" si="95"/>
        <v/>
      </c>
      <c r="AU150" s="1349" t="str">
        <f t="shared" si="95"/>
        <v/>
      </c>
      <c r="AW150" s="1349" t="str">
        <f t="shared" si="96"/>
        <v/>
      </c>
      <c r="AY150" s="1349" t="str">
        <f t="shared" si="97"/>
        <v/>
      </c>
      <c r="BA150" s="1349" t="str">
        <f t="shared" si="98"/>
        <v/>
      </c>
      <c r="BC150" s="1349" t="str">
        <f t="shared" si="99"/>
        <v/>
      </c>
      <c r="BE150" s="1349" t="str">
        <f t="shared" si="100"/>
        <v/>
      </c>
      <c r="BG150" s="1349" t="str">
        <f t="shared" si="101"/>
        <v/>
      </c>
      <c r="BI150" s="1349" t="str">
        <f t="shared" si="102"/>
        <v/>
      </c>
      <c r="BK150" s="1349" t="str">
        <f t="shared" si="103"/>
        <v/>
      </c>
      <c r="BM150" s="1349" t="str">
        <f t="shared" si="104"/>
        <v/>
      </c>
      <c r="BO150" s="1349" t="str">
        <f t="shared" si="105"/>
        <v/>
      </c>
      <c r="BQ150" s="1349" t="str">
        <f t="shared" si="106"/>
        <v/>
      </c>
      <c r="BS150" s="1349" t="str">
        <f t="shared" si="107"/>
        <v/>
      </c>
      <c r="BU150" s="1349" t="str">
        <f t="shared" si="108"/>
        <v/>
      </c>
      <c r="BW150" s="1349" t="str">
        <f t="shared" si="109"/>
        <v/>
      </c>
      <c r="BY150" s="1349" t="str">
        <f t="shared" si="110"/>
        <v/>
      </c>
      <c r="CA150" s="1349" t="str">
        <f t="shared" si="111"/>
        <v/>
      </c>
      <c r="CC150" s="1349" t="str">
        <f t="shared" si="112"/>
        <v/>
      </c>
      <c r="CE150" s="1349" t="str">
        <f t="shared" si="113"/>
        <v/>
      </c>
    </row>
    <row r="151" spans="5:83" x14ac:dyDescent="0.25">
      <c r="E151" s="1349" t="str">
        <f t="shared" si="76"/>
        <v/>
      </c>
      <c r="G151" s="1349" t="str">
        <f t="shared" si="76"/>
        <v/>
      </c>
      <c r="I151" s="1349" t="str">
        <f t="shared" si="77"/>
        <v/>
      </c>
      <c r="K151" s="1349" t="str">
        <f t="shared" si="78"/>
        <v/>
      </c>
      <c r="M151" s="1349" t="str">
        <f t="shared" si="79"/>
        <v/>
      </c>
      <c r="O151" s="1349" t="str">
        <f t="shared" si="80"/>
        <v/>
      </c>
      <c r="Q151" s="1349" t="str">
        <f t="shared" si="81"/>
        <v/>
      </c>
      <c r="S151" s="1349" t="str">
        <f t="shared" si="82"/>
        <v/>
      </c>
      <c r="U151" s="1349" t="str">
        <f t="shared" si="83"/>
        <v/>
      </c>
      <c r="W151" s="1349" t="str">
        <f t="shared" si="84"/>
        <v/>
      </c>
      <c r="Y151" s="1349" t="str">
        <f t="shared" si="85"/>
        <v/>
      </c>
      <c r="AA151" s="1349" t="str">
        <f t="shared" si="86"/>
        <v/>
      </c>
      <c r="AC151" s="1349" t="str">
        <f t="shared" si="87"/>
        <v/>
      </c>
      <c r="AE151" s="1349" t="str">
        <f t="shared" si="88"/>
        <v/>
      </c>
      <c r="AG151" s="1349" t="str">
        <f t="shared" si="89"/>
        <v/>
      </c>
      <c r="AI151" s="1349" t="str">
        <f t="shared" si="90"/>
        <v/>
      </c>
      <c r="AK151" s="1349" t="str">
        <f t="shared" si="91"/>
        <v/>
      </c>
      <c r="AM151" s="1349" t="str">
        <f t="shared" si="92"/>
        <v/>
      </c>
      <c r="AO151" s="1349" t="str">
        <f t="shared" si="93"/>
        <v/>
      </c>
      <c r="AQ151" s="1349" t="str">
        <f t="shared" si="94"/>
        <v/>
      </c>
      <c r="AS151" s="1349" t="str">
        <f t="shared" si="95"/>
        <v/>
      </c>
      <c r="AU151" s="1349" t="str">
        <f t="shared" si="95"/>
        <v/>
      </c>
      <c r="AW151" s="1349" t="str">
        <f t="shared" si="96"/>
        <v/>
      </c>
      <c r="AY151" s="1349" t="str">
        <f t="shared" si="97"/>
        <v/>
      </c>
      <c r="BA151" s="1349" t="str">
        <f t="shared" si="98"/>
        <v/>
      </c>
      <c r="BC151" s="1349" t="str">
        <f t="shared" si="99"/>
        <v/>
      </c>
      <c r="BE151" s="1349" t="str">
        <f t="shared" si="100"/>
        <v/>
      </c>
      <c r="BG151" s="1349" t="str">
        <f t="shared" si="101"/>
        <v/>
      </c>
      <c r="BI151" s="1349" t="str">
        <f t="shared" si="102"/>
        <v/>
      </c>
      <c r="BK151" s="1349" t="str">
        <f t="shared" si="103"/>
        <v/>
      </c>
      <c r="BM151" s="1349" t="str">
        <f t="shared" si="104"/>
        <v/>
      </c>
      <c r="BO151" s="1349" t="str">
        <f t="shared" si="105"/>
        <v/>
      </c>
      <c r="BQ151" s="1349" t="str">
        <f t="shared" si="106"/>
        <v/>
      </c>
      <c r="BS151" s="1349" t="str">
        <f t="shared" si="107"/>
        <v/>
      </c>
      <c r="BU151" s="1349" t="str">
        <f t="shared" si="108"/>
        <v/>
      </c>
      <c r="BW151" s="1349" t="str">
        <f t="shared" si="109"/>
        <v/>
      </c>
      <c r="BY151" s="1349" t="str">
        <f t="shared" si="110"/>
        <v/>
      </c>
      <c r="CA151" s="1349" t="str">
        <f t="shared" si="111"/>
        <v/>
      </c>
      <c r="CC151" s="1349" t="str">
        <f t="shared" si="112"/>
        <v/>
      </c>
      <c r="CE151" s="1349" t="str">
        <f t="shared" si="113"/>
        <v/>
      </c>
    </row>
    <row r="152" spans="5:83" x14ac:dyDescent="0.25">
      <c r="E152" s="1349" t="str">
        <f t="shared" si="76"/>
        <v/>
      </c>
      <c r="G152" s="1349" t="str">
        <f t="shared" si="76"/>
        <v/>
      </c>
      <c r="I152" s="1349" t="str">
        <f t="shared" si="77"/>
        <v/>
      </c>
      <c r="K152" s="1349" t="str">
        <f t="shared" si="78"/>
        <v/>
      </c>
      <c r="M152" s="1349" t="str">
        <f t="shared" si="79"/>
        <v/>
      </c>
      <c r="O152" s="1349" t="str">
        <f t="shared" si="80"/>
        <v/>
      </c>
      <c r="Q152" s="1349" t="str">
        <f t="shared" si="81"/>
        <v/>
      </c>
      <c r="S152" s="1349" t="str">
        <f t="shared" si="82"/>
        <v/>
      </c>
      <c r="U152" s="1349" t="str">
        <f t="shared" si="83"/>
        <v/>
      </c>
      <c r="W152" s="1349" t="str">
        <f t="shared" si="84"/>
        <v/>
      </c>
      <c r="Y152" s="1349" t="str">
        <f t="shared" si="85"/>
        <v/>
      </c>
      <c r="AA152" s="1349" t="str">
        <f t="shared" si="86"/>
        <v/>
      </c>
      <c r="AC152" s="1349" t="str">
        <f t="shared" si="87"/>
        <v/>
      </c>
      <c r="AE152" s="1349" t="str">
        <f t="shared" si="88"/>
        <v/>
      </c>
      <c r="AG152" s="1349" t="str">
        <f t="shared" si="89"/>
        <v/>
      </c>
      <c r="AI152" s="1349" t="str">
        <f t="shared" si="90"/>
        <v/>
      </c>
      <c r="AK152" s="1349" t="str">
        <f t="shared" si="91"/>
        <v/>
      </c>
      <c r="AM152" s="1349" t="str">
        <f t="shared" si="92"/>
        <v/>
      </c>
      <c r="AO152" s="1349" t="str">
        <f t="shared" si="93"/>
        <v/>
      </c>
      <c r="AQ152" s="1349" t="str">
        <f t="shared" si="94"/>
        <v/>
      </c>
      <c r="AS152" s="1349" t="str">
        <f t="shared" si="95"/>
        <v/>
      </c>
      <c r="AU152" s="1349" t="str">
        <f t="shared" si="95"/>
        <v/>
      </c>
      <c r="AW152" s="1349" t="str">
        <f t="shared" si="96"/>
        <v/>
      </c>
      <c r="AY152" s="1349" t="str">
        <f t="shared" si="97"/>
        <v/>
      </c>
      <c r="BA152" s="1349" t="str">
        <f t="shared" si="98"/>
        <v/>
      </c>
      <c r="BC152" s="1349" t="str">
        <f t="shared" si="99"/>
        <v/>
      </c>
      <c r="BE152" s="1349" t="str">
        <f t="shared" si="100"/>
        <v/>
      </c>
      <c r="BG152" s="1349" t="str">
        <f t="shared" si="101"/>
        <v/>
      </c>
      <c r="BI152" s="1349" t="str">
        <f t="shared" si="102"/>
        <v/>
      </c>
      <c r="BK152" s="1349" t="str">
        <f t="shared" si="103"/>
        <v/>
      </c>
      <c r="BM152" s="1349" t="str">
        <f t="shared" si="104"/>
        <v/>
      </c>
      <c r="BO152" s="1349" t="str">
        <f t="shared" si="105"/>
        <v/>
      </c>
      <c r="BQ152" s="1349" t="str">
        <f t="shared" si="106"/>
        <v/>
      </c>
      <c r="BS152" s="1349" t="str">
        <f t="shared" si="107"/>
        <v/>
      </c>
      <c r="BU152" s="1349" t="str">
        <f t="shared" si="108"/>
        <v/>
      </c>
      <c r="BW152" s="1349" t="str">
        <f t="shared" si="109"/>
        <v/>
      </c>
      <c r="BY152" s="1349" t="str">
        <f t="shared" si="110"/>
        <v/>
      </c>
      <c r="CA152" s="1349" t="str">
        <f t="shared" si="111"/>
        <v/>
      </c>
      <c r="CC152" s="1349" t="str">
        <f t="shared" si="112"/>
        <v/>
      </c>
      <c r="CE152" s="1349" t="str">
        <f t="shared" si="113"/>
        <v/>
      </c>
    </row>
    <row r="153" spans="5:83" x14ac:dyDescent="0.25">
      <c r="E153" s="1349" t="str">
        <f t="shared" si="76"/>
        <v/>
      </c>
      <c r="G153" s="1349" t="str">
        <f t="shared" si="76"/>
        <v/>
      </c>
      <c r="I153" s="1349" t="str">
        <f t="shared" si="77"/>
        <v/>
      </c>
      <c r="K153" s="1349" t="str">
        <f t="shared" si="78"/>
        <v/>
      </c>
      <c r="M153" s="1349" t="str">
        <f t="shared" si="79"/>
        <v/>
      </c>
      <c r="O153" s="1349" t="str">
        <f t="shared" si="80"/>
        <v/>
      </c>
      <c r="Q153" s="1349" t="str">
        <f t="shared" si="81"/>
        <v/>
      </c>
      <c r="S153" s="1349" t="str">
        <f t="shared" si="82"/>
        <v/>
      </c>
      <c r="U153" s="1349" t="str">
        <f t="shared" si="83"/>
        <v/>
      </c>
      <c r="W153" s="1349" t="str">
        <f t="shared" si="84"/>
        <v/>
      </c>
      <c r="Y153" s="1349" t="str">
        <f t="shared" si="85"/>
        <v/>
      </c>
      <c r="AA153" s="1349" t="str">
        <f t="shared" si="86"/>
        <v/>
      </c>
      <c r="AC153" s="1349" t="str">
        <f t="shared" si="87"/>
        <v/>
      </c>
      <c r="AE153" s="1349" t="str">
        <f t="shared" si="88"/>
        <v/>
      </c>
      <c r="AG153" s="1349" t="str">
        <f t="shared" si="89"/>
        <v/>
      </c>
      <c r="AI153" s="1349" t="str">
        <f t="shared" si="90"/>
        <v/>
      </c>
      <c r="AK153" s="1349" t="str">
        <f t="shared" si="91"/>
        <v/>
      </c>
      <c r="AM153" s="1349" t="str">
        <f t="shared" si="92"/>
        <v/>
      </c>
      <c r="AO153" s="1349" t="str">
        <f t="shared" si="93"/>
        <v/>
      </c>
      <c r="AQ153" s="1349" t="str">
        <f t="shared" si="94"/>
        <v/>
      </c>
      <c r="AS153" s="1349" t="str">
        <f t="shared" si="95"/>
        <v/>
      </c>
      <c r="AU153" s="1349" t="str">
        <f t="shared" si="95"/>
        <v/>
      </c>
      <c r="AW153" s="1349" t="str">
        <f t="shared" si="96"/>
        <v/>
      </c>
      <c r="AY153" s="1349" t="str">
        <f t="shared" si="97"/>
        <v/>
      </c>
      <c r="BA153" s="1349" t="str">
        <f t="shared" si="98"/>
        <v/>
      </c>
      <c r="BC153" s="1349" t="str">
        <f t="shared" si="99"/>
        <v/>
      </c>
      <c r="BE153" s="1349" t="str">
        <f t="shared" si="100"/>
        <v/>
      </c>
      <c r="BG153" s="1349" t="str">
        <f t="shared" si="101"/>
        <v/>
      </c>
      <c r="BI153" s="1349" t="str">
        <f t="shared" si="102"/>
        <v/>
      </c>
      <c r="BK153" s="1349" t="str">
        <f t="shared" si="103"/>
        <v/>
      </c>
      <c r="BM153" s="1349" t="str">
        <f t="shared" si="104"/>
        <v/>
      </c>
      <c r="BO153" s="1349" t="str">
        <f t="shared" si="105"/>
        <v/>
      </c>
      <c r="BQ153" s="1349" t="str">
        <f t="shared" si="106"/>
        <v/>
      </c>
      <c r="BS153" s="1349" t="str">
        <f t="shared" si="107"/>
        <v/>
      </c>
      <c r="BU153" s="1349" t="str">
        <f t="shared" si="108"/>
        <v/>
      </c>
      <c r="BW153" s="1349" t="str">
        <f t="shared" si="109"/>
        <v/>
      </c>
      <c r="BY153" s="1349" t="str">
        <f t="shared" si="110"/>
        <v/>
      </c>
      <c r="CA153" s="1349" t="str">
        <f t="shared" si="111"/>
        <v/>
      </c>
      <c r="CC153" s="1349" t="str">
        <f t="shared" si="112"/>
        <v/>
      </c>
      <c r="CE153" s="1349" t="str">
        <f t="shared" si="113"/>
        <v/>
      </c>
    </row>
    <row r="154" spans="5:83" x14ac:dyDescent="0.25">
      <c r="E154" s="1349" t="str">
        <f t="shared" si="76"/>
        <v/>
      </c>
      <c r="G154" s="1349" t="str">
        <f t="shared" si="76"/>
        <v/>
      </c>
      <c r="I154" s="1349" t="str">
        <f t="shared" si="77"/>
        <v/>
      </c>
      <c r="K154" s="1349" t="str">
        <f t="shared" si="78"/>
        <v/>
      </c>
      <c r="M154" s="1349" t="str">
        <f t="shared" si="79"/>
        <v/>
      </c>
      <c r="O154" s="1349" t="str">
        <f t="shared" si="80"/>
        <v/>
      </c>
      <c r="Q154" s="1349" t="str">
        <f t="shared" si="81"/>
        <v/>
      </c>
      <c r="S154" s="1349" t="str">
        <f t="shared" si="82"/>
        <v/>
      </c>
      <c r="U154" s="1349" t="str">
        <f t="shared" si="83"/>
        <v/>
      </c>
      <c r="W154" s="1349" t="str">
        <f t="shared" si="84"/>
        <v/>
      </c>
      <c r="Y154" s="1349" t="str">
        <f t="shared" si="85"/>
        <v/>
      </c>
      <c r="AA154" s="1349" t="str">
        <f t="shared" si="86"/>
        <v/>
      </c>
      <c r="AC154" s="1349" t="str">
        <f t="shared" si="87"/>
        <v/>
      </c>
      <c r="AE154" s="1349" t="str">
        <f t="shared" si="88"/>
        <v/>
      </c>
      <c r="AG154" s="1349" t="str">
        <f t="shared" si="89"/>
        <v/>
      </c>
      <c r="AI154" s="1349" t="str">
        <f t="shared" si="90"/>
        <v/>
      </c>
      <c r="AK154" s="1349" t="str">
        <f t="shared" si="91"/>
        <v/>
      </c>
      <c r="AM154" s="1349" t="str">
        <f t="shared" si="92"/>
        <v/>
      </c>
      <c r="AO154" s="1349" t="str">
        <f t="shared" si="93"/>
        <v/>
      </c>
      <c r="AQ154" s="1349" t="str">
        <f t="shared" si="94"/>
        <v/>
      </c>
      <c r="AS154" s="1349" t="str">
        <f t="shared" si="95"/>
        <v/>
      </c>
      <c r="AU154" s="1349" t="str">
        <f t="shared" si="95"/>
        <v/>
      </c>
      <c r="AW154" s="1349" t="str">
        <f t="shared" si="96"/>
        <v/>
      </c>
      <c r="AY154" s="1349" t="str">
        <f t="shared" si="97"/>
        <v/>
      </c>
      <c r="BA154" s="1349" t="str">
        <f t="shared" si="98"/>
        <v/>
      </c>
      <c r="BC154" s="1349" t="str">
        <f t="shared" si="99"/>
        <v/>
      </c>
      <c r="BE154" s="1349" t="str">
        <f t="shared" si="100"/>
        <v/>
      </c>
      <c r="BG154" s="1349" t="str">
        <f t="shared" si="101"/>
        <v/>
      </c>
      <c r="BI154" s="1349" t="str">
        <f t="shared" si="102"/>
        <v/>
      </c>
      <c r="BK154" s="1349" t="str">
        <f t="shared" si="103"/>
        <v/>
      </c>
      <c r="BM154" s="1349" t="str">
        <f t="shared" si="104"/>
        <v/>
      </c>
      <c r="BO154" s="1349" t="str">
        <f t="shared" si="105"/>
        <v/>
      </c>
      <c r="BQ154" s="1349" t="str">
        <f t="shared" si="106"/>
        <v/>
      </c>
      <c r="BS154" s="1349" t="str">
        <f t="shared" si="107"/>
        <v/>
      </c>
      <c r="BU154" s="1349" t="str">
        <f t="shared" si="108"/>
        <v/>
      </c>
      <c r="BW154" s="1349" t="str">
        <f t="shared" si="109"/>
        <v/>
      </c>
      <c r="BY154" s="1349" t="str">
        <f t="shared" si="110"/>
        <v/>
      </c>
      <c r="CA154" s="1349" t="str">
        <f t="shared" si="111"/>
        <v/>
      </c>
      <c r="CC154" s="1349" t="str">
        <f t="shared" si="112"/>
        <v/>
      </c>
      <c r="CE154" s="1349" t="str">
        <f t="shared" si="113"/>
        <v/>
      </c>
    </row>
    <row r="155" spans="5:83" x14ac:dyDescent="0.25">
      <c r="E155" s="1349" t="str">
        <f t="shared" si="76"/>
        <v/>
      </c>
      <c r="G155" s="1349" t="str">
        <f t="shared" si="76"/>
        <v/>
      </c>
      <c r="I155" s="1349" t="str">
        <f t="shared" si="77"/>
        <v/>
      </c>
      <c r="K155" s="1349" t="str">
        <f t="shared" si="78"/>
        <v/>
      </c>
      <c r="M155" s="1349" t="str">
        <f t="shared" si="79"/>
        <v/>
      </c>
      <c r="O155" s="1349" t="str">
        <f t="shared" si="80"/>
        <v/>
      </c>
      <c r="Q155" s="1349" t="str">
        <f t="shared" si="81"/>
        <v/>
      </c>
      <c r="S155" s="1349" t="str">
        <f t="shared" si="82"/>
        <v/>
      </c>
      <c r="U155" s="1349" t="str">
        <f t="shared" si="83"/>
        <v/>
      </c>
      <c r="W155" s="1349" t="str">
        <f t="shared" si="84"/>
        <v/>
      </c>
      <c r="Y155" s="1349" t="str">
        <f t="shared" si="85"/>
        <v/>
      </c>
      <c r="AA155" s="1349" t="str">
        <f t="shared" si="86"/>
        <v/>
      </c>
      <c r="AC155" s="1349" t="str">
        <f t="shared" si="87"/>
        <v/>
      </c>
      <c r="AE155" s="1349" t="str">
        <f t="shared" si="88"/>
        <v/>
      </c>
      <c r="AG155" s="1349" t="str">
        <f t="shared" si="89"/>
        <v/>
      </c>
      <c r="AI155" s="1349" t="str">
        <f t="shared" si="90"/>
        <v/>
      </c>
      <c r="AK155" s="1349" t="str">
        <f t="shared" si="91"/>
        <v/>
      </c>
      <c r="AM155" s="1349" t="str">
        <f t="shared" si="92"/>
        <v/>
      </c>
      <c r="AO155" s="1349" t="str">
        <f t="shared" si="93"/>
        <v/>
      </c>
      <c r="AQ155" s="1349" t="str">
        <f t="shared" si="94"/>
        <v/>
      </c>
      <c r="AS155" s="1349" t="str">
        <f t="shared" si="95"/>
        <v/>
      </c>
      <c r="AU155" s="1349" t="str">
        <f t="shared" si="95"/>
        <v/>
      </c>
      <c r="AW155" s="1349" t="str">
        <f t="shared" si="96"/>
        <v/>
      </c>
      <c r="AY155" s="1349" t="str">
        <f t="shared" si="97"/>
        <v/>
      </c>
      <c r="BA155" s="1349" t="str">
        <f t="shared" si="98"/>
        <v/>
      </c>
      <c r="BC155" s="1349" t="str">
        <f t="shared" si="99"/>
        <v/>
      </c>
      <c r="BE155" s="1349" t="str">
        <f t="shared" si="100"/>
        <v/>
      </c>
      <c r="BG155" s="1349" t="str">
        <f t="shared" si="101"/>
        <v/>
      </c>
      <c r="BI155" s="1349" t="str">
        <f t="shared" si="102"/>
        <v/>
      </c>
      <c r="BK155" s="1349" t="str">
        <f t="shared" si="103"/>
        <v/>
      </c>
      <c r="BM155" s="1349" t="str">
        <f t="shared" si="104"/>
        <v/>
      </c>
      <c r="BO155" s="1349" t="str">
        <f t="shared" si="105"/>
        <v/>
      </c>
      <c r="BQ155" s="1349" t="str">
        <f t="shared" si="106"/>
        <v/>
      </c>
      <c r="BS155" s="1349" t="str">
        <f t="shared" si="107"/>
        <v/>
      </c>
      <c r="BU155" s="1349" t="str">
        <f t="shared" si="108"/>
        <v/>
      </c>
      <c r="BW155" s="1349" t="str">
        <f t="shared" si="109"/>
        <v/>
      </c>
      <c r="BY155" s="1349" t="str">
        <f t="shared" si="110"/>
        <v/>
      </c>
      <c r="CA155" s="1349" t="str">
        <f t="shared" si="111"/>
        <v/>
      </c>
      <c r="CC155" s="1349" t="str">
        <f t="shared" si="112"/>
        <v/>
      </c>
      <c r="CE155" s="1349" t="str">
        <f t="shared" si="113"/>
        <v/>
      </c>
    </row>
    <row r="156" spans="5:83" x14ac:dyDescent="0.25">
      <c r="E156" s="1349" t="str">
        <f t="shared" si="76"/>
        <v/>
      </c>
      <c r="G156" s="1349" t="str">
        <f t="shared" si="76"/>
        <v/>
      </c>
      <c r="I156" s="1349" t="str">
        <f t="shared" si="77"/>
        <v/>
      </c>
      <c r="K156" s="1349" t="str">
        <f t="shared" si="78"/>
        <v/>
      </c>
      <c r="M156" s="1349" t="str">
        <f t="shared" si="79"/>
        <v/>
      </c>
      <c r="O156" s="1349" t="str">
        <f t="shared" si="80"/>
        <v/>
      </c>
      <c r="Q156" s="1349" t="str">
        <f t="shared" si="81"/>
        <v/>
      </c>
      <c r="S156" s="1349" t="str">
        <f t="shared" si="82"/>
        <v/>
      </c>
      <c r="U156" s="1349" t="str">
        <f t="shared" si="83"/>
        <v/>
      </c>
      <c r="W156" s="1349" t="str">
        <f t="shared" si="84"/>
        <v/>
      </c>
      <c r="Y156" s="1349" t="str">
        <f t="shared" si="85"/>
        <v/>
      </c>
      <c r="AA156" s="1349" t="str">
        <f t="shared" si="86"/>
        <v/>
      </c>
      <c r="AC156" s="1349" t="str">
        <f t="shared" si="87"/>
        <v/>
      </c>
      <c r="AE156" s="1349" t="str">
        <f t="shared" si="88"/>
        <v/>
      </c>
      <c r="AG156" s="1349" t="str">
        <f t="shared" si="89"/>
        <v/>
      </c>
      <c r="AI156" s="1349" t="str">
        <f t="shared" si="90"/>
        <v/>
      </c>
      <c r="AK156" s="1349" t="str">
        <f t="shared" si="91"/>
        <v/>
      </c>
      <c r="AM156" s="1349" t="str">
        <f t="shared" si="92"/>
        <v/>
      </c>
      <c r="AO156" s="1349" t="str">
        <f t="shared" si="93"/>
        <v/>
      </c>
      <c r="AQ156" s="1349" t="str">
        <f t="shared" si="94"/>
        <v/>
      </c>
      <c r="AS156" s="1349" t="str">
        <f t="shared" si="95"/>
        <v/>
      </c>
      <c r="AU156" s="1349" t="str">
        <f t="shared" si="95"/>
        <v/>
      </c>
      <c r="AW156" s="1349" t="str">
        <f t="shared" si="96"/>
        <v/>
      </c>
      <c r="AY156" s="1349" t="str">
        <f t="shared" si="97"/>
        <v/>
      </c>
      <c r="BA156" s="1349" t="str">
        <f t="shared" si="98"/>
        <v/>
      </c>
      <c r="BC156" s="1349" t="str">
        <f t="shared" si="99"/>
        <v/>
      </c>
      <c r="BE156" s="1349" t="str">
        <f t="shared" si="100"/>
        <v/>
      </c>
      <c r="BG156" s="1349" t="str">
        <f t="shared" si="101"/>
        <v/>
      </c>
      <c r="BI156" s="1349" t="str">
        <f t="shared" si="102"/>
        <v/>
      </c>
      <c r="BK156" s="1349" t="str">
        <f t="shared" si="103"/>
        <v/>
      </c>
      <c r="BM156" s="1349" t="str">
        <f t="shared" si="104"/>
        <v/>
      </c>
      <c r="BO156" s="1349" t="str">
        <f t="shared" si="105"/>
        <v/>
      </c>
      <c r="BQ156" s="1349" t="str">
        <f t="shared" si="106"/>
        <v/>
      </c>
      <c r="BS156" s="1349" t="str">
        <f t="shared" si="107"/>
        <v/>
      </c>
      <c r="BU156" s="1349" t="str">
        <f t="shared" si="108"/>
        <v/>
      </c>
      <c r="BW156" s="1349" t="str">
        <f t="shared" si="109"/>
        <v/>
      </c>
      <c r="BY156" s="1349" t="str">
        <f t="shared" si="110"/>
        <v/>
      </c>
      <c r="CA156" s="1349" t="str">
        <f t="shared" si="111"/>
        <v/>
      </c>
      <c r="CC156" s="1349" t="str">
        <f t="shared" si="112"/>
        <v/>
      </c>
      <c r="CE156" s="1349" t="str">
        <f t="shared" si="113"/>
        <v/>
      </c>
    </row>
    <row r="157" spans="5:83" x14ac:dyDescent="0.25">
      <c r="E157" s="1349" t="str">
        <f t="shared" si="76"/>
        <v/>
      </c>
      <c r="G157" s="1349" t="str">
        <f t="shared" si="76"/>
        <v/>
      </c>
      <c r="I157" s="1349" t="str">
        <f t="shared" si="77"/>
        <v/>
      </c>
      <c r="K157" s="1349" t="str">
        <f t="shared" si="78"/>
        <v/>
      </c>
      <c r="M157" s="1349" t="str">
        <f t="shared" si="79"/>
        <v/>
      </c>
      <c r="O157" s="1349" t="str">
        <f t="shared" si="80"/>
        <v/>
      </c>
      <c r="Q157" s="1349" t="str">
        <f t="shared" si="81"/>
        <v/>
      </c>
      <c r="S157" s="1349" t="str">
        <f t="shared" si="82"/>
        <v/>
      </c>
      <c r="U157" s="1349" t="str">
        <f t="shared" si="83"/>
        <v/>
      </c>
      <c r="W157" s="1349" t="str">
        <f t="shared" si="84"/>
        <v/>
      </c>
      <c r="Y157" s="1349" t="str">
        <f t="shared" si="85"/>
        <v/>
      </c>
      <c r="AA157" s="1349" t="str">
        <f t="shared" si="86"/>
        <v/>
      </c>
      <c r="AC157" s="1349" t="str">
        <f t="shared" si="87"/>
        <v/>
      </c>
      <c r="AE157" s="1349" t="str">
        <f t="shared" si="88"/>
        <v/>
      </c>
      <c r="AG157" s="1349" t="str">
        <f t="shared" si="89"/>
        <v/>
      </c>
      <c r="AI157" s="1349" t="str">
        <f t="shared" si="90"/>
        <v/>
      </c>
      <c r="AK157" s="1349" t="str">
        <f t="shared" si="91"/>
        <v/>
      </c>
      <c r="AM157" s="1349" t="str">
        <f t="shared" si="92"/>
        <v/>
      </c>
      <c r="AO157" s="1349" t="str">
        <f t="shared" si="93"/>
        <v/>
      </c>
      <c r="AQ157" s="1349" t="str">
        <f t="shared" si="94"/>
        <v/>
      </c>
      <c r="AS157" s="1349" t="str">
        <f t="shared" si="95"/>
        <v/>
      </c>
      <c r="AU157" s="1349" t="str">
        <f t="shared" si="95"/>
        <v/>
      </c>
      <c r="AW157" s="1349" t="str">
        <f t="shared" si="96"/>
        <v/>
      </c>
      <c r="AY157" s="1349" t="str">
        <f t="shared" si="97"/>
        <v/>
      </c>
      <c r="BA157" s="1349" t="str">
        <f t="shared" si="98"/>
        <v/>
      </c>
      <c r="BC157" s="1349" t="str">
        <f t="shared" si="99"/>
        <v/>
      </c>
      <c r="BE157" s="1349" t="str">
        <f t="shared" si="100"/>
        <v/>
      </c>
      <c r="BG157" s="1349" t="str">
        <f t="shared" si="101"/>
        <v/>
      </c>
      <c r="BI157" s="1349" t="str">
        <f t="shared" si="102"/>
        <v/>
      </c>
      <c r="BK157" s="1349" t="str">
        <f t="shared" si="103"/>
        <v/>
      </c>
      <c r="BM157" s="1349" t="str">
        <f t="shared" si="104"/>
        <v/>
      </c>
      <c r="BO157" s="1349" t="str">
        <f t="shared" si="105"/>
        <v/>
      </c>
      <c r="BQ157" s="1349" t="str">
        <f t="shared" si="106"/>
        <v/>
      </c>
      <c r="BS157" s="1349" t="str">
        <f t="shared" si="107"/>
        <v/>
      </c>
      <c r="BU157" s="1349" t="str">
        <f t="shared" si="108"/>
        <v/>
      </c>
      <c r="BW157" s="1349" t="str">
        <f t="shared" si="109"/>
        <v/>
      </c>
      <c r="BY157" s="1349" t="str">
        <f t="shared" si="110"/>
        <v/>
      </c>
      <c r="CA157" s="1349" t="str">
        <f t="shared" si="111"/>
        <v/>
      </c>
      <c r="CC157" s="1349" t="str">
        <f t="shared" si="112"/>
        <v/>
      </c>
      <c r="CE157" s="1349" t="str">
        <f t="shared" si="113"/>
        <v/>
      </c>
    </row>
    <row r="158" spans="5:83" x14ac:dyDescent="0.25">
      <c r="E158" s="1349" t="str">
        <f t="shared" si="76"/>
        <v/>
      </c>
      <c r="G158" s="1349" t="str">
        <f t="shared" si="76"/>
        <v/>
      </c>
      <c r="I158" s="1349" t="str">
        <f t="shared" si="77"/>
        <v/>
      </c>
      <c r="K158" s="1349" t="str">
        <f t="shared" si="78"/>
        <v/>
      </c>
      <c r="M158" s="1349" t="str">
        <f t="shared" si="79"/>
        <v/>
      </c>
      <c r="O158" s="1349" t="str">
        <f t="shared" si="80"/>
        <v/>
      </c>
      <c r="Q158" s="1349" t="str">
        <f t="shared" si="81"/>
        <v/>
      </c>
      <c r="S158" s="1349" t="str">
        <f t="shared" si="82"/>
        <v/>
      </c>
      <c r="U158" s="1349" t="str">
        <f t="shared" si="83"/>
        <v/>
      </c>
      <c r="W158" s="1349" t="str">
        <f t="shared" si="84"/>
        <v/>
      </c>
      <c r="Y158" s="1349" t="str">
        <f t="shared" si="85"/>
        <v/>
      </c>
      <c r="AA158" s="1349" t="str">
        <f t="shared" si="86"/>
        <v/>
      </c>
      <c r="AC158" s="1349" t="str">
        <f t="shared" si="87"/>
        <v/>
      </c>
      <c r="AE158" s="1349" t="str">
        <f t="shared" si="88"/>
        <v/>
      </c>
      <c r="AG158" s="1349" t="str">
        <f t="shared" si="89"/>
        <v/>
      </c>
      <c r="AI158" s="1349" t="str">
        <f t="shared" si="90"/>
        <v/>
      </c>
      <c r="AK158" s="1349" t="str">
        <f t="shared" si="91"/>
        <v/>
      </c>
      <c r="AM158" s="1349" t="str">
        <f t="shared" si="92"/>
        <v/>
      </c>
      <c r="AO158" s="1349" t="str">
        <f t="shared" si="93"/>
        <v/>
      </c>
      <c r="AQ158" s="1349" t="str">
        <f t="shared" si="94"/>
        <v/>
      </c>
      <c r="AS158" s="1349" t="str">
        <f t="shared" si="95"/>
        <v/>
      </c>
      <c r="AU158" s="1349" t="str">
        <f t="shared" si="95"/>
        <v/>
      </c>
      <c r="AW158" s="1349" t="str">
        <f t="shared" si="96"/>
        <v/>
      </c>
      <c r="AY158" s="1349" t="str">
        <f t="shared" si="97"/>
        <v/>
      </c>
      <c r="BA158" s="1349" t="str">
        <f t="shared" si="98"/>
        <v/>
      </c>
      <c r="BC158" s="1349" t="str">
        <f t="shared" si="99"/>
        <v/>
      </c>
      <c r="BE158" s="1349" t="str">
        <f t="shared" si="100"/>
        <v/>
      </c>
      <c r="BG158" s="1349" t="str">
        <f t="shared" si="101"/>
        <v/>
      </c>
      <c r="BI158" s="1349" t="str">
        <f t="shared" si="102"/>
        <v/>
      </c>
      <c r="BK158" s="1349" t="str">
        <f t="shared" si="103"/>
        <v/>
      </c>
      <c r="BM158" s="1349" t="str">
        <f t="shared" si="104"/>
        <v/>
      </c>
      <c r="BO158" s="1349" t="str">
        <f t="shared" si="105"/>
        <v/>
      </c>
      <c r="BQ158" s="1349" t="str">
        <f t="shared" si="106"/>
        <v/>
      </c>
      <c r="BS158" s="1349" t="str">
        <f t="shared" si="107"/>
        <v/>
      </c>
      <c r="BU158" s="1349" t="str">
        <f t="shared" si="108"/>
        <v/>
      </c>
      <c r="BW158" s="1349" t="str">
        <f t="shared" si="109"/>
        <v/>
      </c>
      <c r="BY158" s="1349" t="str">
        <f t="shared" si="110"/>
        <v/>
      </c>
      <c r="CA158" s="1349" t="str">
        <f t="shared" si="111"/>
        <v/>
      </c>
      <c r="CC158" s="1349" t="str">
        <f t="shared" si="112"/>
        <v/>
      </c>
      <c r="CE158" s="1349" t="str">
        <f t="shared" si="113"/>
        <v/>
      </c>
    </row>
    <row r="159" spans="5:83" x14ac:dyDescent="0.25">
      <c r="E159" s="1349" t="str">
        <f t="shared" si="76"/>
        <v/>
      </c>
      <c r="G159" s="1349" t="str">
        <f t="shared" si="76"/>
        <v/>
      </c>
      <c r="I159" s="1349" t="str">
        <f t="shared" si="77"/>
        <v/>
      </c>
      <c r="K159" s="1349" t="str">
        <f t="shared" si="78"/>
        <v/>
      </c>
      <c r="M159" s="1349" t="str">
        <f t="shared" si="79"/>
        <v/>
      </c>
      <c r="O159" s="1349" t="str">
        <f t="shared" si="80"/>
        <v/>
      </c>
      <c r="Q159" s="1349" t="str">
        <f t="shared" si="81"/>
        <v/>
      </c>
      <c r="S159" s="1349" t="str">
        <f t="shared" si="82"/>
        <v/>
      </c>
      <c r="U159" s="1349" t="str">
        <f t="shared" si="83"/>
        <v/>
      </c>
      <c r="W159" s="1349" t="str">
        <f t="shared" si="84"/>
        <v/>
      </c>
      <c r="Y159" s="1349" t="str">
        <f t="shared" si="85"/>
        <v/>
      </c>
      <c r="AA159" s="1349" t="str">
        <f t="shared" si="86"/>
        <v/>
      </c>
      <c r="AC159" s="1349" t="str">
        <f t="shared" si="87"/>
        <v/>
      </c>
      <c r="AE159" s="1349" t="str">
        <f t="shared" si="88"/>
        <v/>
      </c>
      <c r="AG159" s="1349" t="str">
        <f t="shared" si="89"/>
        <v/>
      </c>
      <c r="AI159" s="1349" t="str">
        <f t="shared" si="90"/>
        <v/>
      </c>
      <c r="AK159" s="1349" t="str">
        <f t="shared" si="91"/>
        <v/>
      </c>
      <c r="AM159" s="1349" t="str">
        <f t="shared" si="92"/>
        <v/>
      </c>
      <c r="AO159" s="1349" t="str">
        <f t="shared" si="93"/>
        <v/>
      </c>
      <c r="AQ159" s="1349" t="str">
        <f t="shared" si="94"/>
        <v/>
      </c>
      <c r="AS159" s="1349" t="str">
        <f t="shared" si="95"/>
        <v/>
      </c>
      <c r="AU159" s="1349" t="str">
        <f t="shared" si="95"/>
        <v/>
      </c>
      <c r="AW159" s="1349" t="str">
        <f t="shared" si="96"/>
        <v/>
      </c>
      <c r="AY159" s="1349" t="str">
        <f t="shared" si="97"/>
        <v/>
      </c>
      <c r="BA159" s="1349" t="str">
        <f t="shared" si="98"/>
        <v/>
      </c>
      <c r="BC159" s="1349" t="str">
        <f t="shared" si="99"/>
        <v/>
      </c>
      <c r="BE159" s="1349" t="str">
        <f t="shared" si="100"/>
        <v/>
      </c>
      <c r="BG159" s="1349" t="str">
        <f t="shared" si="101"/>
        <v/>
      </c>
      <c r="BI159" s="1349" t="str">
        <f t="shared" si="102"/>
        <v/>
      </c>
      <c r="BK159" s="1349" t="str">
        <f t="shared" si="103"/>
        <v/>
      </c>
      <c r="BM159" s="1349" t="str">
        <f t="shared" si="104"/>
        <v/>
      </c>
      <c r="BO159" s="1349" t="str">
        <f t="shared" si="105"/>
        <v/>
      </c>
      <c r="BQ159" s="1349" t="str">
        <f t="shared" si="106"/>
        <v/>
      </c>
      <c r="BS159" s="1349" t="str">
        <f t="shared" si="107"/>
        <v/>
      </c>
      <c r="BU159" s="1349" t="str">
        <f t="shared" si="108"/>
        <v/>
      </c>
      <c r="BW159" s="1349" t="str">
        <f t="shared" si="109"/>
        <v/>
      </c>
      <c r="BY159" s="1349" t="str">
        <f t="shared" si="110"/>
        <v/>
      </c>
      <c r="CA159" s="1349" t="str">
        <f t="shared" si="111"/>
        <v/>
      </c>
      <c r="CC159" s="1349" t="str">
        <f t="shared" si="112"/>
        <v/>
      </c>
      <c r="CE159" s="1349" t="str">
        <f t="shared" si="113"/>
        <v/>
      </c>
    </row>
    <row r="160" spans="5:83" x14ac:dyDescent="0.25">
      <c r="E160" s="1349" t="str">
        <f t="shared" si="76"/>
        <v/>
      </c>
      <c r="G160" s="1349" t="str">
        <f t="shared" si="76"/>
        <v/>
      </c>
      <c r="I160" s="1349" t="str">
        <f t="shared" si="77"/>
        <v/>
      </c>
      <c r="K160" s="1349" t="str">
        <f t="shared" si="78"/>
        <v/>
      </c>
      <c r="M160" s="1349" t="str">
        <f t="shared" si="79"/>
        <v/>
      </c>
      <c r="O160" s="1349" t="str">
        <f t="shared" si="80"/>
        <v/>
      </c>
      <c r="Q160" s="1349" t="str">
        <f t="shared" si="81"/>
        <v/>
      </c>
      <c r="S160" s="1349" t="str">
        <f t="shared" si="82"/>
        <v/>
      </c>
      <c r="U160" s="1349" t="str">
        <f t="shared" si="83"/>
        <v/>
      </c>
      <c r="W160" s="1349" t="str">
        <f t="shared" si="84"/>
        <v/>
      </c>
      <c r="Y160" s="1349" t="str">
        <f t="shared" si="85"/>
        <v/>
      </c>
      <c r="AA160" s="1349" t="str">
        <f t="shared" si="86"/>
        <v/>
      </c>
      <c r="AC160" s="1349" t="str">
        <f t="shared" si="87"/>
        <v/>
      </c>
      <c r="AE160" s="1349" t="str">
        <f t="shared" si="88"/>
        <v/>
      </c>
      <c r="AG160" s="1349" t="str">
        <f t="shared" si="89"/>
        <v/>
      </c>
      <c r="AI160" s="1349" t="str">
        <f t="shared" si="90"/>
        <v/>
      </c>
      <c r="AK160" s="1349" t="str">
        <f t="shared" si="91"/>
        <v/>
      </c>
      <c r="AM160" s="1349" t="str">
        <f t="shared" si="92"/>
        <v/>
      </c>
      <c r="AO160" s="1349" t="str">
        <f t="shared" si="93"/>
        <v/>
      </c>
      <c r="AQ160" s="1349" t="str">
        <f t="shared" si="94"/>
        <v/>
      </c>
      <c r="AS160" s="1349" t="str">
        <f t="shared" si="95"/>
        <v/>
      </c>
      <c r="AU160" s="1349" t="str">
        <f t="shared" si="95"/>
        <v/>
      </c>
      <c r="AW160" s="1349" t="str">
        <f t="shared" si="96"/>
        <v/>
      </c>
      <c r="AY160" s="1349" t="str">
        <f t="shared" si="97"/>
        <v/>
      </c>
      <c r="BA160" s="1349" t="str">
        <f t="shared" si="98"/>
        <v/>
      </c>
      <c r="BC160" s="1349" t="str">
        <f t="shared" si="99"/>
        <v/>
      </c>
      <c r="BE160" s="1349" t="str">
        <f t="shared" si="100"/>
        <v/>
      </c>
      <c r="BG160" s="1349" t="str">
        <f t="shared" si="101"/>
        <v/>
      </c>
      <c r="BI160" s="1349" t="str">
        <f t="shared" si="102"/>
        <v/>
      </c>
      <c r="BK160" s="1349" t="str">
        <f t="shared" si="103"/>
        <v/>
      </c>
      <c r="BM160" s="1349" t="str">
        <f t="shared" si="104"/>
        <v/>
      </c>
      <c r="BO160" s="1349" t="str">
        <f t="shared" si="105"/>
        <v/>
      </c>
      <c r="BQ160" s="1349" t="str">
        <f t="shared" si="106"/>
        <v/>
      </c>
      <c r="BS160" s="1349" t="str">
        <f t="shared" si="107"/>
        <v/>
      </c>
      <c r="BU160" s="1349" t="str">
        <f t="shared" si="108"/>
        <v/>
      </c>
      <c r="BW160" s="1349" t="str">
        <f t="shared" si="109"/>
        <v/>
      </c>
      <c r="BY160" s="1349" t="str">
        <f t="shared" si="110"/>
        <v/>
      </c>
      <c r="CA160" s="1349" t="str">
        <f t="shared" si="111"/>
        <v/>
      </c>
      <c r="CC160" s="1349" t="str">
        <f t="shared" si="112"/>
        <v/>
      </c>
      <c r="CE160" s="1349" t="str">
        <f t="shared" si="113"/>
        <v/>
      </c>
    </row>
    <row r="161" spans="5:83" x14ac:dyDescent="0.25">
      <c r="E161" s="1349" t="str">
        <f t="shared" si="76"/>
        <v/>
      </c>
      <c r="G161" s="1349" t="str">
        <f t="shared" si="76"/>
        <v/>
      </c>
      <c r="I161" s="1349" t="str">
        <f t="shared" si="77"/>
        <v/>
      </c>
      <c r="K161" s="1349" t="str">
        <f t="shared" si="78"/>
        <v/>
      </c>
      <c r="M161" s="1349" t="str">
        <f t="shared" si="79"/>
        <v/>
      </c>
      <c r="O161" s="1349" t="str">
        <f t="shared" si="80"/>
        <v/>
      </c>
      <c r="Q161" s="1349" t="str">
        <f t="shared" si="81"/>
        <v/>
      </c>
      <c r="S161" s="1349" t="str">
        <f t="shared" si="82"/>
        <v/>
      </c>
      <c r="U161" s="1349" t="str">
        <f t="shared" si="83"/>
        <v/>
      </c>
      <c r="W161" s="1349" t="str">
        <f t="shared" si="84"/>
        <v/>
      </c>
      <c r="Y161" s="1349" t="str">
        <f t="shared" si="85"/>
        <v/>
      </c>
      <c r="AA161" s="1349" t="str">
        <f t="shared" si="86"/>
        <v/>
      </c>
      <c r="AC161" s="1349" t="str">
        <f t="shared" si="87"/>
        <v/>
      </c>
      <c r="AE161" s="1349" t="str">
        <f t="shared" si="88"/>
        <v/>
      </c>
      <c r="AG161" s="1349" t="str">
        <f t="shared" si="89"/>
        <v/>
      </c>
      <c r="AI161" s="1349" t="str">
        <f t="shared" si="90"/>
        <v/>
      </c>
      <c r="AK161" s="1349" t="str">
        <f t="shared" si="91"/>
        <v/>
      </c>
      <c r="AM161" s="1349" t="str">
        <f t="shared" si="92"/>
        <v/>
      </c>
      <c r="AO161" s="1349" t="str">
        <f t="shared" si="93"/>
        <v/>
      </c>
      <c r="AQ161" s="1349" t="str">
        <f t="shared" si="94"/>
        <v/>
      </c>
      <c r="AS161" s="1349" t="str">
        <f t="shared" si="95"/>
        <v/>
      </c>
      <c r="AU161" s="1349" t="str">
        <f t="shared" si="95"/>
        <v/>
      </c>
      <c r="AW161" s="1349" t="str">
        <f t="shared" si="96"/>
        <v/>
      </c>
      <c r="AY161" s="1349" t="str">
        <f t="shared" si="97"/>
        <v/>
      </c>
      <c r="BA161" s="1349" t="str">
        <f t="shared" si="98"/>
        <v/>
      </c>
      <c r="BC161" s="1349" t="str">
        <f t="shared" si="99"/>
        <v/>
      </c>
      <c r="BE161" s="1349" t="str">
        <f t="shared" si="100"/>
        <v/>
      </c>
      <c r="BG161" s="1349" t="str">
        <f t="shared" si="101"/>
        <v/>
      </c>
      <c r="BI161" s="1349" t="str">
        <f t="shared" si="102"/>
        <v/>
      </c>
      <c r="BK161" s="1349" t="str">
        <f t="shared" si="103"/>
        <v/>
      </c>
      <c r="BM161" s="1349" t="str">
        <f t="shared" si="104"/>
        <v/>
      </c>
      <c r="BO161" s="1349" t="str">
        <f t="shared" si="105"/>
        <v/>
      </c>
      <c r="BQ161" s="1349" t="str">
        <f t="shared" si="106"/>
        <v/>
      </c>
      <c r="BS161" s="1349" t="str">
        <f t="shared" si="107"/>
        <v/>
      </c>
      <c r="BU161" s="1349" t="str">
        <f t="shared" si="108"/>
        <v/>
      </c>
      <c r="BW161" s="1349" t="str">
        <f t="shared" si="109"/>
        <v/>
      </c>
      <c r="BY161" s="1349" t="str">
        <f t="shared" si="110"/>
        <v/>
      </c>
      <c r="CA161" s="1349" t="str">
        <f t="shared" si="111"/>
        <v/>
      </c>
      <c r="CC161" s="1349" t="str">
        <f t="shared" si="112"/>
        <v/>
      </c>
      <c r="CE161" s="1349" t="str">
        <f t="shared" si="113"/>
        <v/>
      </c>
    </row>
    <row r="162" spans="5:83" x14ac:dyDescent="0.25">
      <c r="E162" s="1349" t="str">
        <f t="shared" si="76"/>
        <v/>
      </c>
      <c r="G162" s="1349" t="str">
        <f t="shared" si="76"/>
        <v/>
      </c>
      <c r="I162" s="1349" t="str">
        <f t="shared" si="77"/>
        <v/>
      </c>
      <c r="K162" s="1349" t="str">
        <f t="shared" si="78"/>
        <v/>
      </c>
      <c r="M162" s="1349" t="str">
        <f t="shared" si="79"/>
        <v/>
      </c>
      <c r="O162" s="1349" t="str">
        <f t="shared" si="80"/>
        <v/>
      </c>
      <c r="Q162" s="1349" t="str">
        <f t="shared" si="81"/>
        <v/>
      </c>
      <c r="S162" s="1349" t="str">
        <f t="shared" si="82"/>
        <v/>
      </c>
      <c r="U162" s="1349" t="str">
        <f t="shared" si="83"/>
        <v/>
      </c>
      <c r="W162" s="1349" t="str">
        <f t="shared" si="84"/>
        <v/>
      </c>
      <c r="Y162" s="1349" t="str">
        <f t="shared" si="85"/>
        <v/>
      </c>
      <c r="AA162" s="1349" t="str">
        <f t="shared" si="86"/>
        <v/>
      </c>
      <c r="AC162" s="1349" t="str">
        <f t="shared" si="87"/>
        <v/>
      </c>
      <c r="AE162" s="1349" t="str">
        <f t="shared" si="88"/>
        <v/>
      </c>
      <c r="AG162" s="1349" t="str">
        <f t="shared" si="89"/>
        <v/>
      </c>
      <c r="AI162" s="1349" t="str">
        <f t="shared" si="90"/>
        <v/>
      </c>
      <c r="AK162" s="1349" t="str">
        <f t="shared" si="91"/>
        <v/>
      </c>
      <c r="AM162" s="1349" t="str">
        <f t="shared" si="92"/>
        <v/>
      </c>
      <c r="AO162" s="1349" t="str">
        <f t="shared" si="93"/>
        <v/>
      </c>
      <c r="AQ162" s="1349" t="str">
        <f t="shared" si="94"/>
        <v/>
      </c>
      <c r="AS162" s="1349" t="str">
        <f t="shared" si="95"/>
        <v/>
      </c>
      <c r="AU162" s="1349" t="str">
        <f t="shared" si="95"/>
        <v/>
      </c>
      <c r="AW162" s="1349" t="str">
        <f t="shared" si="96"/>
        <v/>
      </c>
      <c r="AY162" s="1349" t="str">
        <f t="shared" si="97"/>
        <v/>
      </c>
      <c r="BA162" s="1349" t="str">
        <f t="shared" si="98"/>
        <v/>
      </c>
      <c r="BC162" s="1349" t="str">
        <f t="shared" si="99"/>
        <v/>
      </c>
      <c r="BE162" s="1349" t="str">
        <f t="shared" si="100"/>
        <v/>
      </c>
      <c r="BG162" s="1349" t="str">
        <f t="shared" si="101"/>
        <v/>
      </c>
      <c r="BI162" s="1349" t="str">
        <f t="shared" si="102"/>
        <v/>
      </c>
      <c r="BK162" s="1349" t="str">
        <f t="shared" si="103"/>
        <v/>
      </c>
      <c r="BM162" s="1349" t="str">
        <f t="shared" si="104"/>
        <v/>
      </c>
      <c r="BO162" s="1349" t="str">
        <f t="shared" si="105"/>
        <v/>
      </c>
      <c r="BQ162" s="1349" t="str">
        <f t="shared" si="106"/>
        <v/>
      </c>
      <c r="BS162" s="1349" t="str">
        <f t="shared" si="107"/>
        <v/>
      </c>
      <c r="BU162" s="1349" t="str">
        <f t="shared" si="108"/>
        <v/>
      </c>
      <c r="BW162" s="1349" t="str">
        <f t="shared" si="109"/>
        <v/>
      </c>
      <c r="BY162" s="1349" t="str">
        <f t="shared" si="110"/>
        <v/>
      </c>
      <c r="CA162" s="1349" t="str">
        <f t="shared" si="111"/>
        <v/>
      </c>
      <c r="CC162" s="1349" t="str">
        <f t="shared" si="112"/>
        <v/>
      </c>
      <c r="CE162" s="1349" t="str">
        <f t="shared" si="113"/>
        <v/>
      </c>
    </row>
    <row r="163" spans="5:83" x14ac:dyDescent="0.25">
      <c r="E163" s="1349" t="str">
        <f t="shared" si="76"/>
        <v/>
      </c>
      <c r="G163" s="1349" t="str">
        <f t="shared" si="76"/>
        <v/>
      </c>
      <c r="I163" s="1349" t="str">
        <f t="shared" si="77"/>
        <v/>
      </c>
      <c r="K163" s="1349" t="str">
        <f t="shared" si="78"/>
        <v/>
      </c>
      <c r="M163" s="1349" t="str">
        <f t="shared" si="79"/>
        <v/>
      </c>
      <c r="O163" s="1349" t="str">
        <f t="shared" si="80"/>
        <v/>
      </c>
      <c r="Q163" s="1349" t="str">
        <f t="shared" si="81"/>
        <v/>
      </c>
      <c r="S163" s="1349" t="str">
        <f t="shared" si="82"/>
        <v/>
      </c>
      <c r="U163" s="1349" t="str">
        <f t="shared" si="83"/>
        <v/>
      </c>
      <c r="W163" s="1349" t="str">
        <f t="shared" si="84"/>
        <v/>
      </c>
      <c r="Y163" s="1349" t="str">
        <f t="shared" si="85"/>
        <v/>
      </c>
      <c r="AA163" s="1349" t="str">
        <f t="shared" si="86"/>
        <v/>
      </c>
      <c r="AC163" s="1349" t="str">
        <f t="shared" si="87"/>
        <v/>
      </c>
      <c r="AE163" s="1349" t="str">
        <f t="shared" si="88"/>
        <v/>
      </c>
      <c r="AG163" s="1349" t="str">
        <f t="shared" si="89"/>
        <v/>
      </c>
      <c r="AI163" s="1349" t="str">
        <f t="shared" si="90"/>
        <v/>
      </c>
      <c r="AK163" s="1349" t="str">
        <f t="shared" si="91"/>
        <v/>
      </c>
      <c r="AM163" s="1349" t="str">
        <f t="shared" si="92"/>
        <v/>
      </c>
      <c r="AO163" s="1349" t="str">
        <f t="shared" si="93"/>
        <v/>
      </c>
      <c r="AQ163" s="1349" t="str">
        <f t="shared" si="94"/>
        <v/>
      </c>
      <c r="AS163" s="1349" t="str">
        <f t="shared" si="95"/>
        <v/>
      </c>
      <c r="AU163" s="1349" t="str">
        <f t="shared" si="95"/>
        <v/>
      </c>
      <c r="AW163" s="1349" t="str">
        <f t="shared" si="96"/>
        <v/>
      </c>
      <c r="AY163" s="1349" t="str">
        <f t="shared" si="97"/>
        <v/>
      </c>
      <c r="BA163" s="1349" t="str">
        <f t="shared" si="98"/>
        <v/>
      </c>
      <c r="BC163" s="1349" t="str">
        <f t="shared" si="99"/>
        <v/>
      </c>
      <c r="BE163" s="1349" t="str">
        <f t="shared" si="100"/>
        <v/>
      </c>
      <c r="BG163" s="1349" t="str">
        <f t="shared" si="101"/>
        <v/>
      </c>
      <c r="BI163" s="1349" t="str">
        <f t="shared" si="102"/>
        <v/>
      </c>
      <c r="BK163" s="1349" t="str">
        <f t="shared" si="103"/>
        <v/>
      </c>
      <c r="BM163" s="1349" t="str">
        <f t="shared" si="104"/>
        <v/>
      </c>
      <c r="BO163" s="1349" t="str">
        <f t="shared" si="105"/>
        <v/>
      </c>
      <c r="BQ163" s="1349" t="str">
        <f t="shared" si="106"/>
        <v/>
      </c>
      <c r="BS163" s="1349" t="str">
        <f t="shared" si="107"/>
        <v/>
      </c>
      <c r="BU163" s="1349" t="str">
        <f t="shared" si="108"/>
        <v/>
      </c>
      <c r="BW163" s="1349" t="str">
        <f t="shared" si="109"/>
        <v/>
      </c>
      <c r="BY163" s="1349" t="str">
        <f t="shared" si="110"/>
        <v/>
      </c>
      <c r="CA163" s="1349" t="str">
        <f t="shared" si="111"/>
        <v/>
      </c>
      <c r="CC163" s="1349" t="str">
        <f t="shared" si="112"/>
        <v/>
      </c>
      <c r="CE163" s="1349" t="str">
        <f t="shared" si="113"/>
        <v/>
      </c>
    </row>
    <row r="164" spans="5:83" x14ac:dyDescent="0.25">
      <c r="E164" s="1349" t="str">
        <f t="shared" si="76"/>
        <v/>
      </c>
      <c r="G164" s="1349" t="str">
        <f t="shared" si="76"/>
        <v/>
      </c>
      <c r="I164" s="1349" t="str">
        <f t="shared" si="77"/>
        <v/>
      </c>
      <c r="K164" s="1349" t="str">
        <f t="shared" si="78"/>
        <v/>
      </c>
      <c r="M164" s="1349" t="str">
        <f t="shared" si="79"/>
        <v/>
      </c>
      <c r="O164" s="1349" t="str">
        <f t="shared" si="80"/>
        <v/>
      </c>
      <c r="Q164" s="1349" t="str">
        <f t="shared" si="81"/>
        <v/>
      </c>
      <c r="S164" s="1349" t="str">
        <f t="shared" si="82"/>
        <v/>
      </c>
      <c r="U164" s="1349" t="str">
        <f t="shared" si="83"/>
        <v/>
      </c>
      <c r="W164" s="1349" t="str">
        <f t="shared" si="84"/>
        <v/>
      </c>
      <c r="Y164" s="1349" t="str">
        <f t="shared" si="85"/>
        <v/>
      </c>
      <c r="AA164" s="1349" t="str">
        <f t="shared" si="86"/>
        <v/>
      </c>
      <c r="AC164" s="1349" t="str">
        <f t="shared" si="87"/>
        <v/>
      </c>
      <c r="AE164" s="1349" t="str">
        <f t="shared" si="88"/>
        <v/>
      </c>
      <c r="AG164" s="1349" t="str">
        <f t="shared" si="89"/>
        <v/>
      </c>
      <c r="AI164" s="1349" t="str">
        <f t="shared" si="90"/>
        <v/>
      </c>
      <c r="AK164" s="1349" t="str">
        <f t="shared" si="91"/>
        <v/>
      </c>
      <c r="AM164" s="1349" t="str">
        <f t="shared" si="92"/>
        <v/>
      </c>
      <c r="AO164" s="1349" t="str">
        <f t="shared" si="93"/>
        <v/>
      </c>
      <c r="AQ164" s="1349" t="str">
        <f t="shared" si="94"/>
        <v/>
      </c>
      <c r="AS164" s="1349" t="str">
        <f t="shared" si="95"/>
        <v/>
      </c>
      <c r="AU164" s="1349" t="str">
        <f t="shared" si="95"/>
        <v/>
      </c>
      <c r="AW164" s="1349" t="str">
        <f t="shared" si="96"/>
        <v/>
      </c>
      <c r="AY164" s="1349" t="str">
        <f t="shared" si="97"/>
        <v/>
      </c>
      <c r="BA164" s="1349" t="str">
        <f t="shared" si="98"/>
        <v/>
      </c>
      <c r="BC164" s="1349" t="str">
        <f t="shared" si="99"/>
        <v/>
      </c>
      <c r="BE164" s="1349" t="str">
        <f t="shared" si="100"/>
        <v/>
      </c>
      <c r="BG164" s="1349" t="str">
        <f t="shared" si="101"/>
        <v/>
      </c>
      <c r="BI164" s="1349" t="str">
        <f t="shared" si="102"/>
        <v/>
      </c>
      <c r="BK164" s="1349" t="str">
        <f t="shared" si="103"/>
        <v/>
      </c>
      <c r="BM164" s="1349" t="str">
        <f t="shared" si="104"/>
        <v/>
      </c>
      <c r="BO164" s="1349" t="str">
        <f t="shared" si="105"/>
        <v/>
      </c>
      <c r="BQ164" s="1349" t="str">
        <f t="shared" si="106"/>
        <v/>
      </c>
      <c r="BS164" s="1349" t="str">
        <f t="shared" si="107"/>
        <v/>
      </c>
      <c r="BU164" s="1349" t="str">
        <f t="shared" si="108"/>
        <v/>
      </c>
      <c r="BW164" s="1349" t="str">
        <f t="shared" si="109"/>
        <v/>
      </c>
      <c r="BY164" s="1349" t="str">
        <f t="shared" si="110"/>
        <v/>
      </c>
      <c r="CA164" s="1349" t="str">
        <f t="shared" si="111"/>
        <v/>
      </c>
      <c r="CC164" s="1349" t="str">
        <f t="shared" si="112"/>
        <v/>
      </c>
      <c r="CE164" s="1349" t="str">
        <f t="shared" si="113"/>
        <v/>
      </c>
    </row>
    <row r="165" spans="5:83" x14ac:dyDescent="0.25">
      <c r="E165" s="1349" t="str">
        <f t="shared" si="76"/>
        <v/>
      </c>
      <c r="G165" s="1349" t="str">
        <f t="shared" si="76"/>
        <v/>
      </c>
      <c r="I165" s="1349" t="str">
        <f t="shared" si="77"/>
        <v/>
      </c>
      <c r="K165" s="1349" t="str">
        <f t="shared" si="78"/>
        <v/>
      </c>
      <c r="M165" s="1349" t="str">
        <f t="shared" si="79"/>
        <v/>
      </c>
      <c r="O165" s="1349" t="str">
        <f t="shared" si="80"/>
        <v/>
      </c>
      <c r="Q165" s="1349" t="str">
        <f t="shared" si="81"/>
        <v/>
      </c>
      <c r="S165" s="1349" t="str">
        <f t="shared" si="82"/>
        <v/>
      </c>
      <c r="U165" s="1349" t="str">
        <f t="shared" si="83"/>
        <v/>
      </c>
      <c r="W165" s="1349" t="str">
        <f t="shared" si="84"/>
        <v/>
      </c>
      <c r="Y165" s="1349" t="str">
        <f t="shared" si="85"/>
        <v/>
      </c>
      <c r="AA165" s="1349" t="str">
        <f t="shared" si="86"/>
        <v/>
      </c>
      <c r="AC165" s="1349" t="str">
        <f t="shared" si="87"/>
        <v/>
      </c>
      <c r="AE165" s="1349" t="str">
        <f t="shared" si="88"/>
        <v/>
      </c>
      <c r="AG165" s="1349" t="str">
        <f t="shared" si="89"/>
        <v/>
      </c>
      <c r="AI165" s="1349" t="str">
        <f t="shared" si="90"/>
        <v/>
      </c>
      <c r="AK165" s="1349" t="str">
        <f t="shared" si="91"/>
        <v/>
      </c>
      <c r="AM165" s="1349" t="str">
        <f t="shared" si="92"/>
        <v/>
      </c>
      <c r="AO165" s="1349" t="str">
        <f t="shared" si="93"/>
        <v/>
      </c>
      <c r="AQ165" s="1349" t="str">
        <f t="shared" si="94"/>
        <v/>
      </c>
      <c r="AS165" s="1349" t="str">
        <f t="shared" si="95"/>
        <v/>
      </c>
      <c r="AU165" s="1349" t="str">
        <f t="shared" si="95"/>
        <v/>
      </c>
      <c r="AW165" s="1349" t="str">
        <f t="shared" si="96"/>
        <v/>
      </c>
      <c r="AY165" s="1349" t="str">
        <f t="shared" si="97"/>
        <v/>
      </c>
      <c r="BA165" s="1349" t="str">
        <f t="shared" si="98"/>
        <v/>
      </c>
      <c r="BC165" s="1349" t="str">
        <f t="shared" si="99"/>
        <v/>
      </c>
      <c r="BE165" s="1349" t="str">
        <f t="shared" si="100"/>
        <v/>
      </c>
      <c r="BG165" s="1349" t="str">
        <f t="shared" si="101"/>
        <v/>
      </c>
      <c r="BI165" s="1349" t="str">
        <f t="shared" si="102"/>
        <v/>
      </c>
      <c r="BK165" s="1349" t="str">
        <f t="shared" si="103"/>
        <v/>
      </c>
      <c r="BM165" s="1349" t="str">
        <f t="shared" si="104"/>
        <v/>
      </c>
      <c r="BO165" s="1349" t="str">
        <f t="shared" si="105"/>
        <v/>
      </c>
      <c r="BQ165" s="1349" t="str">
        <f t="shared" si="106"/>
        <v/>
      </c>
      <c r="BS165" s="1349" t="str">
        <f t="shared" si="107"/>
        <v/>
      </c>
      <c r="BU165" s="1349" t="str">
        <f t="shared" si="108"/>
        <v/>
      </c>
      <c r="BW165" s="1349" t="str">
        <f t="shared" si="109"/>
        <v/>
      </c>
      <c r="BY165" s="1349" t="str">
        <f t="shared" si="110"/>
        <v/>
      </c>
      <c r="CA165" s="1349" t="str">
        <f t="shared" si="111"/>
        <v/>
      </c>
      <c r="CC165" s="1349" t="str">
        <f t="shared" si="112"/>
        <v/>
      </c>
      <c r="CE165" s="1349" t="str">
        <f t="shared" si="113"/>
        <v/>
      </c>
    </row>
    <row r="166" spans="5:83" x14ac:dyDescent="0.25">
      <c r="E166" s="1349" t="str">
        <f t="shared" si="76"/>
        <v/>
      </c>
      <c r="G166" s="1349" t="str">
        <f t="shared" si="76"/>
        <v/>
      </c>
      <c r="I166" s="1349" t="str">
        <f t="shared" si="77"/>
        <v/>
      </c>
      <c r="K166" s="1349" t="str">
        <f t="shared" si="78"/>
        <v/>
      </c>
      <c r="M166" s="1349" t="str">
        <f t="shared" si="79"/>
        <v/>
      </c>
      <c r="O166" s="1349" t="str">
        <f t="shared" si="80"/>
        <v/>
      </c>
      <c r="Q166" s="1349" t="str">
        <f t="shared" si="81"/>
        <v/>
      </c>
      <c r="S166" s="1349" t="str">
        <f t="shared" si="82"/>
        <v/>
      </c>
      <c r="U166" s="1349" t="str">
        <f t="shared" si="83"/>
        <v/>
      </c>
      <c r="W166" s="1349" t="str">
        <f t="shared" si="84"/>
        <v/>
      </c>
      <c r="Y166" s="1349" t="str">
        <f t="shared" si="85"/>
        <v/>
      </c>
      <c r="AA166" s="1349" t="str">
        <f t="shared" si="86"/>
        <v/>
      </c>
      <c r="AC166" s="1349" t="str">
        <f t="shared" si="87"/>
        <v/>
      </c>
      <c r="AE166" s="1349" t="str">
        <f t="shared" si="88"/>
        <v/>
      </c>
      <c r="AG166" s="1349" t="str">
        <f t="shared" si="89"/>
        <v/>
      </c>
      <c r="AI166" s="1349" t="str">
        <f t="shared" si="90"/>
        <v/>
      </c>
      <c r="AK166" s="1349" t="str">
        <f t="shared" si="91"/>
        <v/>
      </c>
      <c r="AM166" s="1349" t="str">
        <f t="shared" si="92"/>
        <v/>
      </c>
      <c r="AO166" s="1349" t="str">
        <f t="shared" si="93"/>
        <v/>
      </c>
      <c r="AQ166" s="1349" t="str">
        <f t="shared" si="94"/>
        <v/>
      </c>
      <c r="AS166" s="1349" t="str">
        <f t="shared" si="95"/>
        <v/>
      </c>
      <c r="AU166" s="1349" t="str">
        <f t="shared" si="95"/>
        <v/>
      </c>
      <c r="AW166" s="1349" t="str">
        <f t="shared" si="96"/>
        <v/>
      </c>
      <c r="AY166" s="1349" t="str">
        <f t="shared" si="97"/>
        <v/>
      </c>
      <c r="BA166" s="1349" t="str">
        <f t="shared" si="98"/>
        <v/>
      </c>
      <c r="BC166" s="1349" t="str">
        <f t="shared" si="99"/>
        <v/>
      </c>
      <c r="BE166" s="1349" t="str">
        <f t="shared" si="100"/>
        <v/>
      </c>
      <c r="BG166" s="1349" t="str">
        <f t="shared" si="101"/>
        <v/>
      </c>
      <c r="BI166" s="1349" t="str">
        <f t="shared" si="102"/>
        <v/>
      </c>
      <c r="BK166" s="1349" t="str">
        <f t="shared" si="103"/>
        <v/>
      </c>
      <c r="BM166" s="1349" t="str">
        <f t="shared" si="104"/>
        <v/>
      </c>
      <c r="BO166" s="1349" t="str">
        <f t="shared" si="105"/>
        <v/>
      </c>
      <c r="BQ166" s="1349" t="str">
        <f t="shared" si="106"/>
        <v/>
      </c>
      <c r="BS166" s="1349" t="str">
        <f t="shared" si="107"/>
        <v/>
      </c>
      <c r="BU166" s="1349" t="str">
        <f t="shared" si="108"/>
        <v/>
      </c>
      <c r="BW166" s="1349" t="str">
        <f t="shared" si="109"/>
        <v/>
      </c>
      <c r="BY166" s="1349" t="str">
        <f t="shared" si="110"/>
        <v/>
      </c>
      <c r="CA166" s="1349" t="str">
        <f t="shared" si="111"/>
        <v/>
      </c>
      <c r="CC166" s="1349" t="str">
        <f t="shared" si="112"/>
        <v/>
      </c>
      <c r="CE166" s="1349" t="str">
        <f t="shared" si="113"/>
        <v/>
      </c>
    </row>
    <row r="167" spans="5:83" x14ac:dyDescent="0.25">
      <c r="E167" s="1349" t="str">
        <f t="shared" si="76"/>
        <v/>
      </c>
      <c r="G167" s="1349" t="str">
        <f t="shared" si="76"/>
        <v/>
      </c>
      <c r="I167" s="1349" t="str">
        <f t="shared" si="77"/>
        <v/>
      </c>
      <c r="K167" s="1349" t="str">
        <f t="shared" si="78"/>
        <v/>
      </c>
      <c r="M167" s="1349" t="str">
        <f t="shared" si="79"/>
        <v/>
      </c>
      <c r="O167" s="1349" t="str">
        <f t="shared" si="80"/>
        <v/>
      </c>
      <c r="Q167" s="1349" t="str">
        <f t="shared" si="81"/>
        <v/>
      </c>
      <c r="S167" s="1349" t="str">
        <f t="shared" si="82"/>
        <v/>
      </c>
      <c r="U167" s="1349" t="str">
        <f t="shared" si="83"/>
        <v/>
      </c>
      <c r="W167" s="1349" t="str">
        <f t="shared" si="84"/>
        <v/>
      </c>
      <c r="Y167" s="1349" t="str">
        <f t="shared" si="85"/>
        <v/>
      </c>
      <c r="AA167" s="1349" t="str">
        <f t="shared" si="86"/>
        <v/>
      </c>
      <c r="AC167" s="1349" t="str">
        <f t="shared" si="87"/>
        <v/>
      </c>
      <c r="AE167" s="1349" t="str">
        <f t="shared" si="88"/>
        <v/>
      </c>
      <c r="AG167" s="1349" t="str">
        <f t="shared" si="89"/>
        <v/>
      </c>
      <c r="AI167" s="1349" t="str">
        <f t="shared" si="90"/>
        <v/>
      </c>
      <c r="AK167" s="1349" t="str">
        <f t="shared" si="91"/>
        <v/>
      </c>
      <c r="AM167" s="1349" t="str">
        <f t="shared" si="92"/>
        <v/>
      </c>
      <c r="AO167" s="1349" t="str">
        <f t="shared" si="93"/>
        <v/>
      </c>
      <c r="AQ167" s="1349" t="str">
        <f t="shared" si="94"/>
        <v/>
      </c>
      <c r="AS167" s="1349" t="str">
        <f t="shared" si="95"/>
        <v/>
      </c>
      <c r="AU167" s="1349" t="str">
        <f t="shared" si="95"/>
        <v/>
      </c>
      <c r="AW167" s="1349" t="str">
        <f t="shared" si="96"/>
        <v/>
      </c>
      <c r="AY167" s="1349" t="str">
        <f t="shared" si="97"/>
        <v/>
      </c>
      <c r="BA167" s="1349" t="str">
        <f t="shared" si="98"/>
        <v/>
      </c>
      <c r="BC167" s="1349" t="str">
        <f t="shared" si="99"/>
        <v/>
      </c>
      <c r="BE167" s="1349" t="str">
        <f t="shared" si="100"/>
        <v/>
      </c>
      <c r="BG167" s="1349" t="str">
        <f t="shared" si="101"/>
        <v/>
      </c>
      <c r="BI167" s="1349" t="str">
        <f t="shared" si="102"/>
        <v/>
      </c>
      <c r="BK167" s="1349" t="str">
        <f t="shared" si="103"/>
        <v/>
      </c>
      <c r="BM167" s="1349" t="str">
        <f t="shared" si="104"/>
        <v/>
      </c>
      <c r="BO167" s="1349" t="str">
        <f t="shared" si="105"/>
        <v/>
      </c>
      <c r="BQ167" s="1349" t="str">
        <f t="shared" si="106"/>
        <v/>
      </c>
      <c r="BS167" s="1349" t="str">
        <f t="shared" si="107"/>
        <v/>
      </c>
      <c r="BU167" s="1349" t="str">
        <f t="shared" si="108"/>
        <v/>
      </c>
      <c r="BW167" s="1349" t="str">
        <f t="shared" si="109"/>
        <v/>
      </c>
      <c r="BY167" s="1349" t="str">
        <f t="shared" si="110"/>
        <v/>
      </c>
      <c r="CA167" s="1349" t="str">
        <f t="shared" si="111"/>
        <v/>
      </c>
      <c r="CC167" s="1349" t="str">
        <f t="shared" si="112"/>
        <v/>
      </c>
      <c r="CE167" s="1349" t="str">
        <f t="shared" si="113"/>
        <v/>
      </c>
    </row>
    <row r="168" spans="5:83" x14ac:dyDescent="0.25">
      <c r="E168" s="1349" t="str">
        <f t="shared" si="76"/>
        <v/>
      </c>
      <c r="G168" s="1349" t="str">
        <f t="shared" si="76"/>
        <v/>
      </c>
      <c r="I168" s="1349" t="str">
        <f t="shared" si="77"/>
        <v/>
      </c>
      <c r="K168" s="1349" t="str">
        <f t="shared" si="78"/>
        <v/>
      </c>
      <c r="M168" s="1349" t="str">
        <f t="shared" si="79"/>
        <v/>
      </c>
      <c r="O168" s="1349" t="str">
        <f t="shared" si="80"/>
        <v/>
      </c>
      <c r="Q168" s="1349" t="str">
        <f t="shared" si="81"/>
        <v/>
      </c>
      <c r="S168" s="1349" t="str">
        <f t="shared" si="82"/>
        <v/>
      </c>
      <c r="U168" s="1349" t="str">
        <f t="shared" si="83"/>
        <v/>
      </c>
      <c r="W168" s="1349" t="str">
        <f t="shared" si="84"/>
        <v/>
      </c>
      <c r="Y168" s="1349" t="str">
        <f t="shared" si="85"/>
        <v/>
      </c>
      <c r="AA168" s="1349" t="str">
        <f t="shared" si="86"/>
        <v/>
      </c>
      <c r="AC168" s="1349" t="str">
        <f t="shared" si="87"/>
        <v/>
      </c>
      <c r="AE168" s="1349" t="str">
        <f t="shared" si="88"/>
        <v/>
      </c>
      <c r="AG168" s="1349" t="str">
        <f t="shared" si="89"/>
        <v/>
      </c>
      <c r="AI168" s="1349" t="str">
        <f t="shared" si="90"/>
        <v/>
      </c>
      <c r="AK168" s="1349" t="str">
        <f t="shared" si="91"/>
        <v/>
      </c>
      <c r="AM168" s="1349" t="str">
        <f t="shared" si="92"/>
        <v/>
      </c>
      <c r="AO168" s="1349" t="str">
        <f t="shared" si="93"/>
        <v/>
      </c>
      <c r="AQ168" s="1349" t="str">
        <f t="shared" si="94"/>
        <v/>
      </c>
      <c r="AS168" s="1349" t="str">
        <f t="shared" si="95"/>
        <v/>
      </c>
      <c r="AU168" s="1349" t="str">
        <f t="shared" si="95"/>
        <v/>
      </c>
      <c r="AW168" s="1349" t="str">
        <f t="shared" si="96"/>
        <v/>
      </c>
      <c r="AY168" s="1349" t="str">
        <f t="shared" si="97"/>
        <v/>
      </c>
      <c r="BA168" s="1349" t="str">
        <f t="shared" si="98"/>
        <v/>
      </c>
      <c r="BC168" s="1349" t="str">
        <f t="shared" si="99"/>
        <v/>
      </c>
      <c r="BE168" s="1349" t="str">
        <f t="shared" si="100"/>
        <v/>
      </c>
      <c r="BG168" s="1349" t="str">
        <f t="shared" si="101"/>
        <v/>
      </c>
      <c r="BI168" s="1349" t="str">
        <f t="shared" si="102"/>
        <v/>
      </c>
      <c r="BK168" s="1349" t="str">
        <f t="shared" si="103"/>
        <v/>
      </c>
      <c r="BM168" s="1349" t="str">
        <f t="shared" si="104"/>
        <v/>
      </c>
      <c r="BO168" s="1349" t="str">
        <f t="shared" si="105"/>
        <v/>
      </c>
      <c r="BQ168" s="1349" t="str">
        <f t="shared" si="106"/>
        <v/>
      </c>
      <c r="BS168" s="1349" t="str">
        <f t="shared" si="107"/>
        <v/>
      </c>
      <c r="BU168" s="1349" t="str">
        <f t="shared" si="108"/>
        <v/>
      </c>
      <c r="BW168" s="1349" t="str">
        <f t="shared" si="109"/>
        <v/>
      </c>
      <c r="BY168" s="1349" t="str">
        <f t="shared" si="110"/>
        <v/>
      </c>
      <c r="CA168" s="1349" t="str">
        <f t="shared" si="111"/>
        <v/>
      </c>
      <c r="CC168" s="1349" t="str">
        <f t="shared" si="112"/>
        <v/>
      </c>
      <c r="CE168" s="1349" t="str">
        <f t="shared" si="113"/>
        <v/>
      </c>
    </row>
    <row r="169" spans="5:83" x14ac:dyDescent="0.25">
      <c r="E169" s="1349" t="str">
        <f t="shared" si="76"/>
        <v/>
      </c>
      <c r="G169" s="1349" t="str">
        <f t="shared" si="76"/>
        <v/>
      </c>
      <c r="I169" s="1349" t="str">
        <f t="shared" si="77"/>
        <v/>
      </c>
      <c r="K169" s="1349" t="str">
        <f t="shared" si="78"/>
        <v/>
      </c>
      <c r="M169" s="1349" t="str">
        <f t="shared" si="79"/>
        <v/>
      </c>
      <c r="O169" s="1349" t="str">
        <f t="shared" si="80"/>
        <v/>
      </c>
      <c r="Q169" s="1349" t="str">
        <f t="shared" si="81"/>
        <v/>
      </c>
      <c r="S169" s="1349" t="str">
        <f t="shared" si="82"/>
        <v/>
      </c>
      <c r="U169" s="1349" t="str">
        <f t="shared" si="83"/>
        <v/>
      </c>
      <c r="W169" s="1349" t="str">
        <f t="shared" si="84"/>
        <v/>
      </c>
      <c r="Y169" s="1349" t="str">
        <f t="shared" si="85"/>
        <v/>
      </c>
      <c r="AA169" s="1349" t="str">
        <f t="shared" si="86"/>
        <v/>
      </c>
      <c r="AC169" s="1349" t="str">
        <f t="shared" si="87"/>
        <v/>
      </c>
      <c r="AE169" s="1349" t="str">
        <f t="shared" si="88"/>
        <v/>
      </c>
      <c r="AG169" s="1349" t="str">
        <f t="shared" si="89"/>
        <v/>
      </c>
      <c r="AI169" s="1349" t="str">
        <f t="shared" si="90"/>
        <v/>
      </c>
      <c r="AK169" s="1349" t="str">
        <f t="shared" si="91"/>
        <v/>
      </c>
      <c r="AM169" s="1349" t="str">
        <f t="shared" si="92"/>
        <v/>
      </c>
      <c r="AO169" s="1349" t="str">
        <f t="shared" si="93"/>
        <v/>
      </c>
      <c r="AQ169" s="1349" t="str">
        <f t="shared" si="94"/>
        <v/>
      </c>
      <c r="AS169" s="1349" t="str">
        <f t="shared" si="95"/>
        <v/>
      </c>
      <c r="AU169" s="1349" t="str">
        <f t="shared" si="95"/>
        <v/>
      </c>
      <c r="AW169" s="1349" t="str">
        <f t="shared" si="96"/>
        <v/>
      </c>
      <c r="AY169" s="1349" t="str">
        <f t="shared" si="97"/>
        <v/>
      </c>
      <c r="BA169" s="1349" t="str">
        <f t="shared" si="98"/>
        <v/>
      </c>
      <c r="BC169" s="1349" t="str">
        <f t="shared" si="99"/>
        <v/>
      </c>
      <c r="BE169" s="1349" t="str">
        <f t="shared" si="100"/>
        <v/>
      </c>
      <c r="BG169" s="1349" t="str">
        <f t="shared" si="101"/>
        <v/>
      </c>
      <c r="BI169" s="1349" t="str">
        <f t="shared" si="102"/>
        <v/>
      </c>
      <c r="BK169" s="1349" t="str">
        <f t="shared" si="103"/>
        <v/>
      </c>
      <c r="BM169" s="1349" t="str">
        <f t="shared" si="104"/>
        <v/>
      </c>
      <c r="BO169" s="1349" t="str">
        <f t="shared" si="105"/>
        <v/>
      </c>
      <c r="BQ169" s="1349" t="str">
        <f t="shared" si="106"/>
        <v/>
      </c>
      <c r="BS169" s="1349" t="str">
        <f t="shared" si="107"/>
        <v/>
      </c>
      <c r="BU169" s="1349" t="str">
        <f t="shared" si="108"/>
        <v/>
      </c>
      <c r="BW169" s="1349" t="str">
        <f t="shared" si="109"/>
        <v/>
      </c>
      <c r="BY169" s="1349" t="str">
        <f t="shared" si="110"/>
        <v/>
      </c>
      <c r="CA169" s="1349" t="str">
        <f t="shared" si="111"/>
        <v/>
      </c>
      <c r="CC169" s="1349" t="str">
        <f t="shared" si="112"/>
        <v/>
      </c>
      <c r="CE169" s="1349" t="str">
        <f t="shared" si="113"/>
        <v/>
      </c>
    </row>
    <row r="170" spans="5:83" x14ac:dyDescent="0.25">
      <c r="E170" s="1349" t="str">
        <f t="shared" si="76"/>
        <v/>
      </c>
      <c r="G170" s="1349" t="str">
        <f t="shared" si="76"/>
        <v/>
      </c>
      <c r="I170" s="1349" t="str">
        <f t="shared" si="77"/>
        <v/>
      </c>
      <c r="K170" s="1349" t="str">
        <f t="shared" si="78"/>
        <v/>
      </c>
      <c r="M170" s="1349" t="str">
        <f t="shared" si="79"/>
        <v/>
      </c>
      <c r="O170" s="1349" t="str">
        <f t="shared" si="80"/>
        <v/>
      </c>
      <c r="Q170" s="1349" t="str">
        <f t="shared" si="81"/>
        <v/>
      </c>
      <c r="S170" s="1349" t="str">
        <f t="shared" si="82"/>
        <v/>
      </c>
      <c r="U170" s="1349" t="str">
        <f t="shared" si="83"/>
        <v/>
      </c>
      <c r="W170" s="1349" t="str">
        <f t="shared" si="84"/>
        <v/>
      </c>
      <c r="Y170" s="1349" t="str">
        <f t="shared" si="85"/>
        <v/>
      </c>
      <c r="AA170" s="1349" t="str">
        <f t="shared" si="86"/>
        <v/>
      </c>
      <c r="AC170" s="1349" t="str">
        <f t="shared" si="87"/>
        <v/>
      </c>
      <c r="AE170" s="1349" t="str">
        <f t="shared" si="88"/>
        <v/>
      </c>
      <c r="AG170" s="1349" t="str">
        <f t="shared" si="89"/>
        <v/>
      </c>
      <c r="AI170" s="1349" t="str">
        <f t="shared" si="90"/>
        <v/>
      </c>
      <c r="AK170" s="1349" t="str">
        <f t="shared" si="91"/>
        <v/>
      </c>
      <c r="AM170" s="1349" t="str">
        <f t="shared" si="92"/>
        <v/>
      </c>
      <c r="AO170" s="1349" t="str">
        <f t="shared" si="93"/>
        <v/>
      </c>
      <c r="AQ170" s="1349" t="str">
        <f t="shared" si="94"/>
        <v/>
      </c>
      <c r="AS170" s="1349" t="str">
        <f t="shared" si="95"/>
        <v/>
      </c>
      <c r="AU170" s="1349" t="str">
        <f t="shared" si="95"/>
        <v/>
      </c>
      <c r="AW170" s="1349" t="str">
        <f t="shared" si="96"/>
        <v/>
      </c>
      <c r="AY170" s="1349" t="str">
        <f t="shared" si="97"/>
        <v/>
      </c>
      <c r="BA170" s="1349" t="str">
        <f t="shared" si="98"/>
        <v/>
      </c>
      <c r="BC170" s="1349" t="str">
        <f t="shared" si="99"/>
        <v/>
      </c>
      <c r="BE170" s="1349" t="str">
        <f t="shared" si="100"/>
        <v/>
      </c>
      <c r="BG170" s="1349" t="str">
        <f t="shared" si="101"/>
        <v/>
      </c>
      <c r="BI170" s="1349" t="str">
        <f t="shared" si="102"/>
        <v/>
      </c>
      <c r="BK170" s="1349" t="str">
        <f t="shared" si="103"/>
        <v/>
      </c>
      <c r="BM170" s="1349" t="str">
        <f t="shared" si="104"/>
        <v/>
      </c>
      <c r="BO170" s="1349" t="str">
        <f t="shared" si="105"/>
        <v/>
      </c>
      <c r="BQ170" s="1349" t="str">
        <f t="shared" si="106"/>
        <v/>
      </c>
      <c r="BS170" s="1349" t="str">
        <f t="shared" si="107"/>
        <v/>
      </c>
      <c r="BU170" s="1349" t="str">
        <f t="shared" si="108"/>
        <v/>
      </c>
      <c r="BW170" s="1349" t="str">
        <f t="shared" si="109"/>
        <v/>
      </c>
      <c r="BY170" s="1349" t="str">
        <f t="shared" si="110"/>
        <v/>
      </c>
      <c r="CA170" s="1349" t="str">
        <f t="shared" si="111"/>
        <v/>
      </c>
      <c r="CC170" s="1349" t="str">
        <f t="shared" si="112"/>
        <v/>
      </c>
      <c r="CE170" s="1349" t="str">
        <f t="shared" si="113"/>
        <v/>
      </c>
    </row>
    <row r="171" spans="5:83" x14ac:dyDescent="0.25">
      <c r="E171" s="1349" t="str">
        <f t="shared" si="76"/>
        <v/>
      </c>
      <c r="G171" s="1349" t="str">
        <f t="shared" si="76"/>
        <v/>
      </c>
      <c r="I171" s="1349" t="str">
        <f t="shared" si="77"/>
        <v/>
      </c>
      <c r="K171" s="1349" t="str">
        <f t="shared" si="78"/>
        <v/>
      </c>
      <c r="M171" s="1349" t="str">
        <f t="shared" si="79"/>
        <v/>
      </c>
      <c r="O171" s="1349" t="str">
        <f t="shared" si="80"/>
        <v/>
      </c>
      <c r="Q171" s="1349" t="str">
        <f t="shared" si="81"/>
        <v/>
      </c>
      <c r="S171" s="1349" t="str">
        <f t="shared" si="82"/>
        <v/>
      </c>
      <c r="U171" s="1349" t="str">
        <f t="shared" si="83"/>
        <v/>
      </c>
      <c r="W171" s="1349" t="str">
        <f t="shared" si="84"/>
        <v/>
      </c>
      <c r="Y171" s="1349" t="str">
        <f t="shared" si="85"/>
        <v/>
      </c>
      <c r="AA171" s="1349" t="str">
        <f t="shared" si="86"/>
        <v/>
      </c>
      <c r="AC171" s="1349" t="str">
        <f t="shared" si="87"/>
        <v/>
      </c>
      <c r="AE171" s="1349" t="str">
        <f t="shared" si="88"/>
        <v/>
      </c>
      <c r="AG171" s="1349" t="str">
        <f t="shared" si="89"/>
        <v/>
      </c>
      <c r="AI171" s="1349" t="str">
        <f t="shared" si="90"/>
        <v/>
      </c>
      <c r="AK171" s="1349" t="str">
        <f t="shared" si="91"/>
        <v/>
      </c>
      <c r="AM171" s="1349" t="str">
        <f t="shared" si="92"/>
        <v/>
      </c>
      <c r="AO171" s="1349" t="str">
        <f t="shared" si="93"/>
        <v/>
      </c>
      <c r="AQ171" s="1349" t="str">
        <f t="shared" si="94"/>
        <v/>
      </c>
      <c r="AS171" s="1349" t="str">
        <f t="shared" si="95"/>
        <v/>
      </c>
      <c r="AU171" s="1349" t="str">
        <f t="shared" si="95"/>
        <v/>
      </c>
      <c r="AW171" s="1349" t="str">
        <f t="shared" si="96"/>
        <v/>
      </c>
      <c r="AY171" s="1349" t="str">
        <f t="shared" si="97"/>
        <v/>
      </c>
      <c r="BA171" s="1349" t="str">
        <f t="shared" si="98"/>
        <v/>
      </c>
      <c r="BC171" s="1349" t="str">
        <f t="shared" si="99"/>
        <v/>
      </c>
      <c r="BE171" s="1349" t="str">
        <f t="shared" si="100"/>
        <v/>
      </c>
      <c r="BG171" s="1349" t="str">
        <f t="shared" si="101"/>
        <v/>
      </c>
      <c r="BI171" s="1349" t="str">
        <f t="shared" si="102"/>
        <v/>
      </c>
      <c r="BK171" s="1349" t="str">
        <f t="shared" si="103"/>
        <v/>
      </c>
      <c r="BM171" s="1349" t="str">
        <f t="shared" si="104"/>
        <v/>
      </c>
      <c r="BO171" s="1349" t="str">
        <f t="shared" si="105"/>
        <v/>
      </c>
      <c r="BQ171" s="1349" t="str">
        <f t="shared" si="106"/>
        <v/>
      </c>
      <c r="BS171" s="1349" t="str">
        <f t="shared" si="107"/>
        <v/>
      </c>
      <c r="BU171" s="1349" t="str">
        <f t="shared" si="108"/>
        <v/>
      </c>
      <c r="BW171" s="1349" t="str">
        <f t="shared" si="109"/>
        <v/>
      </c>
      <c r="BY171" s="1349" t="str">
        <f t="shared" si="110"/>
        <v/>
      </c>
      <c r="CA171" s="1349" t="str">
        <f t="shared" si="111"/>
        <v/>
      </c>
      <c r="CC171" s="1349" t="str">
        <f t="shared" si="112"/>
        <v/>
      </c>
      <c r="CE171" s="1349" t="str">
        <f t="shared" si="113"/>
        <v/>
      </c>
    </row>
    <row r="172" spans="5:83" x14ac:dyDescent="0.25">
      <c r="E172" s="1349" t="str">
        <f t="shared" si="76"/>
        <v/>
      </c>
      <c r="G172" s="1349" t="str">
        <f t="shared" si="76"/>
        <v/>
      </c>
      <c r="I172" s="1349" t="str">
        <f t="shared" si="77"/>
        <v/>
      </c>
      <c r="K172" s="1349" t="str">
        <f t="shared" si="78"/>
        <v/>
      </c>
      <c r="M172" s="1349" t="str">
        <f t="shared" si="79"/>
        <v/>
      </c>
      <c r="O172" s="1349" t="str">
        <f t="shared" si="80"/>
        <v/>
      </c>
      <c r="Q172" s="1349" t="str">
        <f t="shared" si="81"/>
        <v/>
      </c>
      <c r="S172" s="1349" t="str">
        <f t="shared" si="82"/>
        <v/>
      </c>
      <c r="U172" s="1349" t="str">
        <f t="shared" si="83"/>
        <v/>
      </c>
      <c r="W172" s="1349" t="str">
        <f t="shared" si="84"/>
        <v/>
      </c>
      <c r="Y172" s="1349" t="str">
        <f t="shared" si="85"/>
        <v/>
      </c>
      <c r="AA172" s="1349" t="str">
        <f t="shared" si="86"/>
        <v/>
      </c>
      <c r="AC172" s="1349" t="str">
        <f t="shared" si="87"/>
        <v/>
      </c>
      <c r="AE172" s="1349" t="str">
        <f t="shared" si="88"/>
        <v/>
      </c>
      <c r="AG172" s="1349" t="str">
        <f t="shared" si="89"/>
        <v/>
      </c>
      <c r="AI172" s="1349" t="str">
        <f t="shared" si="90"/>
        <v/>
      </c>
      <c r="AK172" s="1349" t="str">
        <f t="shared" si="91"/>
        <v/>
      </c>
      <c r="AM172" s="1349" t="str">
        <f t="shared" si="92"/>
        <v/>
      </c>
      <c r="AO172" s="1349" t="str">
        <f t="shared" si="93"/>
        <v/>
      </c>
      <c r="AQ172" s="1349" t="str">
        <f t="shared" si="94"/>
        <v/>
      </c>
      <c r="AS172" s="1349" t="str">
        <f t="shared" si="95"/>
        <v/>
      </c>
      <c r="AU172" s="1349" t="str">
        <f t="shared" si="95"/>
        <v/>
      </c>
      <c r="AW172" s="1349" t="str">
        <f t="shared" si="96"/>
        <v/>
      </c>
      <c r="AY172" s="1349" t="str">
        <f t="shared" si="97"/>
        <v/>
      </c>
      <c r="BA172" s="1349" t="str">
        <f t="shared" si="98"/>
        <v/>
      </c>
      <c r="BC172" s="1349" t="str">
        <f t="shared" si="99"/>
        <v/>
      </c>
      <c r="BE172" s="1349" t="str">
        <f t="shared" si="100"/>
        <v/>
      </c>
      <c r="BG172" s="1349" t="str">
        <f t="shared" si="101"/>
        <v/>
      </c>
      <c r="BI172" s="1349" t="str">
        <f t="shared" si="102"/>
        <v/>
      </c>
      <c r="BK172" s="1349" t="str">
        <f t="shared" si="103"/>
        <v/>
      </c>
      <c r="BM172" s="1349" t="str">
        <f t="shared" si="104"/>
        <v/>
      </c>
      <c r="BO172" s="1349" t="str">
        <f t="shared" si="105"/>
        <v/>
      </c>
      <c r="BQ172" s="1349" t="str">
        <f t="shared" si="106"/>
        <v/>
      </c>
      <c r="BS172" s="1349" t="str">
        <f t="shared" si="107"/>
        <v/>
      </c>
      <c r="BU172" s="1349" t="str">
        <f t="shared" si="108"/>
        <v/>
      </c>
      <c r="BW172" s="1349" t="str">
        <f t="shared" si="109"/>
        <v/>
      </c>
      <c r="BY172" s="1349" t="str">
        <f t="shared" si="110"/>
        <v/>
      </c>
      <c r="CA172" s="1349" t="str">
        <f t="shared" si="111"/>
        <v/>
      </c>
      <c r="CC172" s="1349" t="str">
        <f t="shared" si="112"/>
        <v/>
      </c>
      <c r="CE172" s="1349" t="str">
        <f t="shared" si="113"/>
        <v/>
      </c>
    </row>
    <row r="173" spans="5:83" x14ac:dyDescent="0.25">
      <c r="E173" s="1349" t="str">
        <f t="shared" si="76"/>
        <v/>
      </c>
      <c r="G173" s="1349" t="str">
        <f t="shared" si="76"/>
        <v/>
      </c>
      <c r="I173" s="1349" t="str">
        <f t="shared" si="77"/>
        <v/>
      </c>
      <c r="K173" s="1349" t="str">
        <f t="shared" si="78"/>
        <v/>
      </c>
      <c r="M173" s="1349" t="str">
        <f t="shared" si="79"/>
        <v/>
      </c>
      <c r="O173" s="1349" t="str">
        <f t="shared" si="80"/>
        <v/>
      </c>
      <c r="Q173" s="1349" t="str">
        <f t="shared" si="81"/>
        <v/>
      </c>
      <c r="S173" s="1349" t="str">
        <f t="shared" si="82"/>
        <v/>
      </c>
      <c r="U173" s="1349" t="str">
        <f t="shared" si="83"/>
        <v/>
      </c>
      <c r="W173" s="1349" t="str">
        <f t="shared" si="84"/>
        <v/>
      </c>
      <c r="Y173" s="1349" t="str">
        <f t="shared" si="85"/>
        <v/>
      </c>
      <c r="AA173" s="1349" t="str">
        <f t="shared" si="86"/>
        <v/>
      </c>
      <c r="AC173" s="1349" t="str">
        <f t="shared" si="87"/>
        <v/>
      </c>
      <c r="AE173" s="1349" t="str">
        <f t="shared" si="88"/>
        <v/>
      </c>
      <c r="AG173" s="1349" t="str">
        <f t="shared" si="89"/>
        <v/>
      </c>
      <c r="AI173" s="1349" t="str">
        <f t="shared" si="90"/>
        <v/>
      </c>
      <c r="AK173" s="1349" t="str">
        <f t="shared" si="91"/>
        <v/>
      </c>
      <c r="AM173" s="1349" t="str">
        <f t="shared" si="92"/>
        <v/>
      </c>
      <c r="AO173" s="1349" t="str">
        <f t="shared" si="93"/>
        <v/>
      </c>
      <c r="AQ173" s="1349" t="str">
        <f t="shared" si="94"/>
        <v/>
      </c>
      <c r="AS173" s="1349" t="str">
        <f t="shared" si="95"/>
        <v/>
      </c>
      <c r="AU173" s="1349" t="str">
        <f t="shared" si="95"/>
        <v/>
      </c>
      <c r="AW173" s="1349" t="str">
        <f t="shared" si="96"/>
        <v/>
      </c>
      <c r="AY173" s="1349" t="str">
        <f t="shared" si="97"/>
        <v/>
      </c>
      <c r="BA173" s="1349" t="str">
        <f t="shared" si="98"/>
        <v/>
      </c>
      <c r="BC173" s="1349" t="str">
        <f t="shared" si="99"/>
        <v/>
      </c>
      <c r="BE173" s="1349" t="str">
        <f t="shared" si="100"/>
        <v/>
      </c>
      <c r="BG173" s="1349" t="str">
        <f t="shared" si="101"/>
        <v/>
      </c>
      <c r="BI173" s="1349" t="str">
        <f t="shared" si="102"/>
        <v/>
      </c>
      <c r="BK173" s="1349" t="str">
        <f t="shared" si="103"/>
        <v/>
      </c>
      <c r="BM173" s="1349" t="str">
        <f t="shared" si="104"/>
        <v/>
      </c>
      <c r="BO173" s="1349" t="str">
        <f t="shared" si="105"/>
        <v/>
      </c>
      <c r="BQ173" s="1349" t="str">
        <f t="shared" si="106"/>
        <v/>
      </c>
      <c r="BS173" s="1349" t="str">
        <f t="shared" si="107"/>
        <v/>
      </c>
      <c r="BU173" s="1349" t="str">
        <f t="shared" si="108"/>
        <v/>
      </c>
      <c r="BW173" s="1349" t="str">
        <f t="shared" si="109"/>
        <v/>
      </c>
      <c r="BY173" s="1349" t="str">
        <f t="shared" si="110"/>
        <v/>
      </c>
      <c r="CA173" s="1349" t="str">
        <f t="shared" si="111"/>
        <v/>
      </c>
      <c r="CC173" s="1349" t="str">
        <f t="shared" si="112"/>
        <v/>
      </c>
      <c r="CE173" s="1349" t="str">
        <f t="shared" si="113"/>
        <v/>
      </c>
    </row>
    <row r="174" spans="5:83" x14ac:dyDescent="0.25">
      <c r="E174" s="1349" t="str">
        <f t="shared" si="76"/>
        <v/>
      </c>
      <c r="G174" s="1349" t="str">
        <f t="shared" si="76"/>
        <v/>
      </c>
      <c r="I174" s="1349" t="str">
        <f t="shared" si="77"/>
        <v/>
      </c>
      <c r="K174" s="1349" t="str">
        <f t="shared" si="78"/>
        <v/>
      </c>
      <c r="M174" s="1349" t="str">
        <f t="shared" si="79"/>
        <v/>
      </c>
      <c r="O174" s="1349" t="str">
        <f t="shared" si="80"/>
        <v/>
      </c>
      <c r="Q174" s="1349" t="str">
        <f t="shared" si="81"/>
        <v/>
      </c>
      <c r="S174" s="1349" t="str">
        <f t="shared" si="82"/>
        <v/>
      </c>
      <c r="U174" s="1349" t="str">
        <f t="shared" si="83"/>
        <v/>
      </c>
      <c r="W174" s="1349" t="str">
        <f t="shared" si="84"/>
        <v/>
      </c>
      <c r="Y174" s="1349" t="str">
        <f t="shared" si="85"/>
        <v/>
      </c>
      <c r="AA174" s="1349" t="str">
        <f t="shared" si="86"/>
        <v/>
      </c>
      <c r="AC174" s="1349" t="str">
        <f t="shared" si="87"/>
        <v/>
      </c>
      <c r="AE174" s="1349" t="str">
        <f t="shared" si="88"/>
        <v/>
      </c>
      <c r="AG174" s="1349" t="str">
        <f t="shared" si="89"/>
        <v/>
      </c>
      <c r="AI174" s="1349" t="str">
        <f t="shared" si="90"/>
        <v/>
      </c>
      <c r="AK174" s="1349" t="str">
        <f t="shared" si="91"/>
        <v/>
      </c>
      <c r="AM174" s="1349" t="str">
        <f t="shared" si="92"/>
        <v/>
      </c>
      <c r="AO174" s="1349" t="str">
        <f t="shared" si="93"/>
        <v/>
      </c>
      <c r="AQ174" s="1349" t="str">
        <f t="shared" si="94"/>
        <v/>
      </c>
      <c r="AS174" s="1349" t="str">
        <f t="shared" si="95"/>
        <v/>
      </c>
      <c r="AU174" s="1349" t="str">
        <f t="shared" si="95"/>
        <v/>
      </c>
      <c r="AW174" s="1349" t="str">
        <f t="shared" si="96"/>
        <v/>
      </c>
      <c r="AY174" s="1349" t="str">
        <f t="shared" si="97"/>
        <v/>
      </c>
      <c r="BA174" s="1349" t="str">
        <f t="shared" si="98"/>
        <v/>
      </c>
      <c r="BC174" s="1349" t="str">
        <f t="shared" si="99"/>
        <v/>
      </c>
      <c r="BE174" s="1349" t="str">
        <f t="shared" si="100"/>
        <v/>
      </c>
      <c r="BG174" s="1349" t="str">
        <f t="shared" si="101"/>
        <v/>
      </c>
      <c r="BI174" s="1349" t="str">
        <f t="shared" si="102"/>
        <v/>
      </c>
      <c r="BK174" s="1349" t="str">
        <f t="shared" si="103"/>
        <v/>
      </c>
      <c r="BM174" s="1349" t="str">
        <f t="shared" si="104"/>
        <v/>
      </c>
      <c r="BO174" s="1349" t="str">
        <f t="shared" si="105"/>
        <v/>
      </c>
      <c r="BQ174" s="1349" t="str">
        <f t="shared" si="106"/>
        <v/>
      </c>
      <c r="BS174" s="1349" t="str">
        <f t="shared" si="107"/>
        <v/>
      </c>
      <c r="BU174" s="1349" t="str">
        <f t="shared" si="108"/>
        <v/>
      </c>
      <c r="BW174" s="1349" t="str">
        <f t="shared" si="109"/>
        <v/>
      </c>
      <c r="BY174" s="1349" t="str">
        <f t="shared" si="110"/>
        <v/>
      </c>
      <c r="CA174" s="1349" t="str">
        <f t="shared" si="111"/>
        <v/>
      </c>
      <c r="CC174" s="1349" t="str">
        <f t="shared" si="112"/>
        <v/>
      </c>
      <c r="CE174" s="1349" t="str">
        <f t="shared" si="113"/>
        <v/>
      </c>
    </row>
    <row r="175" spans="5:83" x14ac:dyDescent="0.25">
      <c r="E175" s="1349" t="str">
        <f t="shared" si="76"/>
        <v/>
      </c>
      <c r="G175" s="1349" t="str">
        <f t="shared" si="76"/>
        <v/>
      </c>
      <c r="I175" s="1349" t="str">
        <f t="shared" si="77"/>
        <v/>
      </c>
      <c r="K175" s="1349" t="str">
        <f t="shared" si="78"/>
        <v/>
      </c>
      <c r="M175" s="1349" t="str">
        <f t="shared" si="79"/>
        <v/>
      </c>
      <c r="O175" s="1349" t="str">
        <f t="shared" si="80"/>
        <v/>
      </c>
      <c r="Q175" s="1349" t="str">
        <f t="shared" si="81"/>
        <v/>
      </c>
      <c r="S175" s="1349" t="str">
        <f t="shared" si="82"/>
        <v/>
      </c>
      <c r="U175" s="1349" t="str">
        <f t="shared" si="83"/>
        <v/>
      </c>
      <c r="W175" s="1349" t="str">
        <f t="shared" si="84"/>
        <v/>
      </c>
      <c r="Y175" s="1349" t="str">
        <f t="shared" si="85"/>
        <v/>
      </c>
      <c r="AA175" s="1349" t="str">
        <f t="shared" si="86"/>
        <v/>
      </c>
      <c r="AC175" s="1349" t="str">
        <f t="shared" si="87"/>
        <v/>
      </c>
      <c r="AE175" s="1349" t="str">
        <f t="shared" si="88"/>
        <v/>
      </c>
      <c r="AG175" s="1349" t="str">
        <f t="shared" si="89"/>
        <v/>
      </c>
      <c r="AI175" s="1349" t="str">
        <f t="shared" si="90"/>
        <v/>
      </c>
      <c r="AK175" s="1349" t="str">
        <f t="shared" si="91"/>
        <v/>
      </c>
      <c r="AM175" s="1349" t="str">
        <f t="shared" si="92"/>
        <v/>
      </c>
      <c r="AO175" s="1349" t="str">
        <f t="shared" si="93"/>
        <v/>
      </c>
      <c r="AQ175" s="1349" t="str">
        <f t="shared" si="94"/>
        <v/>
      </c>
      <c r="AS175" s="1349" t="str">
        <f t="shared" si="95"/>
        <v/>
      </c>
      <c r="AU175" s="1349" t="str">
        <f t="shared" si="95"/>
        <v/>
      </c>
      <c r="AW175" s="1349" t="str">
        <f t="shared" si="96"/>
        <v/>
      </c>
      <c r="AY175" s="1349" t="str">
        <f t="shared" si="97"/>
        <v/>
      </c>
      <c r="BA175" s="1349" t="str">
        <f t="shared" si="98"/>
        <v/>
      </c>
      <c r="BC175" s="1349" t="str">
        <f t="shared" si="99"/>
        <v/>
      </c>
      <c r="BE175" s="1349" t="str">
        <f t="shared" si="100"/>
        <v/>
      </c>
      <c r="BG175" s="1349" t="str">
        <f t="shared" si="101"/>
        <v/>
      </c>
      <c r="BI175" s="1349" t="str">
        <f t="shared" si="102"/>
        <v/>
      </c>
      <c r="BK175" s="1349" t="str">
        <f t="shared" si="103"/>
        <v/>
      </c>
      <c r="BM175" s="1349" t="str">
        <f t="shared" si="104"/>
        <v/>
      </c>
      <c r="BO175" s="1349" t="str">
        <f t="shared" si="105"/>
        <v/>
      </c>
      <c r="BQ175" s="1349" t="str">
        <f t="shared" si="106"/>
        <v/>
      </c>
      <c r="BS175" s="1349" t="str">
        <f t="shared" si="107"/>
        <v/>
      </c>
      <c r="BU175" s="1349" t="str">
        <f t="shared" si="108"/>
        <v/>
      </c>
      <c r="BW175" s="1349" t="str">
        <f t="shared" si="109"/>
        <v/>
      </c>
      <c r="BY175" s="1349" t="str">
        <f t="shared" si="110"/>
        <v/>
      </c>
      <c r="CA175" s="1349" t="str">
        <f t="shared" si="111"/>
        <v/>
      </c>
      <c r="CC175" s="1349" t="str">
        <f t="shared" si="112"/>
        <v/>
      </c>
      <c r="CE175" s="1349" t="str">
        <f t="shared" si="113"/>
        <v/>
      </c>
    </row>
    <row r="176" spans="5:83" x14ac:dyDescent="0.25">
      <c r="E176" s="1349" t="str">
        <f t="shared" si="76"/>
        <v/>
      </c>
      <c r="G176" s="1349" t="str">
        <f t="shared" si="76"/>
        <v/>
      </c>
      <c r="I176" s="1349" t="str">
        <f t="shared" si="77"/>
        <v/>
      </c>
      <c r="K176" s="1349" t="str">
        <f t="shared" si="78"/>
        <v/>
      </c>
      <c r="M176" s="1349" t="str">
        <f t="shared" si="79"/>
        <v/>
      </c>
      <c r="O176" s="1349" t="str">
        <f t="shared" si="80"/>
        <v/>
      </c>
      <c r="Q176" s="1349" t="str">
        <f t="shared" si="81"/>
        <v/>
      </c>
      <c r="S176" s="1349" t="str">
        <f t="shared" si="82"/>
        <v/>
      </c>
      <c r="U176" s="1349" t="str">
        <f t="shared" si="83"/>
        <v/>
      </c>
      <c r="W176" s="1349" t="str">
        <f t="shared" si="84"/>
        <v/>
      </c>
      <c r="Y176" s="1349" t="str">
        <f t="shared" si="85"/>
        <v/>
      </c>
      <c r="AA176" s="1349" t="str">
        <f t="shared" si="86"/>
        <v/>
      </c>
      <c r="AC176" s="1349" t="str">
        <f t="shared" si="87"/>
        <v/>
      </c>
      <c r="AE176" s="1349" t="str">
        <f t="shared" si="88"/>
        <v/>
      </c>
      <c r="AG176" s="1349" t="str">
        <f t="shared" si="89"/>
        <v/>
      </c>
      <c r="AI176" s="1349" t="str">
        <f t="shared" si="90"/>
        <v/>
      </c>
      <c r="AK176" s="1349" t="str">
        <f t="shared" si="91"/>
        <v/>
      </c>
      <c r="AM176" s="1349" t="str">
        <f t="shared" si="92"/>
        <v/>
      </c>
      <c r="AO176" s="1349" t="str">
        <f t="shared" si="93"/>
        <v/>
      </c>
      <c r="AQ176" s="1349" t="str">
        <f t="shared" si="94"/>
        <v/>
      </c>
      <c r="AS176" s="1349" t="str">
        <f t="shared" si="95"/>
        <v/>
      </c>
      <c r="AU176" s="1349" t="str">
        <f t="shared" si="95"/>
        <v/>
      </c>
      <c r="AW176" s="1349" t="str">
        <f t="shared" si="96"/>
        <v/>
      </c>
      <c r="AY176" s="1349" t="str">
        <f t="shared" si="97"/>
        <v/>
      </c>
      <c r="BA176" s="1349" t="str">
        <f t="shared" si="98"/>
        <v/>
      </c>
      <c r="BC176" s="1349" t="str">
        <f t="shared" si="99"/>
        <v/>
      </c>
      <c r="BE176" s="1349" t="str">
        <f t="shared" si="100"/>
        <v/>
      </c>
      <c r="BG176" s="1349" t="str">
        <f t="shared" si="101"/>
        <v/>
      </c>
      <c r="BI176" s="1349" t="str">
        <f t="shared" si="102"/>
        <v/>
      </c>
      <c r="BK176" s="1349" t="str">
        <f t="shared" si="103"/>
        <v/>
      </c>
      <c r="BM176" s="1349" t="str">
        <f t="shared" si="104"/>
        <v/>
      </c>
      <c r="BO176" s="1349" t="str">
        <f t="shared" si="105"/>
        <v/>
      </c>
      <c r="BQ176" s="1349" t="str">
        <f t="shared" si="106"/>
        <v/>
      </c>
      <c r="BS176" s="1349" t="str">
        <f t="shared" si="107"/>
        <v/>
      </c>
      <c r="BU176" s="1349" t="str">
        <f t="shared" si="108"/>
        <v/>
      </c>
      <c r="BW176" s="1349" t="str">
        <f t="shared" si="109"/>
        <v/>
      </c>
      <c r="BY176" s="1349" t="str">
        <f t="shared" si="110"/>
        <v/>
      </c>
      <c r="CA176" s="1349" t="str">
        <f t="shared" si="111"/>
        <v/>
      </c>
      <c r="CC176" s="1349" t="str">
        <f t="shared" si="112"/>
        <v/>
      </c>
      <c r="CE176" s="1349" t="str">
        <f t="shared" si="113"/>
        <v/>
      </c>
    </row>
    <row r="177" spans="5:83" x14ac:dyDescent="0.25">
      <c r="E177" s="1349" t="str">
        <f t="shared" si="76"/>
        <v/>
      </c>
      <c r="G177" s="1349" t="str">
        <f t="shared" si="76"/>
        <v/>
      </c>
      <c r="I177" s="1349" t="str">
        <f t="shared" si="77"/>
        <v/>
      </c>
      <c r="K177" s="1349" t="str">
        <f t="shared" si="78"/>
        <v/>
      </c>
      <c r="M177" s="1349" t="str">
        <f t="shared" si="79"/>
        <v/>
      </c>
      <c r="O177" s="1349" t="str">
        <f t="shared" si="80"/>
        <v/>
      </c>
      <c r="Q177" s="1349" t="str">
        <f t="shared" si="81"/>
        <v/>
      </c>
      <c r="S177" s="1349" t="str">
        <f t="shared" si="82"/>
        <v/>
      </c>
      <c r="U177" s="1349" t="str">
        <f t="shared" si="83"/>
        <v/>
      </c>
      <c r="W177" s="1349" t="str">
        <f t="shared" si="84"/>
        <v/>
      </c>
      <c r="Y177" s="1349" t="str">
        <f t="shared" si="85"/>
        <v/>
      </c>
      <c r="AA177" s="1349" t="str">
        <f t="shared" si="86"/>
        <v/>
      </c>
      <c r="AC177" s="1349" t="str">
        <f t="shared" si="87"/>
        <v/>
      </c>
      <c r="AE177" s="1349" t="str">
        <f t="shared" si="88"/>
        <v/>
      </c>
      <c r="AG177" s="1349" t="str">
        <f t="shared" si="89"/>
        <v/>
      </c>
      <c r="AI177" s="1349" t="str">
        <f t="shared" si="90"/>
        <v/>
      </c>
      <c r="AK177" s="1349" t="str">
        <f t="shared" si="91"/>
        <v/>
      </c>
      <c r="AM177" s="1349" t="str">
        <f t="shared" si="92"/>
        <v/>
      </c>
      <c r="AO177" s="1349" t="str">
        <f t="shared" si="93"/>
        <v/>
      </c>
      <c r="AQ177" s="1349" t="str">
        <f t="shared" si="94"/>
        <v/>
      </c>
      <c r="AS177" s="1349" t="str">
        <f t="shared" si="95"/>
        <v/>
      </c>
      <c r="AU177" s="1349" t="str">
        <f t="shared" si="95"/>
        <v/>
      </c>
      <c r="AW177" s="1349" t="str">
        <f t="shared" si="96"/>
        <v/>
      </c>
      <c r="AY177" s="1349" t="str">
        <f t="shared" si="97"/>
        <v/>
      </c>
      <c r="BA177" s="1349" t="str">
        <f t="shared" si="98"/>
        <v/>
      </c>
      <c r="BC177" s="1349" t="str">
        <f t="shared" si="99"/>
        <v/>
      </c>
      <c r="BE177" s="1349" t="str">
        <f t="shared" si="100"/>
        <v/>
      </c>
      <c r="BG177" s="1349" t="str">
        <f t="shared" si="101"/>
        <v/>
      </c>
      <c r="BI177" s="1349" t="str">
        <f t="shared" si="102"/>
        <v/>
      </c>
      <c r="BK177" s="1349" t="str">
        <f t="shared" si="103"/>
        <v/>
      </c>
      <c r="BM177" s="1349" t="str">
        <f t="shared" si="104"/>
        <v/>
      </c>
      <c r="BO177" s="1349" t="str">
        <f t="shared" si="105"/>
        <v/>
      </c>
      <c r="BQ177" s="1349" t="str">
        <f t="shared" si="106"/>
        <v/>
      </c>
      <c r="BS177" s="1349" t="str">
        <f t="shared" si="107"/>
        <v/>
      </c>
      <c r="BU177" s="1349" t="str">
        <f t="shared" si="108"/>
        <v/>
      </c>
      <c r="BW177" s="1349" t="str">
        <f t="shared" si="109"/>
        <v/>
      </c>
      <c r="BY177" s="1349" t="str">
        <f t="shared" si="110"/>
        <v/>
      </c>
      <c r="CA177" s="1349" t="str">
        <f t="shared" si="111"/>
        <v/>
      </c>
      <c r="CC177" s="1349" t="str">
        <f t="shared" si="112"/>
        <v/>
      </c>
      <c r="CE177" s="1349" t="str">
        <f t="shared" si="113"/>
        <v/>
      </c>
    </row>
    <row r="178" spans="5:83" x14ac:dyDescent="0.25">
      <c r="E178" s="1349" t="str">
        <f t="shared" si="76"/>
        <v/>
      </c>
      <c r="G178" s="1349" t="str">
        <f t="shared" si="76"/>
        <v/>
      </c>
      <c r="I178" s="1349" t="str">
        <f t="shared" si="77"/>
        <v/>
      </c>
      <c r="K178" s="1349" t="str">
        <f t="shared" si="78"/>
        <v/>
      </c>
      <c r="M178" s="1349" t="str">
        <f t="shared" si="79"/>
        <v/>
      </c>
      <c r="O178" s="1349" t="str">
        <f t="shared" si="80"/>
        <v/>
      </c>
      <c r="Q178" s="1349" t="str">
        <f t="shared" si="81"/>
        <v/>
      </c>
      <c r="S178" s="1349" t="str">
        <f t="shared" si="82"/>
        <v/>
      </c>
      <c r="U178" s="1349" t="str">
        <f t="shared" si="83"/>
        <v/>
      </c>
      <c r="W178" s="1349" t="str">
        <f t="shared" si="84"/>
        <v/>
      </c>
      <c r="Y178" s="1349" t="str">
        <f t="shared" si="85"/>
        <v/>
      </c>
      <c r="AA178" s="1349" t="str">
        <f t="shared" si="86"/>
        <v/>
      </c>
      <c r="AC178" s="1349" t="str">
        <f t="shared" si="87"/>
        <v/>
      </c>
      <c r="AE178" s="1349" t="str">
        <f t="shared" si="88"/>
        <v/>
      </c>
      <c r="AG178" s="1349" t="str">
        <f t="shared" si="89"/>
        <v/>
      </c>
      <c r="AI178" s="1349" t="str">
        <f t="shared" si="90"/>
        <v/>
      </c>
      <c r="AK178" s="1349" t="str">
        <f t="shared" si="91"/>
        <v/>
      </c>
      <c r="AM178" s="1349" t="str">
        <f t="shared" si="92"/>
        <v/>
      </c>
      <c r="AO178" s="1349" t="str">
        <f t="shared" si="93"/>
        <v/>
      </c>
      <c r="AQ178" s="1349" t="str">
        <f t="shared" si="94"/>
        <v/>
      </c>
      <c r="AS178" s="1349" t="str">
        <f t="shared" si="95"/>
        <v/>
      </c>
      <c r="AU178" s="1349" t="str">
        <f t="shared" si="95"/>
        <v/>
      </c>
      <c r="AW178" s="1349" t="str">
        <f t="shared" si="96"/>
        <v/>
      </c>
      <c r="AY178" s="1349" t="str">
        <f t="shared" si="97"/>
        <v/>
      </c>
      <c r="BA178" s="1349" t="str">
        <f t="shared" si="98"/>
        <v/>
      </c>
      <c r="BC178" s="1349" t="str">
        <f t="shared" si="99"/>
        <v/>
      </c>
      <c r="BE178" s="1349" t="str">
        <f t="shared" si="100"/>
        <v/>
      </c>
      <c r="BG178" s="1349" t="str">
        <f t="shared" si="101"/>
        <v/>
      </c>
      <c r="BI178" s="1349" t="str">
        <f t="shared" si="102"/>
        <v/>
      </c>
      <c r="BK178" s="1349" t="str">
        <f t="shared" si="103"/>
        <v/>
      </c>
      <c r="BM178" s="1349" t="str">
        <f t="shared" si="104"/>
        <v/>
      </c>
      <c r="BO178" s="1349" t="str">
        <f t="shared" si="105"/>
        <v/>
      </c>
      <c r="BQ178" s="1349" t="str">
        <f t="shared" si="106"/>
        <v/>
      </c>
      <c r="BS178" s="1349" t="str">
        <f t="shared" si="107"/>
        <v/>
      </c>
      <c r="BU178" s="1349" t="str">
        <f t="shared" si="108"/>
        <v/>
      </c>
      <c r="BW178" s="1349" t="str">
        <f t="shared" si="109"/>
        <v/>
      </c>
      <c r="BY178" s="1349" t="str">
        <f t="shared" si="110"/>
        <v/>
      </c>
      <c r="CA178" s="1349" t="str">
        <f t="shared" si="111"/>
        <v/>
      </c>
      <c r="CC178" s="1349" t="str">
        <f t="shared" si="112"/>
        <v/>
      </c>
      <c r="CE178" s="1349" t="str">
        <f t="shared" si="113"/>
        <v/>
      </c>
    </row>
    <row r="179" spans="5:83" x14ac:dyDescent="0.25">
      <c r="E179" s="1349" t="str">
        <f t="shared" si="76"/>
        <v/>
      </c>
      <c r="G179" s="1349" t="str">
        <f t="shared" si="76"/>
        <v/>
      </c>
      <c r="I179" s="1349" t="str">
        <f t="shared" si="77"/>
        <v/>
      </c>
      <c r="K179" s="1349" t="str">
        <f t="shared" si="78"/>
        <v/>
      </c>
      <c r="M179" s="1349" t="str">
        <f t="shared" si="79"/>
        <v/>
      </c>
      <c r="O179" s="1349" t="str">
        <f t="shared" si="80"/>
        <v/>
      </c>
      <c r="Q179" s="1349" t="str">
        <f t="shared" si="81"/>
        <v/>
      </c>
      <c r="S179" s="1349" t="str">
        <f t="shared" si="82"/>
        <v/>
      </c>
      <c r="U179" s="1349" t="str">
        <f t="shared" si="83"/>
        <v/>
      </c>
      <c r="W179" s="1349" t="str">
        <f t="shared" si="84"/>
        <v/>
      </c>
      <c r="Y179" s="1349" t="str">
        <f t="shared" si="85"/>
        <v/>
      </c>
      <c r="AA179" s="1349" t="str">
        <f t="shared" si="86"/>
        <v/>
      </c>
      <c r="AC179" s="1349" t="str">
        <f t="shared" si="87"/>
        <v/>
      </c>
      <c r="AE179" s="1349" t="str">
        <f t="shared" si="88"/>
        <v/>
      </c>
      <c r="AG179" s="1349" t="str">
        <f t="shared" si="89"/>
        <v/>
      </c>
      <c r="AI179" s="1349" t="str">
        <f t="shared" si="90"/>
        <v/>
      </c>
      <c r="AK179" s="1349" t="str">
        <f t="shared" si="91"/>
        <v/>
      </c>
      <c r="AM179" s="1349" t="str">
        <f t="shared" si="92"/>
        <v/>
      </c>
      <c r="AO179" s="1349" t="str">
        <f t="shared" si="93"/>
        <v/>
      </c>
      <c r="AQ179" s="1349" t="str">
        <f t="shared" si="94"/>
        <v/>
      </c>
      <c r="AS179" s="1349" t="str">
        <f t="shared" si="95"/>
        <v/>
      </c>
      <c r="AU179" s="1349" t="str">
        <f t="shared" si="95"/>
        <v/>
      </c>
      <c r="AW179" s="1349" t="str">
        <f t="shared" si="96"/>
        <v/>
      </c>
      <c r="AY179" s="1349" t="str">
        <f t="shared" si="97"/>
        <v/>
      </c>
      <c r="BA179" s="1349" t="str">
        <f t="shared" si="98"/>
        <v/>
      </c>
      <c r="BC179" s="1349" t="str">
        <f t="shared" si="99"/>
        <v/>
      </c>
      <c r="BE179" s="1349" t="str">
        <f t="shared" si="100"/>
        <v/>
      </c>
      <c r="BG179" s="1349" t="str">
        <f t="shared" si="101"/>
        <v/>
      </c>
      <c r="BI179" s="1349" t="str">
        <f t="shared" si="102"/>
        <v/>
      </c>
      <c r="BK179" s="1349" t="str">
        <f t="shared" si="103"/>
        <v/>
      </c>
      <c r="BM179" s="1349" t="str">
        <f t="shared" si="104"/>
        <v/>
      </c>
      <c r="BO179" s="1349" t="str">
        <f t="shared" si="105"/>
        <v/>
      </c>
      <c r="BQ179" s="1349" t="str">
        <f t="shared" si="106"/>
        <v/>
      </c>
      <c r="BS179" s="1349" t="str">
        <f t="shared" si="107"/>
        <v/>
      </c>
      <c r="BU179" s="1349" t="str">
        <f t="shared" si="108"/>
        <v/>
      </c>
      <c r="BW179" s="1349" t="str">
        <f t="shared" si="109"/>
        <v/>
      </c>
      <c r="BY179" s="1349" t="str">
        <f t="shared" si="110"/>
        <v/>
      </c>
      <c r="CA179" s="1349" t="str">
        <f t="shared" si="111"/>
        <v/>
      </c>
      <c r="CC179" s="1349" t="str">
        <f t="shared" si="112"/>
        <v/>
      </c>
      <c r="CE179" s="1349" t="str">
        <f t="shared" si="113"/>
        <v/>
      </c>
    </row>
    <row r="180" spans="5:83" x14ac:dyDescent="0.25">
      <c r="E180" s="1349" t="str">
        <f t="shared" si="76"/>
        <v/>
      </c>
      <c r="G180" s="1349" t="str">
        <f t="shared" si="76"/>
        <v/>
      </c>
      <c r="I180" s="1349" t="str">
        <f t="shared" si="77"/>
        <v/>
      </c>
      <c r="K180" s="1349" t="str">
        <f t="shared" si="78"/>
        <v/>
      </c>
      <c r="M180" s="1349" t="str">
        <f t="shared" si="79"/>
        <v/>
      </c>
      <c r="O180" s="1349" t="str">
        <f t="shared" si="80"/>
        <v/>
      </c>
      <c r="Q180" s="1349" t="str">
        <f t="shared" si="81"/>
        <v/>
      </c>
      <c r="S180" s="1349" t="str">
        <f t="shared" si="82"/>
        <v/>
      </c>
      <c r="U180" s="1349" t="str">
        <f t="shared" si="83"/>
        <v/>
      </c>
      <c r="W180" s="1349" t="str">
        <f t="shared" si="84"/>
        <v/>
      </c>
      <c r="Y180" s="1349" t="str">
        <f t="shared" si="85"/>
        <v/>
      </c>
      <c r="AA180" s="1349" t="str">
        <f t="shared" si="86"/>
        <v/>
      </c>
      <c r="AC180" s="1349" t="str">
        <f t="shared" si="87"/>
        <v/>
      </c>
      <c r="AE180" s="1349" t="str">
        <f t="shared" si="88"/>
        <v/>
      </c>
      <c r="AG180" s="1349" t="str">
        <f t="shared" si="89"/>
        <v/>
      </c>
      <c r="AI180" s="1349" t="str">
        <f t="shared" si="90"/>
        <v/>
      </c>
      <c r="AK180" s="1349" t="str">
        <f t="shared" si="91"/>
        <v/>
      </c>
      <c r="AM180" s="1349" t="str">
        <f t="shared" si="92"/>
        <v/>
      </c>
      <c r="AO180" s="1349" t="str">
        <f t="shared" si="93"/>
        <v/>
      </c>
      <c r="AQ180" s="1349" t="str">
        <f t="shared" si="94"/>
        <v/>
      </c>
      <c r="AS180" s="1349" t="str">
        <f t="shared" si="95"/>
        <v/>
      </c>
      <c r="AU180" s="1349" t="str">
        <f t="shared" si="95"/>
        <v/>
      </c>
      <c r="AW180" s="1349" t="str">
        <f t="shared" si="96"/>
        <v/>
      </c>
      <c r="AY180" s="1349" t="str">
        <f t="shared" si="97"/>
        <v/>
      </c>
      <c r="BA180" s="1349" t="str">
        <f t="shared" si="98"/>
        <v/>
      </c>
      <c r="BC180" s="1349" t="str">
        <f t="shared" si="99"/>
        <v/>
      </c>
      <c r="BE180" s="1349" t="str">
        <f t="shared" si="100"/>
        <v/>
      </c>
      <c r="BG180" s="1349" t="str">
        <f t="shared" si="101"/>
        <v/>
      </c>
      <c r="BI180" s="1349" t="str">
        <f t="shared" si="102"/>
        <v/>
      </c>
      <c r="BK180" s="1349" t="str">
        <f t="shared" si="103"/>
        <v/>
      </c>
      <c r="BM180" s="1349" t="str">
        <f t="shared" si="104"/>
        <v/>
      </c>
      <c r="BO180" s="1349" t="str">
        <f t="shared" si="105"/>
        <v/>
      </c>
      <c r="BQ180" s="1349" t="str">
        <f t="shared" si="106"/>
        <v/>
      </c>
      <c r="BS180" s="1349" t="str">
        <f t="shared" si="107"/>
        <v/>
      </c>
      <c r="BU180" s="1349" t="str">
        <f t="shared" si="108"/>
        <v/>
      </c>
      <c r="BW180" s="1349" t="str">
        <f t="shared" si="109"/>
        <v/>
      </c>
      <c r="BY180" s="1349" t="str">
        <f t="shared" si="110"/>
        <v/>
      </c>
      <c r="CA180" s="1349" t="str">
        <f t="shared" si="111"/>
        <v/>
      </c>
      <c r="CC180" s="1349" t="str">
        <f t="shared" si="112"/>
        <v/>
      </c>
      <c r="CE180" s="1349" t="str">
        <f t="shared" si="113"/>
        <v/>
      </c>
    </row>
    <row r="181" spans="5:83" x14ac:dyDescent="0.25">
      <c r="E181" s="1349" t="str">
        <f t="shared" si="76"/>
        <v/>
      </c>
      <c r="G181" s="1349" t="str">
        <f t="shared" si="76"/>
        <v/>
      </c>
      <c r="I181" s="1349" t="str">
        <f t="shared" si="77"/>
        <v/>
      </c>
      <c r="K181" s="1349" t="str">
        <f t="shared" si="78"/>
        <v/>
      </c>
      <c r="M181" s="1349" t="str">
        <f t="shared" si="79"/>
        <v/>
      </c>
      <c r="O181" s="1349" t="str">
        <f t="shared" si="80"/>
        <v/>
      </c>
      <c r="Q181" s="1349" t="str">
        <f t="shared" si="81"/>
        <v/>
      </c>
      <c r="S181" s="1349" t="str">
        <f t="shared" si="82"/>
        <v/>
      </c>
      <c r="U181" s="1349" t="str">
        <f t="shared" si="83"/>
        <v/>
      </c>
      <c r="W181" s="1349" t="str">
        <f t="shared" si="84"/>
        <v/>
      </c>
      <c r="Y181" s="1349" t="str">
        <f t="shared" si="85"/>
        <v/>
      </c>
      <c r="AA181" s="1349" t="str">
        <f t="shared" si="86"/>
        <v/>
      </c>
      <c r="AC181" s="1349" t="str">
        <f t="shared" si="87"/>
        <v/>
      </c>
      <c r="AE181" s="1349" t="str">
        <f t="shared" si="88"/>
        <v/>
      </c>
      <c r="AG181" s="1349" t="str">
        <f t="shared" si="89"/>
        <v/>
      </c>
      <c r="AI181" s="1349" t="str">
        <f t="shared" si="90"/>
        <v/>
      </c>
      <c r="AK181" s="1349" t="str">
        <f t="shared" si="91"/>
        <v/>
      </c>
      <c r="AM181" s="1349" t="str">
        <f t="shared" si="92"/>
        <v/>
      </c>
      <c r="AO181" s="1349" t="str">
        <f t="shared" si="93"/>
        <v/>
      </c>
      <c r="AQ181" s="1349" t="str">
        <f t="shared" si="94"/>
        <v/>
      </c>
      <c r="AS181" s="1349" t="str">
        <f t="shared" si="95"/>
        <v/>
      </c>
      <c r="AU181" s="1349" t="str">
        <f t="shared" si="95"/>
        <v/>
      </c>
      <c r="AW181" s="1349" t="str">
        <f t="shared" si="96"/>
        <v/>
      </c>
      <c r="AY181" s="1349" t="str">
        <f t="shared" si="97"/>
        <v/>
      </c>
      <c r="BA181" s="1349" t="str">
        <f t="shared" si="98"/>
        <v/>
      </c>
      <c r="BC181" s="1349" t="str">
        <f t="shared" si="99"/>
        <v/>
      </c>
      <c r="BE181" s="1349" t="str">
        <f t="shared" si="100"/>
        <v/>
      </c>
      <c r="BG181" s="1349" t="str">
        <f t="shared" si="101"/>
        <v/>
      </c>
      <c r="BI181" s="1349" t="str">
        <f t="shared" si="102"/>
        <v/>
      </c>
      <c r="BK181" s="1349" t="str">
        <f t="shared" si="103"/>
        <v/>
      </c>
      <c r="BM181" s="1349" t="str">
        <f t="shared" si="104"/>
        <v/>
      </c>
      <c r="BO181" s="1349" t="str">
        <f t="shared" si="105"/>
        <v/>
      </c>
      <c r="BQ181" s="1349" t="str">
        <f t="shared" si="106"/>
        <v/>
      </c>
      <c r="BS181" s="1349" t="str">
        <f t="shared" si="107"/>
        <v/>
      </c>
      <c r="BU181" s="1349" t="str">
        <f t="shared" si="108"/>
        <v/>
      </c>
      <c r="BW181" s="1349" t="str">
        <f t="shared" si="109"/>
        <v/>
      </c>
      <c r="BY181" s="1349" t="str">
        <f t="shared" si="110"/>
        <v/>
      </c>
      <c r="CA181" s="1349" t="str">
        <f t="shared" si="111"/>
        <v/>
      </c>
      <c r="CC181" s="1349" t="str">
        <f t="shared" si="112"/>
        <v/>
      </c>
      <c r="CE181" s="1349" t="str">
        <f t="shared" si="113"/>
        <v/>
      </c>
    </row>
    <row r="182" spans="5:83" x14ac:dyDescent="0.25">
      <c r="E182" s="1349" t="str">
        <f t="shared" si="76"/>
        <v/>
      </c>
      <c r="G182" s="1349" t="str">
        <f t="shared" si="76"/>
        <v/>
      </c>
      <c r="I182" s="1349" t="str">
        <f t="shared" si="77"/>
        <v/>
      </c>
      <c r="K182" s="1349" t="str">
        <f t="shared" si="78"/>
        <v/>
      </c>
      <c r="M182" s="1349" t="str">
        <f t="shared" si="79"/>
        <v/>
      </c>
      <c r="O182" s="1349" t="str">
        <f t="shared" si="80"/>
        <v/>
      </c>
      <c r="Q182" s="1349" t="str">
        <f t="shared" si="81"/>
        <v/>
      </c>
      <c r="S182" s="1349" t="str">
        <f t="shared" si="82"/>
        <v/>
      </c>
      <c r="U182" s="1349" t="str">
        <f t="shared" si="83"/>
        <v/>
      </c>
      <c r="W182" s="1349" t="str">
        <f t="shared" si="84"/>
        <v/>
      </c>
      <c r="Y182" s="1349" t="str">
        <f t="shared" si="85"/>
        <v/>
      </c>
      <c r="AA182" s="1349" t="str">
        <f t="shared" si="86"/>
        <v/>
      </c>
      <c r="AC182" s="1349" t="str">
        <f t="shared" si="87"/>
        <v/>
      </c>
      <c r="AE182" s="1349" t="str">
        <f t="shared" si="88"/>
        <v/>
      </c>
      <c r="AG182" s="1349" t="str">
        <f t="shared" si="89"/>
        <v/>
      </c>
      <c r="AI182" s="1349" t="str">
        <f t="shared" si="90"/>
        <v/>
      </c>
      <c r="AK182" s="1349" t="str">
        <f t="shared" si="91"/>
        <v/>
      </c>
      <c r="AM182" s="1349" t="str">
        <f t="shared" si="92"/>
        <v/>
      </c>
      <c r="AO182" s="1349" t="str">
        <f t="shared" si="93"/>
        <v/>
      </c>
      <c r="AQ182" s="1349" t="str">
        <f t="shared" si="94"/>
        <v/>
      </c>
      <c r="AS182" s="1349" t="str">
        <f t="shared" si="95"/>
        <v/>
      </c>
      <c r="AU182" s="1349" t="str">
        <f t="shared" si="95"/>
        <v/>
      </c>
      <c r="AW182" s="1349" t="str">
        <f t="shared" si="96"/>
        <v/>
      </c>
      <c r="AY182" s="1349" t="str">
        <f t="shared" si="97"/>
        <v/>
      </c>
      <c r="BA182" s="1349" t="str">
        <f t="shared" si="98"/>
        <v/>
      </c>
      <c r="BC182" s="1349" t="str">
        <f t="shared" si="99"/>
        <v/>
      </c>
      <c r="BE182" s="1349" t="str">
        <f t="shared" si="100"/>
        <v/>
      </c>
      <c r="BG182" s="1349" t="str">
        <f t="shared" si="101"/>
        <v/>
      </c>
      <c r="BI182" s="1349" t="str">
        <f t="shared" si="102"/>
        <v/>
      </c>
      <c r="BK182" s="1349" t="str">
        <f t="shared" si="103"/>
        <v/>
      </c>
      <c r="BM182" s="1349" t="str">
        <f t="shared" si="104"/>
        <v/>
      </c>
      <c r="BO182" s="1349" t="str">
        <f t="shared" si="105"/>
        <v/>
      </c>
      <c r="BQ182" s="1349" t="str">
        <f t="shared" si="106"/>
        <v/>
      </c>
      <c r="BS182" s="1349" t="str">
        <f t="shared" si="107"/>
        <v/>
      </c>
      <c r="BU182" s="1349" t="str">
        <f t="shared" si="108"/>
        <v/>
      </c>
      <c r="BW182" s="1349" t="str">
        <f t="shared" si="109"/>
        <v/>
      </c>
      <c r="BY182" s="1349" t="str">
        <f t="shared" si="110"/>
        <v/>
      </c>
      <c r="CA182" s="1349" t="str">
        <f t="shared" si="111"/>
        <v/>
      </c>
      <c r="CC182" s="1349" t="str">
        <f t="shared" si="112"/>
        <v/>
      </c>
      <c r="CE182" s="1349" t="str">
        <f t="shared" si="113"/>
        <v/>
      </c>
    </row>
    <row r="183" spans="5:83" x14ac:dyDescent="0.25">
      <c r="E183" s="1349" t="str">
        <f t="shared" si="76"/>
        <v/>
      </c>
      <c r="G183" s="1349" t="str">
        <f t="shared" si="76"/>
        <v/>
      </c>
      <c r="I183" s="1349" t="str">
        <f t="shared" si="77"/>
        <v/>
      </c>
      <c r="K183" s="1349" t="str">
        <f t="shared" si="78"/>
        <v/>
      </c>
      <c r="M183" s="1349" t="str">
        <f t="shared" si="79"/>
        <v/>
      </c>
      <c r="O183" s="1349" t="str">
        <f t="shared" si="80"/>
        <v/>
      </c>
      <c r="Q183" s="1349" t="str">
        <f t="shared" si="81"/>
        <v/>
      </c>
      <c r="S183" s="1349" t="str">
        <f t="shared" si="82"/>
        <v/>
      </c>
      <c r="U183" s="1349" t="str">
        <f t="shared" si="83"/>
        <v/>
      </c>
      <c r="W183" s="1349" t="str">
        <f t="shared" si="84"/>
        <v/>
      </c>
      <c r="Y183" s="1349" t="str">
        <f t="shared" si="85"/>
        <v/>
      </c>
      <c r="AA183" s="1349" t="str">
        <f t="shared" si="86"/>
        <v/>
      </c>
      <c r="AC183" s="1349" t="str">
        <f t="shared" si="87"/>
        <v/>
      </c>
      <c r="AE183" s="1349" t="str">
        <f t="shared" si="88"/>
        <v/>
      </c>
      <c r="AG183" s="1349" t="str">
        <f t="shared" si="89"/>
        <v/>
      </c>
      <c r="AI183" s="1349" t="str">
        <f t="shared" si="90"/>
        <v/>
      </c>
      <c r="AK183" s="1349" t="str">
        <f t="shared" si="91"/>
        <v/>
      </c>
      <c r="AM183" s="1349" t="str">
        <f t="shared" si="92"/>
        <v/>
      </c>
      <c r="AO183" s="1349" t="str">
        <f t="shared" si="93"/>
        <v/>
      </c>
      <c r="AQ183" s="1349" t="str">
        <f t="shared" si="94"/>
        <v/>
      </c>
      <c r="AS183" s="1349" t="str">
        <f t="shared" si="95"/>
        <v/>
      </c>
      <c r="AU183" s="1349" t="str">
        <f t="shared" si="95"/>
        <v/>
      </c>
      <c r="AW183" s="1349" t="str">
        <f t="shared" si="96"/>
        <v/>
      </c>
      <c r="AY183" s="1349" t="str">
        <f t="shared" si="97"/>
        <v/>
      </c>
      <c r="BA183" s="1349" t="str">
        <f t="shared" si="98"/>
        <v/>
      </c>
      <c r="BC183" s="1349" t="str">
        <f t="shared" si="99"/>
        <v/>
      </c>
      <c r="BE183" s="1349" t="str">
        <f t="shared" si="100"/>
        <v/>
      </c>
      <c r="BG183" s="1349" t="str">
        <f t="shared" si="101"/>
        <v/>
      </c>
      <c r="BI183" s="1349" t="str">
        <f t="shared" si="102"/>
        <v/>
      </c>
      <c r="BK183" s="1349" t="str">
        <f t="shared" si="103"/>
        <v/>
      </c>
      <c r="BM183" s="1349" t="str">
        <f t="shared" si="104"/>
        <v/>
      </c>
      <c r="BO183" s="1349" t="str">
        <f t="shared" si="105"/>
        <v/>
      </c>
      <c r="BQ183" s="1349" t="str">
        <f t="shared" si="106"/>
        <v/>
      </c>
      <c r="BS183" s="1349" t="str">
        <f t="shared" si="107"/>
        <v/>
      </c>
      <c r="BU183" s="1349" t="str">
        <f t="shared" si="108"/>
        <v/>
      </c>
      <c r="BW183" s="1349" t="str">
        <f t="shared" si="109"/>
        <v/>
      </c>
      <c r="BY183" s="1349" t="str">
        <f t="shared" si="110"/>
        <v/>
      </c>
      <c r="CA183" s="1349" t="str">
        <f t="shared" si="111"/>
        <v/>
      </c>
      <c r="CC183" s="1349" t="str">
        <f t="shared" si="112"/>
        <v/>
      </c>
      <c r="CE183" s="1349" t="str">
        <f t="shared" si="113"/>
        <v/>
      </c>
    </row>
    <row r="184" spans="5:83" x14ac:dyDescent="0.25">
      <c r="E184" s="1349" t="str">
        <f t="shared" si="76"/>
        <v/>
      </c>
      <c r="G184" s="1349" t="str">
        <f t="shared" si="76"/>
        <v/>
      </c>
      <c r="I184" s="1349" t="str">
        <f t="shared" si="77"/>
        <v/>
      </c>
      <c r="K184" s="1349" t="str">
        <f t="shared" si="78"/>
        <v/>
      </c>
      <c r="M184" s="1349" t="str">
        <f t="shared" si="79"/>
        <v/>
      </c>
      <c r="O184" s="1349" t="str">
        <f t="shared" si="80"/>
        <v/>
      </c>
      <c r="Q184" s="1349" t="str">
        <f t="shared" si="81"/>
        <v/>
      </c>
      <c r="S184" s="1349" t="str">
        <f t="shared" si="82"/>
        <v/>
      </c>
      <c r="U184" s="1349" t="str">
        <f t="shared" si="83"/>
        <v/>
      </c>
      <c r="W184" s="1349" t="str">
        <f t="shared" si="84"/>
        <v/>
      </c>
      <c r="Y184" s="1349" t="str">
        <f t="shared" si="85"/>
        <v/>
      </c>
      <c r="AA184" s="1349" t="str">
        <f t="shared" si="86"/>
        <v/>
      </c>
      <c r="AC184" s="1349" t="str">
        <f t="shared" si="87"/>
        <v/>
      </c>
      <c r="AE184" s="1349" t="str">
        <f t="shared" si="88"/>
        <v/>
      </c>
      <c r="AG184" s="1349" t="str">
        <f t="shared" si="89"/>
        <v/>
      </c>
      <c r="AI184" s="1349" t="str">
        <f t="shared" si="90"/>
        <v/>
      </c>
      <c r="AK184" s="1349" t="str">
        <f t="shared" si="91"/>
        <v/>
      </c>
      <c r="AM184" s="1349" t="str">
        <f t="shared" si="92"/>
        <v/>
      </c>
      <c r="AO184" s="1349" t="str">
        <f t="shared" si="93"/>
        <v/>
      </c>
      <c r="AQ184" s="1349" t="str">
        <f t="shared" si="94"/>
        <v/>
      </c>
      <c r="AS184" s="1349" t="str">
        <f t="shared" si="95"/>
        <v/>
      </c>
      <c r="AU184" s="1349" t="str">
        <f t="shared" si="95"/>
        <v/>
      </c>
      <c r="AW184" s="1349" t="str">
        <f t="shared" si="96"/>
        <v/>
      </c>
      <c r="AY184" s="1349" t="str">
        <f t="shared" si="97"/>
        <v/>
      </c>
      <c r="BA184" s="1349" t="str">
        <f t="shared" si="98"/>
        <v/>
      </c>
      <c r="BC184" s="1349" t="str">
        <f t="shared" si="99"/>
        <v/>
      </c>
      <c r="BE184" s="1349" t="str">
        <f t="shared" si="100"/>
        <v/>
      </c>
      <c r="BG184" s="1349" t="str">
        <f t="shared" si="101"/>
        <v/>
      </c>
      <c r="BI184" s="1349" t="str">
        <f t="shared" si="102"/>
        <v/>
      </c>
      <c r="BK184" s="1349" t="str">
        <f t="shared" si="103"/>
        <v/>
      </c>
      <c r="BM184" s="1349" t="str">
        <f t="shared" si="104"/>
        <v/>
      </c>
      <c r="BO184" s="1349" t="str">
        <f t="shared" si="105"/>
        <v/>
      </c>
      <c r="BQ184" s="1349" t="str">
        <f t="shared" si="106"/>
        <v/>
      </c>
      <c r="BS184" s="1349" t="str">
        <f t="shared" si="107"/>
        <v/>
      </c>
      <c r="BU184" s="1349" t="str">
        <f t="shared" si="108"/>
        <v/>
      </c>
      <c r="BW184" s="1349" t="str">
        <f t="shared" si="109"/>
        <v/>
      </c>
      <c r="BY184" s="1349" t="str">
        <f t="shared" si="110"/>
        <v/>
      </c>
      <c r="CA184" s="1349" t="str">
        <f t="shared" si="111"/>
        <v/>
      </c>
      <c r="CC184" s="1349" t="str">
        <f t="shared" si="112"/>
        <v/>
      </c>
      <c r="CE184" s="1349" t="str">
        <f t="shared" si="113"/>
        <v/>
      </c>
    </row>
    <row r="185" spans="5:83" x14ac:dyDescent="0.25">
      <c r="E185" s="1349" t="str">
        <f t="shared" si="76"/>
        <v/>
      </c>
      <c r="G185" s="1349" t="str">
        <f t="shared" si="76"/>
        <v/>
      </c>
      <c r="I185" s="1349" t="str">
        <f t="shared" si="77"/>
        <v/>
      </c>
      <c r="K185" s="1349" t="str">
        <f t="shared" si="78"/>
        <v/>
      </c>
      <c r="M185" s="1349" t="str">
        <f t="shared" si="79"/>
        <v/>
      </c>
      <c r="O185" s="1349" t="str">
        <f t="shared" si="80"/>
        <v/>
      </c>
      <c r="Q185" s="1349" t="str">
        <f t="shared" si="81"/>
        <v/>
      </c>
      <c r="S185" s="1349" t="str">
        <f t="shared" si="82"/>
        <v/>
      </c>
      <c r="U185" s="1349" t="str">
        <f t="shared" si="83"/>
        <v/>
      </c>
      <c r="W185" s="1349" t="str">
        <f t="shared" si="84"/>
        <v/>
      </c>
      <c r="Y185" s="1349" t="str">
        <f t="shared" si="85"/>
        <v/>
      </c>
      <c r="AA185" s="1349" t="str">
        <f t="shared" si="86"/>
        <v/>
      </c>
      <c r="AC185" s="1349" t="str">
        <f t="shared" si="87"/>
        <v/>
      </c>
      <c r="AE185" s="1349" t="str">
        <f t="shared" si="88"/>
        <v/>
      </c>
      <c r="AG185" s="1349" t="str">
        <f t="shared" si="89"/>
        <v/>
      </c>
      <c r="AI185" s="1349" t="str">
        <f t="shared" si="90"/>
        <v/>
      </c>
      <c r="AK185" s="1349" t="str">
        <f t="shared" si="91"/>
        <v/>
      </c>
      <c r="AM185" s="1349" t="str">
        <f t="shared" si="92"/>
        <v/>
      </c>
      <c r="AO185" s="1349" t="str">
        <f t="shared" si="93"/>
        <v/>
      </c>
      <c r="AQ185" s="1349" t="str">
        <f t="shared" si="94"/>
        <v/>
      </c>
      <c r="AS185" s="1349" t="str">
        <f t="shared" si="95"/>
        <v/>
      </c>
      <c r="AU185" s="1349" t="str">
        <f t="shared" si="95"/>
        <v/>
      </c>
      <c r="AW185" s="1349" t="str">
        <f t="shared" si="96"/>
        <v/>
      </c>
      <c r="AY185" s="1349" t="str">
        <f t="shared" si="97"/>
        <v/>
      </c>
      <c r="BA185" s="1349" t="str">
        <f t="shared" si="98"/>
        <v/>
      </c>
      <c r="BC185" s="1349" t="str">
        <f t="shared" si="99"/>
        <v/>
      </c>
      <c r="BE185" s="1349" t="str">
        <f t="shared" si="100"/>
        <v/>
      </c>
      <c r="BG185" s="1349" t="str">
        <f t="shared" si="101"/>
        <v/>
      </c>
      <c r="BI185" s="1349" t="str">
        <f t="shared" si="102"/>
        <v/>
      </c>
      <c r="BK185" s="1349" t="str">
        <f t="shared" si="103"/>
        <v/>
      </c>
      <c r="BM185" s="1349" t="str">
        <f t="shared" si="104"/>
        <v/>
      </c>
      <c r="BO185" s="1349" t="str">
        <f t="shared" si="105"/>
        <v/>
      </c>
      <c r="BQ185" s="1349" t="str">
        <f t="shared" si="106"/>
        <v/>
      </c>
      <c r="BS185" s="1349" t="str">
        <f t="shared" si="107"/>
        <v/>
      </c>
      <c r="BU185" s="1349" t="str">
        <f t="shared" si="108"/>
        <v/>
      </c>
      <c r="BW185" s="1349" t="str">
        <f t="shared" si="109"/>
        <v/>
      </c>
      <c r="BY185" s="1349" t="str">
        <f t="shared" si="110"/>
        <v/>
      </c>
      <c r="CA185" s="1349" t="str">
        <f t="shared" si="111"/>
        <v/>
      </c>
      <c r="CC185" s="1349" t="str">
        <f t="shared" si="112"/>
        <v/>
      </c>
      <c r="CE185" s="1349" t="str">
        <f t="shared" si="113"/>
        <v/>
      </c>
    </row>
    <row r="186" spans="5:83" x14ac:dyDescent="0.25">
      <c r="E186" s="1349" t="str">
        <f t="shared" si="76"/>
        <v/>
      </c>
      <c r="G186" s="1349" t="str">
        <f t="shared" si="76"/>
        <v/>
      </c>
      <c r="I186" s="1349" t="str">
        <f t="shared" si="77"/>
        <v/>
      </c>
      <c r="K186" s="1349" t="str">
        <f t="shared" si="78"/>
        <v/>
      </c>
      <c r="M186" s="1349" t="str">
        <f t="shared" si="79"/>
        <v/>
      </c>
      <c r="O186" s="1349" t="str">
        <f t="shared" si="80"/>
        <v/>
      </c>
      <c r="Q186" s="1349" t="str">
        <f t="shared" si="81"/>
        <v/>
      </c>
      <c r="S186" s="1349" t="str">
        <f t="shared" si="82"/>
        <v/>
      </c>
      <c r="U186" s="1349" t="str">
        <f t="shared" si="83"/>
        <v/>
      </c>
      <c r="W186" s="1349" t="str">
        <f t="shared" si="84"/>
        <v/>
      </c>
      <c r="Y186" s="1349" t="str">
        <f t="shared" si="85"/>
        <v/>
      </c>
      <c r="AA186" s="1349" t="str">
        <f t="shared" si="86"/>
        <v/>
      </c>
      <c r="AC186" s="1349" t="str">
        <f t="shared" si="87"/>
        <v/>
      </c>
      <c r="AE186" s="1349" t="str">
        <f t="shared" si="88"/>
        <v/>
      </c>
      <c r="AG186" s="1349" t="str">
        <f t="shared" si="89"/>
        <v/>
      </c>
      <c r="AI186" s="1349" t="str">
        <f t="shared" si="90"/>
        <v/>
      </c>
      <c r="AK186" s="1349" t="str">
        <f t="shared" si="91"/>
        <v/>
      </c>
      <c r="AM186" s="1349" t="str">
        <f t="shared" si="92"/>
        <v/>
      </c>
      <c r="AO186" s="1349" t="str">
        <f t="shared" si="93"/>
        <v/>
      </c>
      <c r="AQ186" s="1349" t="str">
        <f t="shared" si="94"/>
        <v/>
      </c>
      <c r="AS186" s="1349" t="str">
        <f t="shared" si="95"/>
        <v/>
      </c>
      <c r="AU186" s="1349" t="str">
        <f t="shared" si="95"/>
        <v/>
      </c>
      <c r="AW186" s="1349" t="str">
        <f t="shared" si="96"/>
        <v/>
      </c>
      <c r="AY186" s="1349" t="str">
        <f t="shared" si="97"/>
        <v/>
      </c>
      <c r="BA186" s="1349" t="str">
        <f t="shared" si="98"/>
        <v/>
      </c>
      <c r="BC186" s="1349" t="str">
        <f t="shared" si="99"/>
        <v/>
      </c>
      <c r="BE186" s="1349" t="str">
        <f t="shared" si="100"/>
        <v/>
      </c>
      <c r="BG186" s="1349" t="str">
        <f t="shared" si="101"/>
        <v/>
      </c>
      <c r="BI186" s="1349" t="str">
        <f t="shared" si="102"/>
        <v/>
      </c>
      <c r="BK186" s="1349" t="str">
        <f t="shared" si="103"/>
        <v/>
      </c>
      <c r="BM186" s="1349" t="str">
        <f t="shared" si="104"/>
        <v/>
      </c>
      <c r="BO186" s="1349" t="str">
        <f t="shared" si="105"/>
        <v/>
      </c>
      <c r="BQ186" s="1349" t="str">
        <f t="shared" si="106"/>
        <v/>
      </c>
      <c r="BS186" s="1349" t="str">
        <f t="shared" si="107"/>
        <v/>
      </c>
      <c r="BU186" s="1349" t="str">
        <f t="shared" si="108"/>
        <v/>
      </c>
      <c r="BW186" s="1349" t="str">
        <f t="shared" si="109"/>
        <v/>
      </c>
      <c r="BY186" s="1349" t="str">
        <f t="shared" si="110"/>
        <v/>
      </c>
      <c r="CA186" s="1349" t="str">
        <f t="shared" si="111"/>
        <v/>
      </c>
      <c r="CC186" s="1349" t="str">
        <f t="shared" si="112"/>
        <v/>
      </c>
      <c r="CE186" s="1349" t="str">
        <f t="shared" si="113"/>
        <v/>
      </c>
    </row>
    <row r="187" spans="5:83" x14ac:dyDescent="0.25">
      <c r="E187" s="1349" t="str">
        <f t="shared" si="76"/>
        <v/>
      </c>
      <c r="G187" s="1349" t="str">
        <f t="shared" si="76"/>
        <v/>
      </c>
      <c r="I187" s="1349" t="str">
        <f t="shared" si="77"/>
        <v/>
      </c>
      <c r="K187" s="1349" t="str">
        <f t="shared" si="78"/>
        <v/>
      </c>
      <c r="M187" s="1349" t="str">
        <f t="shared" si="79"/>
        <v/>
      </c>
      <c r="O187" s="1349" t="str">
        <f t="shared" si="80"/>
        <v/>
      </c>
      <c r="Q187" s="1349" t="str">
        <f t="shared" si="81"/>
        <v/>
      </c>
      <c r="S187" s="1349" t="str">
        <f t="shared" si="82"/>
        <v/>
      </c>
      <c r="U187" s="1349" t="str">
        <f t="shared" si="83"/>
        <v/>
      </c>
      <c r="W187" s="1349" t="str">
        <f t="shared" si="84"/>
        <v/>
      </c>
      <c r="Y187" s="1349" t="str">
        <f t="shared" si="85"/>
        <v/>
      </c>
      <c r="AA187" s="1349" t="str">
        <f t="shared" si="86"/>
        <v/>
      </c>
      <c r="AC187" s="1349" t="str">
        <f t="shared" si="87"/>
        <v/>
      </c>
      <c r="AE187" s="1349" t="str">
        <f t="shared" si="88"/>
        <v/>
      </c>
      <c r="AG187" s="1349" t="str">
        <f t="shared" si="89"/>
        <v/>
      </c>
      <c r="AI187" s="1349" t="str">
        <f t="shared" si="90"/>
        <v/>
      </c>
      <c r="AK187" s="1349" t="str">
        <f t="shared" si="91"/>
        <v/>
      </c>
      <c r="AM187" s="1349" t="str">
        <f t="shared" si="92"/>
        <v/>
      </c>
      <c r="AO187" s="1349" t="str">
        <f t="shared" si="93"/>
        <v/>
      </c>
      <c r="AQ187" s="1349" t="str">
        <f t="shared" si="94"/>
        <v/>
      </c>
      <c r="AS187" s="1349" t="str">
        <f t="shared" si="95"/>
        <v/>
      </c>
      <c r="AU187" s="1349" t="str">
        <f t="shared" si="95"/>
        <v/>
      </c>
      <c r="AW187" s="1349" t="str">
        <f t="shared" si="96"/>
        <v/>
      </c>
      <c r="AY187" s="1349" t="str">
        <f t="shared" si="97"/>
        <v/>
      </c>
      <c r="BA187" s="1349" t="str">
        <f t="shared" si="98"/>
        <v/>
      </c>
      <c r="BC187" s="1349" t="str">
        <f t="shared" si="99"/>
        <v/>
      </c>
      <c r="BE187" s="1349" t="str">
        <f t="shared" si="100"/>
        <v/>
      </c>
      <c r="BG187" s="1349" t="str">
        <f t="shared" si="101"/>
        <v/>
      </c>
      <c r="BI187" s="1349" t="str">
        <f t="shared" si="102"/>
        <v/>
      </c>
      <c r="BK187" s="1349" t="str">
        <f t="shared" si="103"/>
        <v/>
      </c>
      <c r="BM187" s="1349" t="str">
        <f t="shared" si="104"/>
        <v/>
      </c>
      <c r="BO187" s="1349" t="str">
        <f t="shared" si="105"/>
        <v/>
      </c>
      <c r="BQ187" s="1349" t="str">
        <f t="shared" si="106"/>
        <v/>
      </c>
      <c r="BS187" s="1349" t="str">
        <f t="shared" si="107"/>
        <v/>
      </c>
      <c r="BU187" s="1349" t="str">
        <f t="shared" si="108"/>
        <v/>
      </c>
      <c r="BW187" s="1349" t="str">
        <f t="shared" si="109"/>
        <v/>
      </c>
      <c r="BY187" s="1349" t="str">
        <f t="shared" si="110"/>
        <v/>
      </c>
      <c r="CA187" s="1349" t="str">
        <f t="shared" si="111"/>
        <v/>
      </c>
      <c r="CC187" s="1349" t="str">
        <f t="shared" si="112"/>
        <v/>
      </c>
      <c r="CE187" s="1349" t="str">
        <f t="shared" si="113"/>
        <v/>
      </c>
    </row>
    <row r="188" spans="5:83" x14ac:dyDescent="0.25">
      <c r="E188" s="1349" t="str">
        <f t="shared" si="76"/>
        <v/>
      </c>
      <c r="G188" s="1349" t="str">
        <f t="shared" si="76"/>
        <v/>
      </c>
      <c r="I188" s="1349" t="str">
        <f t="shared" si="77"/>
        <v/>
      </c>
      <c r="K188" s="1349" t="str">
        <f t="shared" si="78"/>
        <v/>
      </c>
      <c r="M188" s="1349" t="str">
        <f t="shared" si="79"/>
        <v/>
      </c>
      <c r="O188" s="1349" t="str">
        <f t="shared" si="80"/>
        <v/>
      </c>
      <c r="Q188" s="1349" t="str">
        <f t="shared" si="81"/>
        <v/>
      </c>
      <c r="S188" s="1349" t="str">
        <f t="shared" si="82"/>
        <v/>
      </c>
      <c r="U188" s="1349" t="str">
        <f t="shared" si="83"/>
        <v/>
      </c>
      <c r="W188" s="1349" t="str">
        <f t="shared" si="84"/>
        <v/>
      </c>
      <c r="Y188" s="1349" t="str">
        <f t="shared" si="85"/>
        <v/>
      </c>
      <c r="AA188" s="1349" t="str">
        <f t="shared" si="86"/>
        <v/>
      </c>
      <c r="AC188" s="1349" t="str">
        <f t="shared" si="87"/>
        <v/>
      </c>
      <c r="AE188" s="1349" t="str">
        <f t="shared" si="88"/>
        <v/>
      </c>
      <c r="AG188" s="1349" t="str">
        <f t="shared" si="89"/>
        <v/>
      </c>
      <c r="AI188" s="1349" t="str">
        <f t="shared" si="90"/>
        <v/>
      </c>
      <c r="AK188" s="1349" t="str">
        <f t="shared" si="91"/>
        <v/>
      </c>
      <c r="AM188" s="1349" t="str">
        <f t="shared" si="92"/>
        <v/>
      </c>
      <c r="AO188" s="1349" t="str">
        <f t="shared" si="93"/>
        <v/>
      </c>
      <c r="AQ188" s="1349" t="str">
        <f t="shared" si="94"/>
        <v/>
      </c>
      <c r="AS188" s="1349" t="str">
        <f t="shared" si="95"/>
        <v/>
      </c>
      <c r="AU188" s="1349" t="str">
        <f t="shared" si="95"/>
        <v/>
      </c>
      <c r="AW188" s="1349" t="str">
        <f t="shared" si="96"/>
        <v/>
      </c>
      <c r="AY188" s="1349" t="str">
        <f t="shared" si="97"/>
        <v/>
      </c>
      <c r="BA188" s="1349" t="str">
        <f t="shared" si="98"/>
        <v/>
      </c>
      <c r="BC188" s="1349" t="str">
        <f t="shared" si="99"/>
        <v/>
      </c>
      <c r="BE188" s="1349" t="str">
        <f t="shared" si="100"/>
        <v/>
      </c>
      <c r="BG188" s="1349" t="str">
        <f t="shared" si="101"/>
        <v/>
      </c>
      <c r="BI188" s="1349" t="str">
        <f t="shared" si="102"/>
        <v/>
      </c>
      <c r="BK188" s="1349" t="str">
        <f t="shared" si="103"/>
        <v/>
      </c>
      <c r="BM188" s="1349" t="str">
        <f t="shared" si="104"/>
        <v/>
      </c>
      <c r="BO188" s="1349" t="str">
        <f t="shared" si="105"/>
        <v/>
      </c>
      <c r="BQ188" s="1349" t="str">
        <f t="shared" si="106"/>
        <v/>
      </c>
      <c r="BS188" s="1349" t="str">
        <f t="shared" si="107"/>
        <v/>
      </c>
      <c r="BU188" s="1349" t="str">
        <f t="shared" si="108"/>
        <v/>
      </c>
      <c r="BW188" s="1349" t="str">
        <f t="shared" si="109"/>
        <v/>
      </c>
      <c r="BY188" s="1349" t="str">
        <f t="shared" si="110"/>
        <v/>
      </c>
      <c r="CA188" s="1349" t="str">
        <f t="shared" si="111"/>
        <v/>
      </c>
      <c r="CC188" s="1349" t="str">
        <f t="shared" si="112"/>
        <v/>
      </c>
      <c r="CE188" s="1349" t="str">
        <f t="shared" si="113"/>
        <v/>
      </c>
    </row>
    <row r="189" spans="5:83" x14ac:dyDescent="0.25">
      <c r="E189" s="1349" t="str">
        <f t="shared" si="76"/>
        <v/>
      </c>
      <c r="G189" s="1349" t="str">
        <f t="shared" si="76"/>
        <v/>
      </c>
      <c r="I189" s="1349" t="str">
        <f t="shared" si="77"/>
        <v/>
      </c>
      <c r="K189" s="1349" t="str">
        <f t="shared" si="78"/>
        <v/>
      </c>
      <c r="M189" s="1349" t="str">
        <f t="shared" si="79"/>
        <v/>
      </c>
      <c r="O189" s="1349" t="str">
        <f t="shared" si="80"/>
        <v/>
      </c>
      <c r="Q189" s="1349" t="str">
        <f t="shared" si="81"/>
        <v/>
      </c>
      <c r="S189" s="1349" t="str">
        <f t="shared" si="82"/>
        <v/>
      </c>
      <c r="U189" s="1349" t="str">
        <f t="shared" si="83"/>
        <v/>
      </c>
      <c r="W189" s="1349" t="str">
        <f t="shared" si="84"/>
        <v/>
      </c>
      <c r="Y189" s="1349" t="str">
        <f t="shared" si="85"/>
        <v/>
      </c>
      <c r="AA189" s="1349" t="str">
        <f t="shared" si="86"/>
        <v/>
      </c>
      <c r="AC189" s="1349" t="str">
        <f t="shared" si="87"/>
        <v/>
      </c>
      <c r="AE189" s="1349" t="str">
        <f t="shared" si="88"/>
        <v/>
      </c>
      <c r="AG189" s="1349" t="str">
        <f t="shared" si="89"/>
        <v/>
      </c>
      <c r="AI189" s="1349" t="str">
        <f t="shared" si="90"/>
        <v/>
      </c>
      <c r="AK189" s="1349" t="str">
        <f t="shared" si="91"/>
        <v/>
      </c>
      <c r="AM189" s="1349" t="str">
        <f t="shared" si="92"/>
        <v/>
      </c>
      <c r="AO189" s="1349" t="str">
        <f t="shared" si="93"/>
        <v/>
      </c>
      <c r="AQ189" s="1349" t="str">
        <f t="shared" si="94"/>
        <v/>
      </c>
      <c r="AS189" s="1349" t="str">
        <f t="shared" si="95"/>
        <v/>
      </c>
      <c r="AU189" s="1349" t="str">
        <f t="shared" si="95"/>
        <v/>
      </c>
      <c r="AW189" s="1349" t="str">
        <f t="shared" si="96"/>
        <v/>
      </c>
      <c r="AY189" s="1349" t="str">
        <f t="shared" si="97"/>
        <v/>
      </c>
      <c r="BA189" s="1349" t="str">
        <f t="shared" si="98"/>
        <v/>
      </c>
      <c r="BC189" s="1349" t="str">
        <f t="shared" si="99"/>
        <v/>
      </c>
      <c r="BE189" s="1349" t="str">
        <f t="shared" si="100"/>
        <v/>
      </c>
      <c r="BG189" s="1349" t="str">
        <f t="shared" si="101"/>
        <v/>
      </c>
      <c r="BI189" s="1349" t="str">
        <f t="shared" si="102"/>
        <v/>
      </c>
      <c r="BK189" s="1349" t="str">
        <f t="shared" si="103"/>
        <v/>
      </c>
      <c r="BM189" s="1349" t="str">
        <f t="shared" si="104"/>
        <v/>
      </c>
      <c r="BO189" s="1349" t="str">
        <f t="shared" si="105"/>
        <v/>
      </c>
      <c r="BQ189" s="1349" t="str">
        <f t="shared" si="106"/>
        <v/>
      </c>
      <c r="BS189" s="1349" t="str">
        <f t="shared" si="107"/>
        <v/>
      </c>
      <c r="BU189" s="1349" t="str">
        <f t="shared" si="108"/>
        <v/>
      </c>
      <c r="BW189" s="1349" t="str">
        <f t="shared" si="109"/>
        <v/>
      </c>
      <c r="BY189" s="1349" t="str">
        <f t="shared" si="110"/>
        <v/>
      </c>
      <c r="CA189" s="1349" t="str">
        <f t="shared" si="111"/>
        <v/>
      </c>
      <c r="CC189" s="1349" t="str">
        <f t="shared" si="112"/>
        <v/>
      </c>
      <c r="CE189" s="1349" t="str">
        <f t="shared" si="113"/>
        <v/>
      </c>
    </row>
    <row r="190" spans="5:83" x14ac:dyDescent="0.25">
      <c r="E190" s="1349" t="str">
        <f t="shared" si="76"/>
        <v/>
      </c>
      <c r="G190" s="1349" t="str">
        <f t="shared" si="76"/>
        <v/>
      </c>
      <c r="I190" s="1349" t="str">
        <f t="shared" si="77"/>
        <v/>
      </c>
      <c r="K190" s="1349" t="str">
        <f t="shared" si="78"/>
        <v/>
      </c>
      <c r="M190" s="1349" t="str">
        <f t="shared" si="79"/>
        <v/>
      </c>
      <c r="O190" s="1349" t="str">
        <f t="shared" si="80"/>
        <v/>
      </c>
      <c r="Q190" s="1349" t="str">
        <f t="shared" si="81"/>
        <v/>
      </c>
      <c r="S190" s="1349" t="str">
        <f t="shared" si="82"/>
        <v/>
      </c>
      <c r="U190" s="1349" t="str">
        <f t="shared" si="83"/>
        <v/>
      </c>
      <c r="W190" s="1349" t="str">
        <f t="shared" si="84"/>
        <v/>
      </c>
      <c r="Y190" s="1349" t="str">
        <f t="shared" si="85"/>
        <v/>
      </c>
      <c r="AA190" s="1349" t="str">
        <f t="shared" si="86"/>
        <v/>
      </c>
      <c r="AC190" s="1349" t="str">
        <f t="shared" si="87"/>
        <v/>
      </c>
      <c r="AE190" s="1349" t="str">
        <f t="shared" si="88"/>
        <v/>
      </c>
      <c r="AG190" s="1349" t="str">
        <f t="shared" si="89"/>
        <v/>
      </c>
      <c r="AI190" s="1349" t="str">
        <f t="shared" si="90"/>
        <v/>
      </c>
      <c r="AK190" s="1349" t="str">
        <f t="shared" si="91"/>
        <v/>
      </c>
      <c r="AM190" s="1349" t="str">
        <f t="shared" si="92"/>
        <v/>
      </c>
      <c r="AO190" s="1349" t="str">
        <f t="shared" si="93"/>
        <v/>
      </c>
      <c r="AQ190" s="1349" t="str">
        <f t="shared" si="94"/>
        <v/>
      </c>
      <c r="AS190" s="1349" t="str">
        <f t="shared" si="95"/>
        <v/>
      </c>
      <c r="AU190" s="1349" t="str">
        <f t="shared" si="95"/>
        <v/>
      </c>
      <c r="AW190" s="1349" t="str">
        <f t="shared" si="96"/>
        <v/>
      </c>
      <c r="AY190" s="1349" t="str">
        <f t="shared" si="97"/>
        <v/>
      </c>
      <c r="BA190" s="1349" t="str">
        <f t="shared" si="98"/>
        <v/>
      </c>
      <c r="BC190" s="1349" t="str">
        <f t="shared" si="99"/>
        <v/>
      </c>
      <c r="BE190" s="1349" t="str">
        <f t="shared" si="100"/>
        <v/>
      </c>
      <c r="BG190" s="1349" t="str">
        <f t="shared" si="101"/>
        <v/>
      </c>
      <c r="BI190" s="1349" t="str">
        <f t="shared" si="102"/>
        <v/>
      </c>
      <c r="BK190" s="1349" t="str">
        <f t="shared" si="103"/>
        <v/>
      </c>
      <c r="BM190" s="1349" t="str">
        <f t="shared" si="104"/>
        <v/>
      </c>
      <c r="BO190" s="1349" t="str">
        <f t="shared" si="105"/>
        <v/>
      </c>
      <c r="BQ190" s="1349" t="str">
        <f t="shared" si="106"/>
        <v/>
      </c>
      <c r="BS190" s="1349" t="str">
        <f t="shared" si="107"/>
        <v/>
      </c>
      <c r="BU190" s="1349" t="str">
        <f t="shared" si="108"/>
        <v/>
      </c>
      <c r="BW190" s="1349" t="str">
        <f t="shared" si="109"/>
        <v/>
      </c>
      <c r="BY190" s="1349" t="str">
        <f t="shared" si="110"/>
        <v/>
      </c>
      <c r="CA190" s="1349" t="str">
        <f t="shared" si="111"/>
        <v/>
      </c>
      <c r="CC190" s="1349" t="str">
        <f t="shared" si="112"/>
        <v/>
      </c>
      <c r="CE190" s="1349" t="str">
        <f t="shared" si="113"/>
        <v/>
      </c>
    </row>
    <row r="191" spans="5:83" x14ac:dyDescent="0.25">
      <c r="E191" s="1349" t="str">
        <f t="shared" si="76"/>
        <v/>
      </c>
      <c r="G191" s="1349" t="str">
        <f t="shared" si="76"/>
        <v/>
      </c>
      <c r="I191" s="1349" t="str">
        <f t="shared" si="77"/>
        <v/>
      </c>
      <c r="K191" s="1349" t="str">
        <f t="shared" si="78"/>
        <v/>
      </c>
      <c r="M191" s="1349" t="str">
        <f t="shared" si="79"/>
        <v/>
      </c>
      <c r="O191" s="1349" t="str">
        <f t="shared" si="80"/>
        <v/>
      </c>
      <c r="Q191" s="1349" t="str">
        <f t="shared" si="81"/>
        <v/>
      </c>
      <c r="S191" s="1349" t="str">
        <f t="shared" si="82"/>
        <v/>
      </c>
      <c r="U191" s="1349" t="str">
        <f t="shared" si="83"/>
        <v/>
      </c>
      <c r="W191" s="1349" t="str">
        <f t="shared" si="84"/>
        <v/>
      </c>
      <c r="Y191" s="1349" t="str">
        <f t="shared" si="85"/>
        <v/>
      </c>
      <c r="AA191" s="1349" t="str">
        <f t="shared" si="86"/>
        <v/>
      </c>
      <c r="AC191" s="1349" t="str">
        <f t="shared" si="87"/>
        <v/>
      </c>
      <c r="AE191" s="1349" t="str">
        <f t="shared" si="88"/>
        <v/>
      </c>
      <c r="AG191" s="1349" t="str">
        <f t="shared" si="89"/>
        <v/>
      </c>
      <c r="AI191" s="1349" t="str">
        <f t="shared" si="90"/>
        <v/>
      </c>
      <c r="AK191" s="1349" t="str">
        <f t="shared" si="91"/>
        <v/>
      </c>
      <c r="AM191" s="1349" t="str">
        <f t="shared" si="92"/>
        <v/>
      </c>
      <c r="AO191" s="1349" t="str">
        <f t="shared" si="93"/>
        <v/>
      </c>
      <c r="AQ191" s="1349" t="str">
        <f t="shared" si="94"/>
        <v/>
      </c>
      <c r="AS191" s="1349" t="str">
        <f t="shared" si="95"/>
        <v/>
      </c>
      <c r="AU191" s="1349" t="str">
        <f t="shared" si="95"/>
        <v/>
      </c>
      <c r="AW191" s="1349" t="str">
        <f t="shared" si="96"/>
        <v/>
      </c>
      <c r="AY191" s="1349" t="str">
        <f t="shared" si="97"/>
        <v/>
      </c>
      <c r="BA191" s="1349" t="str">
        <f t="shared" si="98"/>
        <v/>
      </c>
      <c r="BC191" s="1349" t="str">
        <f t="shared" si="99"/>
        <v/>
      </c>
      <c r="BE191" s="1349" t="str">
        <f t="shared" si="100"/>
        <v/>
      </c>
      <c r="BG191" s="1349" t="str">
        <f t="shared" si="101"/>
        <v/>
      </c>
      <c r="BI191" s="1349" t="str">
        <f t="shared" si="102"/>
        <v/>
      </c>
      <c r="BK191" s="1349" t="str">
        <f t="shared" si="103"/>
        <v/>
      </c>
      <c r="BM191" s="1349" t="str">
        <f t="shared" si="104"/>
        <v/>
      </c>
      <c r="BO191" s="1349" t="str">
        <f t="shared" si="105"/>
        <v/>
      </c>
      <c r="BQ191" s="1349" t="str">
        <f t="shared" si="106"/>
        <v/>
      </c>
      <c r="BS191" s="1349" t="str">
        <f t="shared" si="107"/>
        <v/>
      </c>
      <c r="BU191" s="1349" t="str">
        <f t="shared" si="108"/>
        <v/>
      </c>
      <c r="BW191" s="1349" t="str">
        <f t="shared" si="109"/>
        <v/>
      </c>
      <c r="BY191" s="1349" t="str">
        <f t="shared" si="110"/>
        <v/>
      </c>
      <c r="CA191" s="1349" t="str">
        <f t="shared" si="111"/>
        <v/>
      </c>
      <c r="CC191" s="1349" t="str">
        <f t="shared" si="112"/>
        <v/>
      </c>
      <c r="CE191" s="1349" t="str">
        <f t="shared" si="113"/>
        <v/>
      </c>
    </row>
    <row r="192" spans="5:83" x14ac:dyDescent="0.25">
      <c r="E192" s="1349" t="str">
        <f t="shared" si="76"/>
        <v/>
      </c>
      <c r="G192" s="1349" t="str">
        <f t="shared" si="76"/>
        <v/>
      </c>
      <c r="I192" s="1349" t="str">
        <f t="shared" si="77"/>
        <v/>
      </c>
      <c r="K192" s="1349" t="str">
        <f t="shared" si="78"/>
        <v/>
      </c>
      <c r="M192" s="1349" t="str">
        <f t="shared" si="79"/>
        <v/>
      </c>
      <c r="O192" s="1349" t="str">
        <f t="shared" si="80"/>
        <v/>
      </c>
      <c r="Q192" s="1349" t="str">
        <f t="shared" si="81"/>
        <v/>
      </c>
      <c r="S192" s="1349" t="str">
        <f t="shared" si="82"/>
        <v/>
      </c>
      <c r="U192" s="1349" t="str">
        <f t="shared" si="83"/>
        <v/>
      </c>
      <c r="W192" s="1349" t="str">
        <f t="shared" si="84"/>
        <v/>
      </c>
      <c r="Y192" s="1349" t="str">
        <f t="shared" si="85"/>
        <v/>
      </c>
      <c r="AA192" s="1349" t="str">
        <f t="shared" si="86"/>
        <v/>
      </c>
      <c r="AC192" s="1349" t="str">
        <f t="shared" si="87"/>
        <v/>
      </c>
      <c r="AE192" s="1349" t="str">
        <f t="shared" si="88"/>
        <v/>
      </c>
      <c r="AG192" s="1349" t="str">
        <f t="shared" si="89"/>
        <v/>
      </c>
      <c r="AI192" s="1349" t="str">
        <f t="shared" si="90"/>
        <v/>
      </c>
      <c r="AK192" s="1349" t="str">
        <f t="shared" si="91"/>
        <v/>
      </c>
      <c r="AM192" s="1349" t="str">
        <f t="shared" si="92"/>
        <v/>
      </c>
      <c r="AO192" s="1349" t="str">
        <f t="shared" si="93"/>
        <v/>
      </c>
      <c r="AQ192" s="1349" t="str">
        <f t="shared" si="94"/>
        <v/>
      </c>
      <c r="AS192" s="1349" t="str">
        <f t="shared" si="95"/>
        <v/>
      </c>
      <c r="AU192" s="1349" t="str">
        <f t="shared" si="95"/>
        <v/>
      </c>
      <c r="AW192" s="1349" t="str">
        <f t="shared" si="96"/>
        <v/>
      </c>
      <c r="AY192" s="1349" t="str">
        <f t="shared" si="97"/>
        <v/>
      </c>
      <c r="BA192" s="1349" t="str">
        <f t="shared" si="98"/>
        <v/>
      </c>
      <c r="BC192" s="1349" t="str">
        <f t="shared" si="99"/>
        <v/>
      </c>
      <c r="BE192" s="1349" t="str">
        <f t="shared" si="100"/>
        <v/>
      </c>
      <c r="BG192" s="1349" t="str">
        <f t="shared" si="101"/>
        <v/>
      </c>
      <c r="BI192" s="1349" t="str">
        <f t="shared" si="102"/>
        <v/>
      </c>
      <c r="BK192" s="1349" t="str">
        <f t="shared" si="103"/>
        <v/>
      </c>
      <c r="BM192" s="1349" t="str">
        <f t="shared" si="104"/>
        <v/>
      </c>
      <c r="BO192" s="1349" t="str">
        <f t="shared" si="105"/>
        <v/>
      </c>
      <c r="BQ192" s="1349" t="str">
        <f t="shared" si="106"/>
        <v/>
      </c>
      <c r="BS192" s="1349" t="str">
        <f t="shared" si="107"/>
        <v/>
      </c>
      <c r="BU192" s="1349" t="str">
        <f t="shared" si="108"/>
        <v/>
      </c>
      <c r="BW192" s="1349" t="str">
        <f t="shared" si="109"/>
        <v/>
      </c>
      <c r="BY192" s="1349" t="str">
        <f t="shared" si="110"/>
        <v/>
      </c>
      <c r="CA192" s="1349" t="str">
        <f t="shared" si="111"/>
        <v/>
      </c>
      <c r="CC192" s="1349" t="str">
        <f t="shared" si="112"/>
        <v/>
      </c>
      <c r="CE192" s="1349" t="str">
        <f t="shared" si="113"/>
        <v/>
      </c>
    </row>
    <row r="193" spans="5:83" x14ac:dyDescent="0.25">
      <c r="E193" s="1349" t="str">
        <f t="shared" si="76"/>
        <v/>
      </c>
      <c r="G193" s="1349" t="str">
        <f t="shared" si="76"/>
        <v/>
      </c>
      <c r="I193" s="1349" t="str">
        <f t="shared" si="77"/>
        <v/>
      </c>
      <c r="K193" s="1349" t="str">
        <f t="shared" si="78"/>
        <v/>
      </c>
      <c r="M193" s="1349" t="str">
        <f t="shared" si="79"/>
        <v/>
      </c>
      <c r="O193" s="1349" t="str">
        <f t="shared" si="80"/>
        <v/>
      </c>
      <c r="Q193" s="1349" t="str">
        <f t="shared" si="81"/>
        <v/>
      </c>
      <c r="S193" s="1349" t="str">
        <f t="shared" si="82"/>
        <v/>
      </c>
      <c r="U193" s="1349" t="str">
        <f t="shared" si="83"/>
        <v/>
      </c>
      <c r="W193" s="1349" t="str">
        <f t="shared" si="84"/>
        <v/>
      </c>
      <c r="Y193" s="1349" t="str">
        <f t="shared" si="85"/>
        <v/>
      </c>
      <c r="AA193" s="1349" t="str">
        <f t="shared" si="86"/>
        <v/>
      </c>
      <c r="AC193" s="1349" t="str">
        <f t="shared" si="87"/>
        <v/>
      </c>
      <c r="AE193" s="1349" t="str">
        <f t="shared" si="88"/>
        <v/>
      </c>
      <c r="AG193" s="1349" t="str">
        <f t="shared" si="89"/>
        <v/>
      </c>
      <c r="AI193" s="1349" t="str">
        <f t="shared" si="90"/>
        <v/>
      </c>
      <c r="AK193" s="1349" t="str">
        <f t="shared" si="91"/>
        <v/>
      </c>
      <c r="AM193" s="1349" t="str">
        <f t="shared" si="92"/>
        <v/>
      </c>
      <c r="AO193" s="1349" t="str">
        <f t="shared" si="93"/>
        <v/>
      </c>
      <c r="AQ193" s="1349" t="str">
        <f t="shared" si="94"/>
        <v/>
      </c>
      <c r="AS193" s="1349" t="str">
        <f t="shared" si="95"/>
        <v/>
      </c>
      <c r="AU193" s="1349" t="str">
        <f t="shared" si="95"/>
        <v/>
      </c>
      <c r="AW193" s="1349" t="str">
        <f t="shared" si="96"/>
        <v/>
      </c>
      <c r="AY193" s="1349" t="str">
        <f t="shared" si="97"/>
        <v/>
      </c>
      <c r="BA193" s="1349" t="str">
        <f t="shared" si="98"/>
        <v/>
      </c>
      <c r="BC193" s="1349" t="str">
        <f t="shared" si="99"/>
        <v/>
      </c>
      <c r="BE193" s="1349" t="str">
        <f t="shared" si="100"/>
        <v/>
      </c>
      <c r="BG193" s="1349" t="str">
        <f t="shared" si="101"/>
        <v/>
      </c>
      <c r="BI193" s="1349" t="str">
        <f t="shared" si="102"/>
        <v/>
      </c>
      <c r="BK193" s="1349" t="str">
        <f t="shared" si="103"/>
        <v/>
      </c>
      <c r="BM193" s="1349" t="str">
        <f t="shared" si="104"/>
        <v/>
      </c>
      <c r="BO193" s="1349" t="str">
        <f t="shared" si="105"/>
        <v/>
      </c>
      <c r="BQ193" s="1349" t="str">
        <f t="shared" si="106"/>
        <v/>
      </c>
      <c r="BS193" s="1349" t="str">
        <f t="shared" si="107"/>
        <v/>
      </c>
      <c r="BU193" s="1349" t="str">
        <f t="shared" si="108"/>
        <v/>
      </c>
      <c r="BW193" s="1349" t="str">
        <f t="shared" si="109"/>
        <v/>
      </c>
      <c r="BY193" s="1349" t="str">
        <f t="shared" si="110"/>
        <v/>
      </c>
      <c r="CA193" s="1349" t="str">
        <f t="shared" si="111"/>
        <v/>
      </c>
      <c r="CC193" s="1349" t="str">
        <f t="shared" si="112"/>
        <v/>
      </c>
      <c r="CE193" s="1349" t="str">
        <f t="shared" si="113"/>
        <v/>
      </c>
    </row>
    <row r="194" spans="5:83" x14ac:dyDescent="0.25">
      <c r="E194" s="1349" t="str">
        <f t="shared" si="76"/>
        <v/>
      </c>
      <c r="G194" s="1349" t="str">
        <f t="shared" si="76"/>
        <v/>
      </c>
      <c r="I194" s="1349" t="str">
        <f t="shared" si="77"/>
        <v/>
      </c>
      <c r="K194" s="1349" t="str">
        <f t="shared" si="78"/>
        <v/>
      </c>
      <c r="M194" s="1349" t="str">
        <f t="shared" si="79"/>
        <v/>
      </c>
      <c r="O194" s="1349" t="str">
        <f t="shared" si="80"/>
        <v/>
      </c>
      <c r="Q194" s="1349" t="str">
        <f t="shared" si="81"/>
        <v/>
      </c>
      <c r="S194" s="1349" t="str">
        <f t="shared" si="82"/>
        <v/>
      </c>
      <c r="U194" s="1349" t="str">
        <f t="shared" si="83"/>
        <v/>
      </c>
      <c r="W194" s="1349" t="str">
        <f t="shared" si="84"/>
        <v/>
      </c>
      <c r="Y194" s="1349" t="str">
        <f t="shared" si="85"/>
        <v/>
      </c>
      <c r="AA194" s="1349" t="str">
        <f t="shared" si="86"/>
        <v/>
      </c>
      <c r="AC194" s="1349" t="str">
        <f t="shared" si="87"/>
        <v/>
      </c>
      <c r="AE194" s="1349" t="str">
        <f t="shared" si="88"/>
        <v/>
      </c>
      <c r="AG194" s="1349" t="str">
        <f t="shared" si="89"/>
        <v/>
      </c>
      <c r="AI194" s="1349" t="str">
        <f t="shared" si="90"/>
        <v/>
      </c>
      <c r="AK194" s="1349" t="str">
        <f t="shared" si="91"/>
        <v/>
      </c>
      <c r="AM194" s="1349" t="str">
        <f t="shared" si="92"/>
        <v/>
      </c>
      <c r="AO194" s="1349" t="str">
        <f t="shared" si="93"/>
        <v/>
      </c>
      <c r="AQ194" s="1349" t="str">
        <f t="shared" si="94"/>
        <v/>
      </c>
      <c r="AS194" s="1349" t="str">
        <f t="shared" si="95"/>
        <v/>
      </c>
      <c r="AU194" s="1349" t="str">
        <f t="shared" si="95"/>
        <v/>
      </c>
      <c r="AW194" s="1349" t="str">
        <f t="shared" si="96"/>
        <v/>
      </c>
      <c r="AY194" s="1349" t="str">
        <f t="shared" si="97"/>
        <v/>
      </c>
      <c r="BA194" s="1349" t="str">
        <f t="shared" si="98"/>
        <v/>
      </c>
      <c r="BC194" s="1349" t="str">
        <f t="shared" si="99"/>
        <v/>
      </c>
      <c r="BE194" s="1349" t="str">
        <f t="shared" si="100"/>
        <v/>
      </c>
      <c r="BG194" s="1349" t="str">
        <f t="shared" si="101"/>
        <v/>
      </c>
      <c r="BI194" s="1349" t="str">
        <f t="shared" si="102"/>
        <v/>
      </c>
      <c r="BK194" s="1349" t="str">
        <f t="shared" si="103"/>
        <v/>
      </c>
      <c r="BM194" s="1349" t="str">
        <f t="shared" si="104"/>
        <v/>
      </c>
      <c r="BO194" s="1349" t="str">
        <f t="shared" si="105"/>
        <v/>
      </c>
      <c r="BQ194" s="1349" t="str">
        <f t="shared" si="106"/>
        <v/>
      </c>
      <c r="BS194" s="1349" t="str">
        <f t="shared" si="107"/>
        <v/>
      </c>
      <c r="BU194" s="1349" t="str">
        <f t="shared" si="108"/>
        <v/>
      </c>
      <c r="BW194" s="1349" t="str">
        <f t="shared" si="109"/>
        <v/>
      </c>
      <c r="BY194" s="1349" t="str">
        <f t="shared" si="110"/>
        <v/>
      </c>
      <c r="CA194" s="1349" t="str">
        <f t="shared" si="111"/>
        <v/>
      </c>
      <c r="CC194" s="1349" t="str">
        <f t="shared" si="112"/>
        <v/>
      </c>
      <c r="CE194" s="1349" t="str">
        <f t="shared" si="113"/>
        <v/>
      </c>
    </row>
    <row r="195" spans="5:83" x14ac:dyDescent="0.25">
      <c r="E195" s="1349" t="str">
        <f t="shared" si="76"/>
        <v/>
      </c>
      <c r="G195" s="1349" t="str">
        <f t="shared" si="76"/>
        <v/>
      </c>
      <c r="I195" s="1349" t="str">
        <f t="shared" si="77"/>
        <v/>
      </c>
      <c r="K195" s="1349" t="str">
        <f t="shared" si="78"/>
        <v/>
      </c>
      <c r="M195" s="1349" t="str">
        <f t="shared" si="79"/>
        <v/>
      </c>
      <c r="O195" s="1349" t="str">
        <f t="shared" si="80"/>
        <v/>
      </c>
      <c r="Q195" s="1349" t="str">
        <f t="shared" si="81"/>
        <v/>
      </c>
      <c r="S195" s="1349" t="str">
        <f t="shared" si="82"/>
        <v/>
      </c>
      <c r="U195" s="1349" t="str">
        <f t="shared" si="83"/>
        <v/>
      </c>
      <c r="W195" s="1349" t="str">
        <f t="shared" si="84"/>
        <v/>
      </c>
      <c r="Y195" s="1349" t="str">
        <f t="shared" si="85"/>
        <v/>
      </c>
      <c r="AA195" s="1349" t="str">
        <f t="shared" si="86"/>
        <v/>
      </c>
      <c r="AC195" s="1349" t="str">
        <f t="shared" si="87"/>
        <v/>
      </c>
      <c r="AE195" s="1349" t="str">
        <f t="shared" si="88"/>
        <v/>
      </c>
      <c r="AG195" s="1349" t="str">
        <f t="shared" si="89"/>
        <v/>
      </c>
      <c r="AI195" s="1349" t="str">
        <f t="shared" si="90"/>
        <v/>
      </c>
      <c r="AK195" s="1349" t="str">
        <f t="shared" si="91"/>
        <v/>
      </c>
      <c r="AM195" s="1349" t="str">
        <f t="shared" si="92"/>
        <v/>
      </c>
      <c r="AO195" s="1349" t="str">
        <f t="shared" si="93"/>
        <v/>
      </c>
      <c r="AQ195" s="1349" t="str">
        <f t="shared" si="94"/>
        <v/>
      </c>
      <c r="AS195" s="1349" t="str">
        <f t="shared" si="95"/>
        <v/>
      </c>
      <c r="AU195" s="1349" t="str">
        <f t="shared" si="95"/>
        <v/>
      </c>
      <c r="AW195" s="1349" t="str">
        <f t="shared" si="96"/>
        <v/>
      </c>
      <c r="AY195" s="1349" t="str">
        <f t="shared" si="97"/>
        <v/>
      </c>
      <c r="BA195" s="1349" t="str">
        <f t="shared" si="98"/>
        <v/>
      </c>
      <c r="BC195" s="1349" t="str">
        <f t="shared" si="99"/>
        <v/>
      </c>
      <c r="BE195" s="1349" t="str">
        <f t="shared" si="100"/>
        <v/>
      </c>
      <c r="BG195" s="1349" t="str">
        <f t="shared" si="101"/>
        <v/>
      </c>
      <c r="BI195" s="1349" t="str">
        <f t="shared" si="102"/>
        <v/>
      </c>
      <c r="BK195" s="1349" t="str">
        <f t="shared" si="103"/>
        <v/>
      </c>
      <c r="BM195" s="1349" t="str">
        <f t="shared" si="104"/>
        <v/>
      </c>
      <c r="BO195" s="1349" t="str">
        <f t="shared" si="105"/>
        <v/>
      </c>
      <c r="BQ195" s="1349" t="str">
        <f t="shared" si="106"/>
        <v/>
      </c>
      <c r="BS195" s="1349" t="str">
        <f t="shared" si="107"/>
        <v/>
      </c>
      <c r="BU195" s="1349" t="str">
        <f t="shared" si="108"/>
        <v/>
      </c>
      <c r="BW195" s="1349" t="str">
        <f t="shared" si="109"/>
        <v/>
      </c>
      <c r="BY195" s="1349" t="str">
        <f t="shared" si="110"/>
        <v/>
      </c>
      <c r="CA195" s="1349" t="str">
        <f t="shared" si="111"/>
        <v/>
      </c>
      <c r="CC195" s="1349" t="str">
        <f t="shared" si="112"/>
        <v/>
      </c>
      <c r="CE195" s="1349" t="str">
        <f t="shared" si="113"/>
        <v/>
      </c>
    </row>
    <row r="196" spans="5:83" x14ac:dyDescent="0.25">
      <c r="E196" s="1349" t="str">
        <f t="shared" si="76"/>
        <v/>
      </c>
      <c r="G196" s="1349" t="str">
        <f t="shared" si="76"/>
        <v/>
      </c>
      <c r="I196" s="1349" t="str">
        <f t="shared" si="77"/>
        <v/>
      </c>
      <c r="K196" s="1349" t="str">
        <f t="shared" si="78"/>
        <v/>
      </c>
      <c r="M196" s="1349" t="str">
        <f t="shared" si="79"/>
        <v/>
      </c>
      <c r="O196" s="1349" t="str">
        <f t="shared" si="80"/>
        <v/>
      </c>
      <c r="Q196" s="1349" t="str">
        <f t="shared" si="81"/>
        <v/>
      </c>
      <c r="S196" s="1349" t="str">
        <f t="shared" si="82"/>
        <v/>
      </c>
      <c r="U196" s="1349" t="str">
        <f t="shared" si="83"/>
        <v/>
      </c>
      <c r="W196" s="1349" t="str">
        <f t="shared" si="84"/>
        <v/>
      </c>
      <c r="Y196" s="1349" t="str">
        <f t="shared" si="85"/>
        <v/>
      </c>
      <c r="AA196" s="1349" t="str">
        <f t="shared" si="86"/>
        <v/>
      </c>
      <c r="AC196" s="1349" t="str">
        <f t="shared" si="87"/>
        <v/>
      </c>
      <c r="AE196" s="1349" t="str">
        <f t="shared" si="88"/>
        <v/>
      </c>
      <c r="AG196" s="1349" t="str">
        <f t="shared" si="89"/>
        <v/>
      </c>
      <c r="AI196" s="1349" t="str">
        <f t="shared" si="90"/>
        <v/>
      </c>
      <c r="AK196" s="1349" t="str">
        <f t="shared" si="91"/>
        <v/>
      </c>
      <c r="AM196" s="1349" t="str">
        <f t="shared" si="92"/>
        <v/>
      </c>
      <c r="AO196" s="1349" t="str">
        <f t="shared" si="93"/>
        <v/>
      </c>
      <c r="AQ196" s="1349" t="str">
        <f t="shared" si="94"/>
        <v/>
      </c>
      <c r="AS196" s="1349" t="str">
        <f t="shared" si="95"/>
        <v/>
      </c>
      <c r="AU196" s="1349" t="str">
        <f t="shared" si="95"/>
        <v/>
      </c>
      <c r="AW196" s="1349" t="str">
        <f t="shared" si="96"/>
        <v/>
      </c>
      <c r="AY196" s="1349" t="str">
        <f t="shared" si="97"/>
        <v/>
      </c>
      <c r="BA196" s="1349" t="str">
        <f t="shared" si="98"/>
        <v/>
      </c>
      <c r="BC196" s="1349" t="str">
        <f t="shared" si="99"/>
        <v/>
      </c>
      <c r="BE196" s="1349" t="str">
        <f t="shared" si="100"/>
        <v/>
      </c>
      <c r="BG196" s="1349" t="str">
        <f t="shared" si="101"/>
        <v/>
      </c>
      <c r="BI196" s="1349" t="str">
        <f t="shared" si="102"/>
        <v/>
      </c>
      <c r="BK196" s="1349" t="str">
        <f t="shared" si="103"/>
        <v/>
      </c>
      <c r="BM196" s="1349" t="str">
        <f t="shared" si="104"/>
        <v/>
      </c>
      <c r="BO196" s="1349" t="str">
        <f t="shared" si="105"/>
        <v/>
      </c>
      <c r="BQ196" s="1349" t="str">
        <f t="shared" si="106"/>
        <v/>
      </c>
      <c r="BS196" s="1349" t="str">
        <f t="shared" si="107"/>
        <v/>
      </c>
      <c r="BU196" s="1349" t="str">
        <f t="shared" si="108"/>
        <v/>
      </c>
      <c r="BW196" s="1349" t="str">
        <f t="shared" si="109"/>
        <v/>
      </c>
      <c r="BY196" s="1349" t="str">
        <f t="shared" si="110"/>
        <v/>
      </c>
      <c r="CA196" s="1349" t="str">
        <f t="shared" si="111"/>
        <v/>
      </c>
      <c r="CC196" s="1349" t="str">
        <f t="shared" si="112"/>
        <v/>
      </c>
      <c r="CE196" s="1349" t="str">
        <f t="shared" si="113"/>
        <v/>
      </c>
    </row>
    <row r="197" spans="5:83" x14ac:dyDescent="0.25">
      <c r="E197" s="1349" t="str">
        <f t="shared" si="76"/>
        <v/>
      </c>
      <c r="G197" s="1349" t="str">
        <f t="shared" si="76"/>
        <v/>
      </c>
      <c r="I197" s="1349" t="str">
        <f t="shared" si="77"/>
        <v/>
      </c>
      <c r="K197" s="1349" t="str">
        <f t="shared" si="78"/>
        <v/>
      </c>
      <c r="M197" s="1349" t="str">
        <f t="shared" si="79"/>
        <v/>
      </c>
      <c r="O197" s="1349" t="str">
        <f t="shared" si="80"/>
        <v/>
      </c>
      <c r="Q197" s="1349" t="str">
        <f t="shared" si="81"/>
        <v/>
      </c>
      <c r="S197" s="1349" t="str">
        <f t="shared" si="82"/>
        <v/>
      </c>
      <c r="U197" s="1349" t="str">
        <f t="shared" si="83"/>
        <v/>
      </c>
      <c r="W197" s="1349" t="str">
        <f t="shared" si="84"/>
        <v/>
      </c>
      <c r="Y197" s="1349" t="str">
        <f t="shared" si="85"/>
        <v/>
      </c>
      <c r="AA197" s="1349" t="str">
        <f t="shared" si="86"/>
        <v/>
      </c>
      <c r="AC197" s="1349" t="str">
        <f t="shared" si="87"/>
        <v/>
      </c>
      <c r="AE197" s="1349" t="str">
        <f t="shared" si="88"/>
        <v/>
      </c>
      <c r="AG197" s="1349" t="str">
        <f t="shared" si="89"/>
        <v/>
      </c>
      <c r="AI197" s="1349" t="str">
        <f t="shared" si="90"/>
        <v/>
      </c>
      <c r="AK197" s="1349" t="str">
        <f t="shared" si="91"/>
        <v/>
      </c>
      <c r="AM197" s="1349" t="str">
        <f t="shared" si="92"/>
        <v/>
      </c>
      <c r="AO197" s="1349" t="str">
        <f t="shared" si="93"/>
        <v/>
      </c>
      <c r="AQ197" s="1349" t="str">
        <f t="shared" si="94"/>
        <v/>
      </c>
      <c r="AS197" s="1349" t="str">
        <f t="shared" si="95"/>
        <v/>
      </c>
      <c r="AU197" s="1349" t="str">
        <f t="shared" si="95"/>
        <v/>
      </c>
      <c r="AW197" s="1349" t="str">
        <f t="shared" si="96"/>
        <v/>
      </c>
      <c r="AY197" s="1349" t="str">
        <f t="shared" si="97"/>
        <v/>
      </c>
      <c r="BA197" s="1349" t="str">
        <f t="shared" si="98"/>
        <v/>
      </c>
      <c r="BC197" s="1349" t="str">
        <f t="shared" si="99"/>
        <v/>
      </c>
      <c r="BE197" s="1349" t="str">
        <f t="shared" si="100"/>
        <v/>
      </c>
      <c r="BG197" s="1349" t="str">
        <f t="shared" si="101"/>
        <v/>
      </c>
      <c r="BI197" s="1349" t="str">
        <f t="shared" si="102"/>
        <v/>
      </c>
      <c r="BK197" s="1349" t="str">
        <f t="shared" si="103"/>
        <v/>
      </c>
      <c r="BM197" s="1349" t="str">
        <f t="shared" si="104"/>
        <v/>
      </c>
      <c r="BO197" s="1349" t="str">
        <f t="shared" si="105"/>
        <v/>
      </c>
      <c r="BQ197" s="1349" t="str">
        <f t="shared" si="106"/>
        <v/>
      </c>
      <c r="BS197" s="1349" t="str">
        <f t="shared" si="107"/>
        <v/>
      </c>
      <c r="BU197" s="1349" t="str">
        <f t="shared" si="108"/>
        <v/>
      </c>
      <c r="BW197" s="1349" t="str">
        <f t="shared" si="109"/>
        <v/>
      </c>
      <c r="BY197" s="1349" t="str">
        <f t="shared" si="110"/>
        <v/>
      </c>
      <c r="CA197" s="1349" t="str">
        <f t="shared" si="111"/>
        <v/>
      </c>
      <c r="CC197" s="1349" t="str">
        <f t="shared" si="112"/>
        <v/>
      </c>
      <c r="CE197" s="1349" t="str">
        <f t="shared" si="113"/>
        <v/>
      </c>
    </row>
    <row r="198" spans="5:83" x14ac:dyDescent="0.25">
      <c r="E198" s="1349" t="str">
        <f t="shared" si="76"/>
        <v/>
      </c>
      <c r="G198" s="1349" t="str">
        <f t="shared" si="76"/>
        <v/>
      </c>
      <c r="I198" s="1349" t="str">
        <f t="shared" si="77"/>
        <v/>
      </c>
      <c r="K198" s="1349" t="str">
        <f t="shared" si="78"/>
        <v/>
      </c>
      <c r="M198" s="1349" t="str">
        <f t="shared" si="79"/>
        <v/>
      </c>
      <c r="O198" s="1349" t="str">
        <f t="shared" si="80"/>
        <v/>
      </c>
      <c r="Q198" s="1349" t="str">
        <f t="shared" si="81"/>
        <v/>
      </c>
      <c r="S198" s="1349" t="str">
        <f t="shared" si="82"/>
        <v/>
      </c>
      <c r="U198" s="1349" t="str">
        <f t="shared" si="83"/>
        <v/>
      </c>
      <c r="W198" s="1349" t="str">
        <f t="shared" si="84"/>
        <v/>
      </c>
      <c r="Y198" s="1349" t="str">
        <f t="shared" si="85"/>
        <v/>
      </c>
      <c r="AA198" s="1349" t="str">
        <f t="shared" si="86"/>
        <v/>
      </c>
      <c r="AC198" s="1349" t="str">
        <f t="shared" si="87"/>
        <v/>
      </c>
      <c r="AE198" s="1349" t="str">
        <f t="shared" si="88"/>
        <v/>
      </c>
      <c r="AG198" s="1349" t="str">
        <f t="shared" si="89"/>
        <v/>
      </c>
      <c r="AI198" s="1349" t="str">
        <f t="shared" si="90"/>
        <v/>
      </c>
      <c r="AK198" s="1349" t="str">
        <f t="shared" si="91"/>
        <v/>
      </c>
      <c r="AM198" s="1349" t="str">
        <f t="shared" si="92"/>
        <v/>
      </c>
      <c r="AO198" s="1349" t="str">
        <f t="shared" si="93"/>
        <v/>
      </c>
      <c r="AQ198" s="1349" t="str">
        <f t="shared" si="94"/>
        <v/>
      </c>
      <c r="AS198" s="1349" t="str">
        <f t="shared" si="95"/>
        <v/>
      </c>
      <c r="AU198" s="1349" t="str">
        <f t="shared" si="95"/>
        <v/>
      </c>
      <c r="AW198" s="1349" t="str">
        <f t="shared" si="96"/>
        <v/>
      </c>
      <c r="AY198" s="1349" t="str">
        <f t="shared" si="97"/>
        <v/>
      </c>
      <c r="BA198" s="1349" t="str">
        <f t="shared" si="98"/>
        <v/>
      </c>
      <c r="BC198" s="1349" t="str">
        <f t="shared" si="99"/>
        <v/>
      </c>
      <c r="BE198" s="1349" t="str">
        <f t="shared" si="100"/>
        <v/>
      </c>
      <c r="BG198" s="1349" t="str">
        <f t="shared" si="101"/>
        <v/>
      </c>
      <c r="BI198" s="1349" t="str">
        <f t="shared" si="102"/>
        <v/>
      </c>
      <c r="BK198" s="1349" t="str">
        <f t="shared" si="103"/>
        <v/>
      </c>
      <c r="BM198" s="1349" t="str">
        <f t="shared" si="104"/>
        <v/>
      </c>
      <c r="BO198" s="1349" t="str">
        <f t="shared" si="105"/>
        <v/>
      </c>
      <c r="BQ198" s="1349" t="str">
        <f t="shared" si="106"/>
        <v/>
      </c>
      <c r="BS198" s="1349" t="str">
        <f t="shared" si="107"/>
        <v/>
      </c>
      <c r="BU198" s="1349" t="str">
        <f t="shared" si="108"/>
        <v/>
      </c>
      <c r="BW198" s="1349" t="str">
        <f t="shared" si="109"/>
        <v/>
      </c>
      <c r="BY198" s="1349" t="str">
        <f t="shared" si="110"/>
        <v/>
      </c>
      <c r="CA198" s="1349" t="str">
        <f t="shared" si="111"/>
        <v/>
      </c>
      <c r="CC198" s="1349" t="str">
        <f t="shared" si="112"/>
        <v/>
      </c>
      <c r="CE198" s="1349" t="str">
        <f t="shared" si="113"/>
        <v/>
      </c>
    </row>
    <row r="199" spans="5:83" x14ac:dyDescent="0.25">
      <c r="E199" s="1349" t="str">
        <f t="shared" si="76"/>
        <v/>
      </c>
      <c r="G199" s="1349" t="str">
        <f t="shared" si="76"/>
        <v/>
      </c>
      <c r="I199" s="1349" t="str">
        <f t="shared" si="77"/>
        <v/>
      </c>
      <c r="K199" s="1349" t="str">
        <f t="shared" si="78"/>
        <v/>
      </c>
      <c r="M199" s="1349" t="str">
        <f t="shared" si="79"/>
        <v/>
      </c>
      <c r="O199" s="1349" t="str">
        <f t="shared" si="80"/>
        <v/>
      </c>
      <c r="Q199" s="1349" t="str">
        <f t="shared" si="81"/>
        <v/>
      </c>
      <c r="S199" s="1349" t="str">
        <f t="shared" si="82"/>
        <v/>
      </c>
      <c r="U199" s="1349" t="str">
        <f t="shared" si="83"/>
        <v/>
      </c>
      <c r="W199" s="1349" t="str">
        <f t="shared" si="84"/>
        <v/>
      </c>
      <c r="Y199" s="1349" t="str">
        <f t="shared" si="85"/>
        <v/>
      </c>
      <c r="AA199" s="1349" t="str">
        <f t="shared" si="86"/>
        <v/>
      </c>
      <c r="AC199" s="1349" t="str">
        <f t="shared" si="87"/>
        <v/>
      </c>
      <c r="AE199" s="1349" t="str">
        <f t="shared" si="88"/>
        <v/>
      </c>
      <c r="AG199" s="1349" t="str">
        <f t="shared" si="89"/>
        <v/>
      </c>
      <c r="AI199" s="1349" t="str">
        <f t="shared" si="90"/>
        <v/>
      </c>
      <c r="AK199" s="1349" t="str">
        <f t="shared" si="91"/>
        <v/>
      </c>
      <c r="AM199" s="1349" t="str">
        <f t="shared" si="92"/>
        <v/>
      </c>
      <c r="AO199" s="1349" t="str">
        <f t="shared" si="93"/>
        <v/>
      </c>
      <c r="AQ199" s="1349" t="str">
        <f t="shared" si="94"/>
        <v/>
      </c>
      <c r="AS199" s="1349" t="str">
        <f t="shared" si="95"/>
        <v/>
      </c>
      <c r="AU199" s="1349" t="str">
        <f t="shared" si="95"/>
        <v/>
      </c>
      <c r="AW199" s="1349" t="str">
        <f t="shared" si="96"/>
        <v/>
      </c>
      <c r="AY199" s="1349" t="str">
        <f t="shared" si="97"/>
        <v/>
      </c>
      <c r="BA199" s="1349" t="str">
        <f t="shared" si="98"/>
        <v/>
      </c>
      <c r="BC199" s="1349" t="str">
        <f t="shared" si="99"/>
        <v/>
      </c>
      <c r="BE199" s="1349" t="str">
        <f t="shared" si="100"/>
        <v/>
      </c>
      <c r="BG199" s="1349" t="str">
        <f t="shared" si="101"/>
        <v/>
      </c>
      <c r="BI199" s="1349" t="str">
        <f t="shared" si="102"/>
        <v/>
      </c>
      <c r="BK199" s="1349" t="str">
        <f t="shared" si="103"/>
        <v/>
      </c>
      <c r="BM199" s="1349" t="str">
        <f t="shared" si="104"/>
        <v/>
      </c>
      <c r="BO199" s="1349" t="str">
        <f t="shared" si="105"/>
        <v/>
      </c>
      <c r="BQ199" s="1349" t="str">
        <f t="shared" si="106"/>
        <v/>
      </c>
      <c r="BS199" s="1349" t="str">
        <f t="shared" si="107"/>
        <v/>
      </c>
      <c r="BU199" s="1349" t="str">
        <f t="shared" si="108"/>
        <v/>
      </c>
      <c r="BW199" s="1349" t="str">
        <f t="shared" si="109"/>
        <v/>
      </c>
      <c r="BY199" s="1349" t="str">
        <f t="shared" si="110"/>
        <v/>
      </c>
      <c r="CA199" s="1349" t="str">
        <f t="shared" si="111"/>
        <v/>
      </c>
      <c r="CC199" s="1349" t="str">
        <f t="shared" si="112"/>
        <v/>
      </c>
      <c r="CE199" s="1349" t="str">
        <f t="shared" si="113"/>
        <v/>
      </c>
    </row>
    <row r="200" spans="5:83" x14ac:dyDescent="0.25">
      <c r="E200" s="1349" t="str">
        <f t="shared" si="76"/>
        <v/>
      </c>
      <c r="G200" s="1349" t="str">
        <f t="shared" si="76"/>
        <v/>
      </c>
      <c r="I200" s="1349" t="str">
        <f t="shared" si="77"/>
        <v/>
      </c>
      <c r="K200" s="1349" t="str">
        <f t="shared" si="78"/>
        <v/>
      </c>
      <c r="M200" s="1349" t="str">
        <f t="shared" si="79"/>
        <v/>
      </c>
      <c r="O200" s="1349" t="str">
        <f t="shared" si="80"/>
        <v/>
      </c>
      <c r="Q200" s="1349" t="str">
        <f t="shared" si="81"/>
        <v/>
      </c>
      <c r="S200" s="1349" t="str">
        <f t="shared" si="82"/>
        <v/>
      </c>
      <c r="U200" s="1349" t="str">
        <f t="shared" si="83"/>
        <v/>
      </c>
      <c r="W200" s="1349" t="str">
        <f t="shared" si="84"/>
        <v/>
      </c>
      <c r="Y200" s="1349" t="str">
        <f t="shared" si="85"/>
        <v/>
      </c>
      <c r="AA200" s="1349" t="str">
        <f t="shared" si="86"/>
        <v/>
      </c>
      <c r="AC200" s="1349" t="str">
        <f t="shared" si="87"/>
        <v/>
      </c>
      <c r="AE200" s="1349" t="str">
        <f t="shared" si="88"/>
        <v/>
      </c>
      <c r="AG200" s="1349" t="str">
        <f t="shared" si="89"/>
        <v/>
      </c>
      <c r="AI200" s="1349" t="str">
        <f t="shared" si="90"/>
        <v/>
      </c>
      <c r="AK200" s="1349" t="str">
        <f t="shared" si="91"/>
        <v/>
      </c>
      <c r="AM200" s="1349" t="str">
        <f t="shared" si="92"/>
        <v/>
      </c>
      <c r="AO200" s="1349" t="str">
        <f t="shared" si="93"/>
        <v/>
      </c>
      <c r="AQ200" s="1349" t="str">
        <f t="shared" si="94"/>
        <v/>
      </c>
      <c r="AS200" s="1349" t="str">
        <f t="shared" si="95"/>
        <v/>
      </c>
      <c r="AU200" s="1349" t="str">
        <f t="shared" si="95"/>
        <v/>
      </c>
      <c r="AW200" s="1349" t="str">
        <f t="shared" si="96"/>
        <v/>
      </c>
      <c r="AY200" s="1349" t="str">
        <f t="shared" si="97"/>
        <v/>
      </c>
      <c r="BA200" s="1349" t="str">
        <f t="shared" si="98"/>
        <v/>
      </c>
      <c r="BC200" s="1349" t="str">
        <f t="shared" si="99"/>
        <v/>
      </c>
      <c r="BE200" s="1349" t="str">
        <f t="shared" si="100"/>
        <v/>
      </c>
      <c r="BG200" s="1349" t="str">
        <f t="shared" si="101"/>
        <v/>
      </c>
      <c r="BI200" s="1349" t="str">
        <f t="shared" si="102"/>
        <v/>
      </c>
      <c r="BK200" s="1349" t="str">
        <f t="shared" si="103"/>
        <v/>
      </c>
      <c r="BM200" s="1349" t="str">
        <f t="shared" si="104"/>
        <v/>
      </c>
      <c r="BO200" s="1349" t="str">
        <f t="shared" si="105"/>
        <v/>
      </c>
      <c r="BQ200" s="1349" t="str">
        <f t="shared" si="106"/>
        <v/>
      </c>
      <c r="BS200" s="1349" t="str">
        <f t="shared" si="107"/>
        <v/>
      </c>
      <c r="BU200" s="1349" t="str">
        <f t="shared" si="108"/>
        <v/>
      </c>
      <c r="BW200" s="1349" t="str">
        <f t="shared" si="109"/>
        <v/>
      </c>
      <c r="BY200" s="1349" t="str">
        <f t="shared" si="110"/>
        <v/>
      </c>
      <c r="CA200" s="1349" t="str">
        <f t="shared" si="111"/>
        <v/>
      </c>
      <c r="CC200" s="1349" t="str">
        <f t="shared" si="112"/>
        <v/>
      </c>
      <c r="CE200" s="1349" t="str">
        <f t="shared" si="113"/>
        <v/>
      </c>
    </row>
    <row r="201" spans="5:83" x14ac:dyDescent="0.25">
      <c r="E201" s="1349" t="str">
        <f t="shared" si="76"/>
        <v/>
      </c>
      <c r="G201" s="1349" t="str">
        <f t="shared" si="76"/>
        <v/>
      </c>
      <c r="I201" s="1349" t="str">
        <f t="shared" si="77"/>
        <v/>
      </c>
      <c r="K201" s="1349" t="str">
        <f t="shared" si="78"/>
        <v/>
      </c>
      <c r="M201" s="1349" t="str">
        <f t="shared" si="79"/>
        <v/>
      </c>
      <c r="O201" s="1349" t="str">
        <f t="shared" si="80"/>
        <v/>
      </c>
      <c r="Q201" s="1349" t="str">
        <f t="shared" si="81"/>
        <v/>
      </c>
      <c r="S201" s="1349" t="str">
        <f t="shared" si="82"/>
        <v/>
      </c>
      <c r="U201" s="1349" t="str">
        <f t="shared" si="83"/>
        <v/>
      </c>
      <c r="W201" s="1349" t="str">
        <f t="shared" si="84"/>
        <v/>
      </c>
      <c r="Y201" s="1349" t="str">
        <f t="shared" si="85"/>
        <v/>
      </c>
      <c r="AA201" s="1349" t="str">
        <f t="shared" si="86"/>
        <v/>
      </c>
      <c r="AC201" s="1349" t="str">
        <f t="shared" si="87"/>
        <v/>
      </c>
      <c r="AE201" s="1349" t="str">
        <f t="shared" si="88"/>
        <v/>
      </c>
      <c r="AG201" s="1349" t="str">
        <f t="shared" si="89"/>
        <v/>
      </c>
      <c r="AI201" s="1349" t="str">
        <f t="shared" si="90"/>
        <v/>
      </c>
      <c r="AK201" s="1349" t="str">
        <f t="shared" si="91"/>
        <v/>
      </c>
      <c r="AM201" s="1349" t="str">
        <f t="shared" si="92"/>
        <v/>
      </c>
      <c r="AO201" s="1349" t="str">
        <f t="shared" si="93"/>
        <v/>
      </c>
      <c r="AQ201" s="1349" t="str">
        <f t="shared" si="94"/>
        <v/>
      </c>
      <c r="AS201" s="1349" t="str">
        <f t="shared" si="95"/>
        <v/>
      </c>
      <c r="AU201" s="1349" t="str">
        <f t="shared" si="95"/>
        <v/>
      </c>
      <c r="AW201" s="1349" t="str">
        <f t="shared" si="96"/>
        <v/>
      </c>
      <c r="AY201" s="1349" t="str">
        <f t="shared" si="97"/>
        <v/>
      </c>
      <c r="BA201" s="1349" t="str">
        <f t="shared" si="98"/>
        <v/>
      </c>
      <c r="BC201" s="1349" t="str">
        <f t="shared" si="99"/>
        <v/>
      </c>
      <c r="BE201" s="1349" t="str">
        <f t="shared" si="100"/>
        <v/>
      </c>
      <c r="BG201" s="1349" t="str">
        <f t="shared" si="101"/>
        <v/>
      </c>
      <c r="BI201" s="1349" t="str">
        <f t="shared" si="102"/>
        <v/>
      </c>
      <c r="BK201" s="1349" t="str">
        <f t="shared" si="103"/>
        <v/>
      </c>
      <c r="BM201" s="1349" t="str">
        <f t="shared" si="104"/>
        <v/>
      </c>
      <c r="BO201" s="1349" t="str">
        <f t="shared" si="105"/>
        <v/>
      </c>
      <c r="BQ201" s="1349" t="str">
        <f t="shared" si="106"/>
        <v/>
      </c>
      <c r="BS201" s="1349" t="str">
        <f t="shared" si="107"/>
        <v/>
      </c>
      <c r="BU201" s="1349" t="str">
        <f t="shared" si="108"/>
        <v/>
      </c>
      <c r="BW201" s="1349" t="str">
        <f t="shared" si="109"/>
        <v/>
      </c>
      <c r="BY201" s="1349" t="str">
        <f t="shared" si="110"/>
        <v/>
      </c>
      <c r="CA201" s="1349" t="str">
        <f t="shared" si="111"/>
        <v/>
      </c>
      <c r="CC201" s="1349" t="str">
        <f t="shared" si="112"/>
        <v/>
      </c>
      <c r="CE201" s="1349" t="str">
        <f t="shared" si="113"/>
        <v/>
      </c>
    </row>
    <row r="202" spans="5:83" x14ac:dyDescent="0.25">
      <c r="E202" s="1349" t="str">
        <f t="shared" si="76"/>
        <v/>
      </c>
      <c r="G202" s="1349" t="str">
        <f t="shared" si="76"/>
        <v/>
      </c>
      <c r="I202" s="1349" t="str">
        <f t="shared" si="77"/>
        <v/>
      </c>
      <c r="K202" s="1349" t="str">
        <f t="shared" si="78"/>
        <v/>
      </c>
      <c r="M202" s="1349" t="str">
        <f t="shared" si="79"/>
        <v/>
      </c>
      <c r="O202" s="1349" t="str">
        <f t="shared" si="80"/>
        <v/>
      </c>
      <c r="Q202" s="1349" t="str">
        <f t="shared" si="81"/>
        <v/>
      </c>
      <c r="S202" s="1349" t="str">
        <f t="shared" si="82"/>
        <v/>
      </c>
      <c r="U202" s="1349" t="str">
        <f t="shared" si="83"/>
        <v/>
      </c>
      <c r="W202" s="1349" t="str">
        <f t="shared" si="84"/>
        <v/>
      </c>
      <c r="Y202" s="1349" t="str">
        <f t="shared" si="85"/>
        <v/>
      </c>
      <c r="AA202" s="1349" t="str">
        <f t="shared" si="86"/>
        <v/>
      </c>
      <c r="AC202" s="1349" t="str">
        <f t="shared" si="87"/>
        <v/>
      </c>
      <c r="AE202" s="1349" t="str">
        <f t="shared" si="88"/>
        <v/>
      </c>
      <c r="AG202" s="1349" t="str">
        <f t="shared" si="89"/>
        <v/>
      </c>
      <c r="AI202" s="1349" t="str">
        <f t="shared" si="90"/>
        <v/>
      </c>
      <c r="AK202" s="1349" t="str">
        <f t="shared" si="91"/>
        <v/>
      </c>
      <c r="AM202" s="1349" t="str">
        <f t="shared" si="92"/>
        <v/>
      </c>
      <c r="AO202" s="1349" t="str">
        <f t="shared" si="93"/>
        <v/>
      </c>
      <c r="AQ202" s="1349" t="str">
        <f t="shared" si="94"/>
        <v/>
      </c>
      <c r="AS202" s="1349" t="str">
        <f t="shared" si="95"/>
        <v/>
      </c>
      <c r="AU202" s="1349" t="str">
        <f t="shared" si="95"/>
        <v/>
      </c>
      <c r="AW202" s="1349" t="str">
        <f t="shared" si="96"/>
        <v/>
      </c>
      <c r="AY202" s="1349" t="str">
        <f t="shared" si="97"/>
        <v/>
      </c>
      <c r="BA202" s="1349" t="str">
        <f t="shared" si="98"/>
        <v/>
      </c>
      <c r="BC202" s="1349" t="str">
        <f t="shared" si="99"/>
        <v/>
      </c>
      <c r="BE202" s="1349" t="str">
        <f t="shared" si="100"/>
        <v/>
      </c>
      <c r="BG202" s="1349" t="str">
        <f t="shared" si="101"/>
        <v/>
      </c>
      <c r="BI202" s="1349" t="str">
        <f t="shared" si="102"/>
        <v/>
      </c>
      <c r="BK202" s="1349" t="str">
        <f t="shared" si="103"/>
        <v/>
      </c>
      <c r="BM202" s="1349" t="str">
        <f t="shared" si="104"/>
        <v/>
      </c>
      <c r="BO202" s="1349" t="str">
        <f t="shared" si="105"/>
        <v/>
      </c>
      <c r="BQ202" s="1349" t="str">
        <f t="shared" si="106"/>
        <v/>
      </c>
      <c r="BS202" s="1349" t="str">
        <f t="shared" si="107"/>
        <v/>
      </c>
      <c r="BU202" s="1349" t="str">
        <f t="shared" si="108"/>
        <v/>
      </c>
      <c r="BW202" s="1349" t="str">
        <f t="shared" si="109"/>
        <v/>
      </c>
      <c r="BY202" s="1349" t="str">
        <f t="shared" si="110"/>
        <v/>
      </c>
      <c r="CA202" s="1349" t="str">
        <f t="shared" si="111"/>
        <v/>
      </c>
      <c r="CC202" s="1349" t="str">
        <f t="shared" si="112"/>
        <v/>
      </c>
      <c r="CE202" s="1349" t="str">
        <f t="shared" si="113"/>
        <v/>
      </c>
    </row>
    <row r="203" spans="5:83" x14ac:dyDescent="0.25">
      <c r="E203" s="1349" t="str">
        <f t="shared" si="76"/>
        <v/>
      </c>
      <c r="G203" s="1349" t="str">
        <f t="shared" si="76"/>
        <v/>
      </c>
      <c r="I203" s="1349" t="str">
        <f t="shared" si="77"/>
        <v/>
      </c>
      <c r="K203" s="1349" t="str">
        <f t="shared" si="78"/>
        <v/>
      </c>
      <c r="M203" s="1349" t="str">
        <f t="shared" si="79"/>
        <v/>
      </c>
      <c r="O203" s="1349" t="str">
        <f t="shared" si="80"/>
        <v/>
      </c>
      <c r="Q203" s="1349" t="str">
        <f t="shared" si="81"/>
        <v/>
      </c>
      <c r="S203" s="1349" t="str">
        <f t="shared" si="82"/>
        <v/>
      </c>
      <c r="U203" s="1349" t="str">
        <f t="shared" si="83"/>
        <v/>
      </c>
      <c r="W203" s="1349" t="str">
        <f t="shared" si="84"/>
        <v/>
      </c>
      <c r="Y203" s="1349" t="str">
        <f t="shared" si="85"/>
        <v/>
      </c>
      <c r="AA203" s="1349" t="str">
        <f t="shared" si="86"/>
        <v/>
      </c>
      <c r="AC203" s="1349" t="str">
        <f t="shared" si="87"/>
        <v/>
      </c>
      <c r="AE203" s="1349" t="str">
        <f t="shared" si="88"/>
        <v/>
      </c>
      <c r="AG203" s="1349" t="str">
        <f t="shared" si="89"/>
        <v/>
      </c>
      <c r="AI203" s="1349" t="str">
        <f t="shared" si="90"/>
        <v/>
      </c>
      <c r="AK203" s="1349" t="str">
        <f t="shared" si="91"/>
        <v/>
      </c>
      <c r="AM203" s="1349" t="str">
        <f t="shared" si="92"/>
        <v/>
      </c>
      <c r="AO203" s="1349" t="str">
        <f t="shared" si="93"/>
        <v/>
      </c>
      <c r="AQ203" s="1349" t="str">
        <f t="shared" si="94"/>
        <v/>
      </c>
      <c r="AS203" s="1349" t="str">
        <f t="shared" si="95"/>
        <v/>
      </c>
      <c r="AU203" s="1349" t="str">
        <f t="shared" si="95"/>
        <v/>
      </c>
      <c r="AW203" s="1349" t="str">
        <f t="shared" si="96"/>
        <v/>
      </c>
      <c r="AY203" s="1349" t="str">
        <f t="shared" si="97"/>
        <v/>
      </c>
      <c r="BA203" s="1349" t="str">
        <f t="shared" si="98"/>
        <v/>
      </c>
      <c r="BC203" s="1349" t="str">
        <f t="shared" si="99"/>
        <v/>
      </c>
      <c r="BE203" s="1349" t="str">
        <f t="shared" si="100"/>
        <v/>
      </c>
      <c r="BG203" s="1349" t="str">
        <f t="shared" si="101"/>
        <v/>
      </c>
      <c r="BI203" s="1349" t="str">
        <f t="shared" si="102"/>
        <v/>
      </c>
      <c r="BK203" s="1349" t="str">
        <f t="shared" si="103"/>
        <v/>
      </c>
      <c r="BM203" s="1349" t="str">
        <f t="shared" si="104"/>
        <v/>
      </c>
      <c r="BO203" s="1349" t="str">
        <f t="shared" si="105"/>
        <v/>
      </c>
      <c r="BQ203" s="1349" t="str">
        <f t="shared" si="106"/>
        <v/>
      </c>
      <c r="BS203" s="1349" t="str">
        <f t="shared" si="107"/>
        <v/>
      </c>
      <c r="BU203" s="1349" t="str">
        <f t="shared" si="108"/>
        <v/>
      </c>
      <c r="BW203" s="1349" t="str">
        <f t="shared" si="109"/>
        <v/>
      </c>
      <c r="BY203" s="1349" t="str">
        <f t="shared" si="110"/>
        <v/>
      </c>
      <c r="CA203" s="1349" t="str">
        <f t="shared" si="111"/>
        <v/>
      </c>
      <c r="CC203" s="1349" t="str">
        <f t="shared" si="112"/>
        <v/>
      </c>
      <c r="CE203" s="1349" t="str">
        <f t="shared" si="113"/>
        <v/>
      </c>
    </row>
    <row r="204" spans="5:83" x14ac:dyDescent="0.25">
      <c r="E204" s="1349" t="str">
        <f t="shared" si="76"/>
        <v/>
      </c>
      <c r="G204" s="1349" t="str">
        <f t="shared" si="76"/>
        <v/>
      </c>
      <c r="I204" s="1349" t="str">
        <f t="shared" si="77"/>
        <v/>
      </c>
      <c r="K204" s="1349" t="str">
        <f t="shared" si="78"/>
        <v/>
      </c>
      <c r="M204" s="1349" t="str">
        <f t="shared" si="79"/>
        <v/>
      </c>
      <c r="O204" s="1349" t="str">
        <f t="shared" si="80"/>
        <v/>
      </c>
      <c r="Q204" s="1349" t="str">
        <f t="shared" si="81"/>
        <v/>
      </c>
      <c r="S204" s="1349" t="str">
        <f t="shared" si="82"/>
        <v/>
      </c>
      <c r="U204" s="1349" t="str">
        <f t="shared" si="83"/>
        <v/>
      </c>
      <c r="W204" s="1349" t="str">
        <f t="shared" si="84"/>
        <v/>
      </c>
      <c r="Y204" s="1349" t="str">
        <f t="shared" si="85"/>
        <v/>
      </c>
      <c r="AA204" s="1349" t="str">
        <f t="shared" si="86"/>
        <v/>
      </c>
      <c r="AC204" s="1349" t="str">
        <f t="shared" si="87"/>
        <v/>
      </c>
      <c r="AE204" s="1349" t="str">
        <f t="shared" si="88"/>
        <v/>
      </c>
      <c r="AG204" s="1349" t="str">
        <f t="shared" si="89"/>
        <v/>
      </c>
      <c r="AI204" s="1349" t="str">
        <f t="shared" si="90"/>
        <v/>
      </c>
      <c r="AK204" s="1349" t="str">
        <f t="shared" si="91"/>
        <v/>
      </c>
      <c r="AM204" s="1349" t="str">
        <f t="shared" si="92"/>
        <v/>
      </c>
      <c r="AO204" s="1349" t="str">
        <f t="shared" si="93"/>
        <v/>
      </c>
      <c r="AQ204" s="1349" t="str">
        <f t="shared" si="94"/>
        <v/>
      </c>
      <c r="AS204" s="1349" t="str">
        <f t="shared" si="95"/>
        <v/>
      </c>
      <c r="AU204" s="1349" t="str">
        <f t="shared" si="95"/>
        <v/>
      </c>
      <c r="AW204" s="1349" t="str">
        <f t="shared" si="96"/>
        <v/>
      </c>
      <c r="AY204" s="1349" t="str">
        <f t="shared" si="97"/>
        <v/>
      </c>
      <c r="BA204" s="1349" t="str">
        <f t="shared" si="98"/>
        <v/>
      </c>
      <c r="BC204" s="1349" t="str">
        <f t="shared" si="99"/>
        <v/>
      </c>
      <c r="BE204" s="1349" t="str">
        <f t="shared" si="100"/>
        <v/>
      </c>
      <c r="BG204" s="1349" t="str">
        <f t="shared" si="101"/>
        <v/>
      </c>
      <c r="BI204" s="1349" t="str">
        <f t="shared" si="102"/>
        <v/>
      </c>
      <c r="BK204" s="1349" t="str">
        <f t="shared" si="103"/>
        <v/>
      </c>
      <c r="BM204" s="1349" t="str">
        <f t="shared" si="104"/>
        <v/>
      </c>
      <c r="BO204" s="1349" t="str">
        <f t="shared" si="105"/>
        <v/>
      </c>
      <c r="BQ204" s="1349" t="str">
        <f t="shared" si="106"/>
        <v/>
      </c>
      <c r="BS204" s="1349" t="str">
        <f t="shared" si="107"/>
        <v/>
      </c>
      <c r="BU204" s="1349" t="str">
        <f t="shared" si="108"/>
        <v/>
      </c>
      <c r="BW204" s="1349" t="str">
        <f t="shared" si="109"/>
        <v/>
      </c>
      <c r="BY204" s="1349" t="str">
        <f t="shared" si="110"/>
        <v/>
      </c>
      <c r="CA204" s="1349" t="str">
        <f t="shared" si="111"/>
        <v/>
      </c>
      <c r="CC204" s="1349" t="str">
        <f t="shared" si="112"/>
        <v/>
      </c>
      <c r="CE204" s="1349" t="str">
        <f t="shared" si="113"/>
        <v/>
      </c>
    </row>
    <row r="205" spans="5:83" x14ac:dyDescent="0.25">
      <c r="E205" s="1349" t="str">
        <f t="shared" ref="E205:G268" si="114">IF(OR($B205=0,D205=0),"",D205/$B205)</f>
        <v/>
      </c>
      <c r="G205" s="1349" t="str">
        <f t="shared" si="114"/>
        <v/>
      </c>
      <c r="I205" s="1349" t="str">
        <f t="shared" ref="I205:I268" si="115">IF(OR($B205=0,H205=0),"",H205/$B205)</f>
        <v/>
      </c>
      <c r="K205" s="1349" t="str">
        <f t="shared" ref="K205:K268" si="116">IF(OR($B205=0,J205=0),"",J205/$B205)</f>
        <v/>
      </c>
      <c r="M205" s="1349" t="str">
        <f t="shared" ref="M205:M268" si="117">IF(OR($B205=0,L205=0),"",L205/$B205)</f>
        <v/>
      </c>
      <c r="O205" s="1349" t="str">
        <f t="shared" ref="O205:O268" si="118">IF(OR($B205=0,N205=0),"",N205/$B205)</f>
        <v/>
      </c>
      <c r="Q205" s="1349" t="str">
        <f t="shared" ref="Q205:Q268" si="119">IF(OR($B205=0,P205=0),"",P205/$B205)</f>
        <v/>
      </c>
      <c r="S205" s="1349" t="str">
        <f t="shared" ref="S205:S268" si="120">IF(OR($B205=0,R205=0),"",R205/$B205)</f>
        <v/>
      </c>
      <c r="U205" s="1349" t="str">
        <f t="shared" ref="U205:U268" si="121">IF(OR($B205=0,T205=0),"",T205/$B205)</f>
        <v/>
      </c>
      <c r="W205" s="1349" t="str">
        <f t="shared" ref="W205:W268" si="122">IF(OR($B205=0,V205=0),"",V205/$B205)</f>
        <v/>
      </c>
      <c r="Y205" s="1349" t="str">
        <f t="shared" ref="Y205:Y268" si="123">IF(OR($B205=0,X205=0),"",X205/$B205)</f>
        <v/>
      </c>
      <c r="AA205" s="1349" t="str">
        <f t="shared" ref="AA205:AA268" si="124">IF(OR($B205=0,Z205=0),"",Z205/$B205)</f>
        <v/>
      </c>
      <c r="AC205" s="1349" t="str">
        <f t="shared" ref="AC205:AC268" si="125">IF(OR($B205=0,AB205=0),"",AB205/$B205)</f>
        <v/>
      </c>
      <c r="AE205" s="1349" t="str">
        <f t="shared" ref="AE205:AE268" si="126">IF(OR($B205=0,AD205=0),"",AD205/$B205)</f>
        <v/>
      </c>
      <c r="AG205" s="1349" t="str">
        <f t="shared" ref="AG205:AG268" si="127">IF(OR($B205=0,AF205=0),"",AF205/$B205)</f>
        <v/>
      </c>
      <c r="AI205" s="1349" t="str">
        <f t="shared" ref="AI205:AI268" si="128">IF(OR($B205=0,AH205=0),"",AH205/$B205)</f>
        <v/>
      </c>
      <c r="AK205" s="1349" t="str">
        <f t="shared" ref="AK205:AK268" si="129">IF(OR($B205=0,AJ205=0),"",AJ205/$B205)</f>
        <v/>
      </c>
      <c r="AM205" s="1349" t="str">
        <f t="shared" ref="AM205:AM268" si="130">IF(OR($B205=0,AL205=0),"",AL205/$B205)</f>
        <v/>
      </c>
      <c r="AO205" s="1349" t="str">
        <f t="shared" ref="AO205:AO268" si="131">IF(OR($B205=0,AN205=0),"",AN205/$B205)</f>
        <v/>
      </c>
      <c r="AQ205" s="1349" t="str">
        <f t="shared" ref="AQ205:AQ268" si="132">IF(OR($B205=0,AP205=0),"",AP205/$B205)</f>
        <v/>
      </c>
      <c r="AS205" s="1349" t="str">
        <f t="shared" ref="AS205:AU268" si="133">IF(OR($B205=0,AR205=0),"",AR205/$B205)</f>
        <v/>
      </c>
      <c r="AU205" s="1349" t="str">
        <f t="shared" si="133"/>
        <v/>
      </c>
      <c r="AW205" s="1349" t="str">
        <f t="shared" ref="AW205:AW268" si="134">IF(OR($B205=0,AV205=0),"",AV205/$B205)</f>
        <v/>
      </c>
      <c r="AY205" s="1349" t="str">
        <f t="shared" ref="AY205:AY268" si="135">IF(OR($B205=0,AX205=0),"",AX205/$B205)</f>
        <v/>
      </c>
      <c r="BA205" s="1349" t="str">
        <f t="shared" ref="BA205:BA268" si="136">IF(OR($B205=0,AZ205=0),"",AZ205/$B205)</f>
        <v/>
      </c>
      <c r="BC205" s="1349" t="str">
        <f t="shared" ref="BC205:BC268" si="137">IF(OR($B205=0,BB205=0),"",BB205/$B205)</f>
        <v/>
      </c>
      <c r="BE205" s="1349" t="str">
        <f t="shared" ref="BE205:BE268" si="138">IF(OR($B205=0,BD205=0),"",BD205/$B205)</f>
        <v/>
      </c>
      <c r="BG205" s="1349" t="str">
        <f t="shared" ref="BG205:BG268" si="139">IF(OR($B205=0,BF205=0),"",BF205/$B205)</f>
        <v/>
      </c>
      <c r="BI205" s="1349" t="str">
        <f t="shared" ref="BI205:BI268" si="140">IF(OR($B205=0,BH205=0),"",BH205/$B205)</f>
        <v/>
      </c>
      <c r="BK205" s="1349" t="str">
        <f t="shared" ref="BK205:BK268" si="141">IF(OR($B205=0,BJ205=0),"",BJ205/$B205)</f>
        <v/>
      </c>
      <c r="BM205" s="1349" t="str">
        <f t="shared" ref="BM205:BM268" si="142">IF(OR($B205=0,BL205=0),"",BL205/$B205)</f>
        <v/>
      </c>
      <c r="BO205" s="1349" t="str">
        <f t="shared" ref="BO205:BO268" si="143">IF(OR($B205=0,BN205=0),"",BN205/$B205)</f>
        <v/>
      </c>
      <c r="BQ205" s="1349" t="str">
        <f t="shared" ref="BQ205:BQ268" si="144">IF(OR($B205=0,BP205=0),"",BP205/$B205)</f>
        <v/>
      </c>
      <c r="BS205" s="1349" t="str">
        <f t="shared" ref="BS205:BS268" si="145">IF(OR($B205=0,BR205=0),"",BR205/$B205)</f>
        <v/>
      </c>
      <c r="BU205" s="1349" t="str">
        <f t="shared" ref="BU205:BU268" si="146">IF(OR($B205=0,BT205=0),"",BT205/$B205)</f>
        <v/>
      </c>
      <c r="BW205" s="1349" t="str">
        <f t="shared" ref="BW205:BW268" si="147">IF(OR($B205=0,BV205=0),"",BV205/$B205)</f>
        <v/>
      </c>
      <c r="BY205" s="1349" t="str">
        <f t="shared" ref="BY205:BY268" si="148">IF(OR($B205=0,BX205=0),"",BX205/$B205)</f>
        <v/>
      </c>
      <c r="CA205" s="1349" t="str">
        <f t="shared" ref="CA205:CA268" si="149">IF(OR($B205=0,BZ205=0),"",BZ205/$B205)</f>
        <v/>
      </c>
      <c r="CC205" s="1349" t="str">
        <f t="shared" ref="CC205:CC268" si="150">IF(OR($B205=0,CB205=0),"",CB205/$B205)</f>
        <v/>
      </c>
      <c r="CE205" s="1349" t="str">
        <f t="shared" ref="CE205:CE268" si="151">IF(OR($B205=0,CD205=0),"",CD205/$B205)</f>
        <v/>
      </c>
    </row>
    <row r="206" spans="5:83" x14ac:dyDescent="0.25">
      <c r="E206" s="1349" t="str">
        <f t="shared" si="114"/>
        <v/>
      </c>
      <c r="G206" s="1349" t="str">
        <f t="shared" si="114"/>
        <v/>
      </c>
      <c r="I206" s="1349" t="str">
        <f t="shared" si="115"/>
        <v/>
      </c>
      <c r="K206" s="1349" t="str">
        <f t="shared" si="116"/>
        <v/>
      </c>
      <c r="M206" s="1349" t="str">
        <f t="shared" si="117"/>
        <v/>
      </c>
      <c r="O206" s="1349" t="str">
        <f t="shared" si="118"/>
        <v/>
      </c>
      <c r="Q206" s="1349" t="str">
        <f t="shared" si="119"/>
        <v/>
      </c>
      <c r="S206" s="1349" t="str">
        <f t="shared" si="120"/>
        <v/>
      </c>
      <c r="U206" s="1349" t="str">
        <f t="shared" si="121"/>
        <v/>
      </c>
      <c r="W206" s="1349" t="str">
        <f t="shared" si="122"/>
        <v/>
      </c>
      <c r="Y206" s="1349" t="str">
        <f t="shared" si="123"/>
        <v/>
      </c>
      <c r="AA206" s="1349" t="str">
        <f t="shared" si="124"/>
        <v/>
      </c>
      <c r="AC206" s="1349" t="str">
        <f t="shared" si="125"/>
        <v/>
      </c>
      <c r="AE206" s="1349" t="str">
        <f t="shared" si="126"/>
        <v/>
      </c>
      <c r="AG206" s="1349" t="str">
        <f t="shared" si="127"/>
        <v/>
      </c>
      <c r="AI206" s="1349" t="str">
        <f t="shared" si="128"/>
        <v/>
      </c>
      <c r="AK206" s="1349" t="str">
        <f t="shared" si="129"/>
        <v/>
      </c>
      <c r="AM206" s="1349" t="str">
        <f t="shared" si="130"/>
        <v/>
      </c>
      <c r="AO206" s="1349" t="str">
        <f t="shared" si="131"/>
        <v/>
      </c>
      <c r="AQ206" s="1349" t="str">
        <f t="shared" si="132"/>
        <v/>
      </c>
      <c r="AS206" s="1349" t="str">
        <f t="shared" si="133"/>
        <v/>
      </c>
      <c r="AU206" s="1349" t="str">
        <f t="shared" si="133"/>
        <v/>
      </c>
      <c r="AW206" s="1349" t="str">
        <f t="shared" si="134"/>
        <v/>
      </c>
      <c r="AY206" s="1349" t="str">
        <f t="shared" si="135"/>
        <v/>
      </c>
      <c r="BA206" s="1349" t="str">
        <f t="shared" si="136"/>
        <v/>
      </c>
      <c r="BC206" s="1349" t="str">
        <f t="shared" si="137"/>
        <v/>
      </c>
      <c r="BE206" s="1349" t="str">
        <f t="shared" si="138"/>
        <v/>
      </c>
      <c r="BG206" s="1349" t="str">
        <f t="shared" si="139"/>
        <v/>
      </c>
      <c r="BI206" s="1349" t="str">
        <f t="shared" si="140"/>
        <v/>
      </c>
      <c r="BK206" s="1349" t="str">
        <f t="shared" si="141"/>
        <v/>
      </c>
      <c r="BM206" s="1349" t="str">
        <f t="shared" si="142"/>
        <v/>
      </c>
      <c r="BO206" s="1349" t="str">
        <f t="shared" si="143"/>
        <v/>
      </c>
      <c r="BQ206" s="1349" t="str">
        <f t="shared" si="144"/>
        <v/>
      </c>
      <c r="BS206" s="1349" t="str">
        <f t="shared" si="145"/>
        <v/>
      </c>
      <c r="BU206" s="1349" t="str">
        <f t="shared" si="146"/>
        <v/>
      </c>
      <c r="BW206" s="1349" t="str">
        <f t="shared" si="147"/>
        <v/>
      </c>
      <c r="BY206" s="1349" t="str">
        <f t="shared" si="148"/>
        <v/>
      </c>
      <c r="CA206" s="1349" t="str">
        <f t="shared" si="149"/>
        <v/>
      </c>
      <c r="CC206" s="1349" t="str">
        <f t="shared" si="150"/>
        <v/>
      </c>
      <c r="CE206" s="1349" t="str">
        <f t="shared" si="151"/>
        <v/>
      </c>
    </row>
    <row r="207" spans="5:83" x14ac:dyDescent="0.25">
      <c r="E207" s="1349" t="str">
        <f t="shared" si="114"/>
        <v/>
      </c>
      <c r="G207" s="1349" t="str">
        <f t="shared" si="114"/>
        <v/>
      </c>
      <c r="I207" s="1349" t="str">
        <f t="shared" si="115"/>
        <v/>
      </c>
      <c r="K207" s="1349" t="str">
        <f t="shared" si="116"/>
        <v/>
      </c>
      <c r="M207" s="1349" t="str">
        <f t="shared" si="117"/>
        <v/>
      </c>
      <c r="O207" s="1349" t="str">
        <f t="shared" si="118"/>
        <v/>
      </c>
      <c r="Q207" s="1349" t="str">
        <f t="shared" si="119"/>
        <v/>
      </c>
      <c r="S207" s="1349" t="str">
        <f t="shared" si="120"/>
        <v/>
      </c>
      <c r="U207" s="1349" t="str">
        <f t="shared" si="121"/>
        <v/>
      </c>
      <c r="W207" s="1349" t="str">
        <f t="shared" si="122"/>
        <v/>
      </c>
      <c r="Y207" s="1349" t="str">
        <f t="shared" si="123"/>
        <v/>
      </c>
      <c r="AA207" s="1349" t="str">
        <f t="shared" si="124"/>
        <v/>
      </c>
      <c r="AC207" s="1349" t="str">
        <f t="shared" si="125"/>
        <v/>
      </c>
      <c r="AE207" s="1349" t="str">
        <f t="shared" si="126"/>
        <v/>
      </c>
      <c r="AG207" s="1349" t="str">
        <f t="shared" si="127"/>
        <v/>
      </c>
      <c r="AI207" s="1349" t="str">
        <f t="shared" si="128"/>
        <v/>
      </c>
      <c r="AK207" s="1349" t="str">
        <f t="shared" si="129"/>
        <v/>
      </c>
      <c r="AM207" s="1349" t="str">
        <f t="shared" si="130"/>
        <v/>
      </c>
      <c r="AO207" s="1349" t="str">
        <f t="shared" si="131"/>
        <v/>
      </c>
      <c r="AQ207" s="1349" t="str">
        <f t="shared" si="132"/>
        <v/>
      </c>
      <c r="AS207" s="1349" t="str">
        <f t="shared" si="133"/>
        <v/>
      </c>
      <c r="AU207" s="1349" t="str">
        <f t="shared" si="133"/>
        <v/>
      </c>
      <c r="AW207" s="1349" t="str">
        <f t="shared" si="134"/>
        <v/>
      </c>
      <c r="AY207" s="1349" t="str">
        <f t="shared" si="135"/>
        <v/>
      </c>
      <c r="BA207" s="1349" t="str">
        <f t="shared" si="136"/>
        <v/>
      </c>
      <c r="BC207" s="1349" t="str">
        <f t="shared" si="137"/>
        <v/>
      </c>
      <c r="BE207" s="1349" t="str">
        <f t="shared" si="138"/>
        <v/>
      </c>
      <c r="BG207" s="1349" t="str">
        <f t="shared" si="139"/>
        <v/>
      </c>
      <c r="BI207" s="1349" t="str">
        <f t="shared" si="140"/>
        <v/>
      </c>
      <c r="BK207" s="1349" t="str">
        <f t="shared" si="141"/>
        <v/>
      </c>
      <c r="BM207" s="1349" t="str">
        <f t="shared" si="142"/>
        <v/>
      </c>
      <c r="BO207" s="1349" t="str">
        <f t="shared" si="143"/>
        <v/>
      </c>
      <c r="BQ207" s="1349" t="str">
        <f t="shared" si="144"/>
        <v/>
      </c>
      <c r="BS207" s="1349" t="str">
        <f t="shared" si="145"/>
        <v/>
      </c>
      <c r="BU207" s="1349" t="str">
        <f t="shared" si="146"/>
        <v/>
      </c>
      <c r="BW207" s="1349" t="str">
        <f t="shared" si="147"/>
        <v/>
      </c>
      <c r="BY207" s="1349" t="str">
        <f t="shared" si="148"/>
        <v/>
      </c>
      <c r="CA207" s="1349" t="str">
        <f t="shared" si="149"/>
        <v/>
      </c>
      <c r="CC207" s="1349" t="str">
        <f t="shared" si="150"/>
        <v/>
      </c>
      <c r="CE207" s="1349" t="str">
        <f t="shared" si="151"/>
        <v/>
      </c>
    </row>
    <row r="208" spans="5:83" x14ac:dyDescent="0.25">
      <c r="E208" s="1349" t="str">
        <f t="shared" si="114"/>
        <v/>
      </c>
      <c r="G208" s="1349" t="str">
        <f t="shared" si="114"/>
        <v/>
      </c>
      <c r="I208" s="1349" t="str">
        <f t="shared" si="115"/>
        <v/>
      </c>
      <c r="K208" s="1349" t="str">
        <f t="shared" si="116"/>
        <v/>
      </c>
      <c r="M208" s="1349" t="str">
        <f t="shared" si="117"/>
        <v/>
      </c>
      <c r="O208" s="1349" t="str">
        <f t="shared" si="118"/>
        <v/>
      </c>
      <c r="Q208" s="1349" t="str">
        <f t="shared" si="119"/>
        <v/>
      </c>
      <c r="S208" s="1349" t="str">
        <f t="shared" si="120"/>
        <v/>
      </c>
      <c r="U208" s="1349" t="str">
        <f t="shared" si="121"/>
        <v/>
      </c>
      <c r="W208" s="1349" t="str">
        <f t="shared" si="122"/>
        <v/>
      </c>
      <c r="Y208" s="1349" t="str">
        <f t="shared" si="123"/>
        <v/>
      </c>
      <c r="AA208" s="1349" t="str">
        <f t="shared" si="124"/>
        <v/>
      </c>
      <c r="AC208" s="1349" t="str">
        <f t="shared" si="125"/>
        <v/>
      </c>
      <c r="AE208" s="1349" t="str">
        <f t="shared" si="126"/>
        <v/>
      </c>
      <c r="AG208" s="1349" t="str">
        <f t="shared" si="127"/>
        <v/>
      </c>
      <c r="AI208" s="1349" t="str">
        <f t="shared" si="128"/>
        <v/>
      </c>
      <c r="AK208" s="1349" t="str">
        <f t="shared" si="129"/>
        <v/>
      </c>
      <c r="AM208" s="1349" t="str">
        <f t="shared" si="130"/>
        <v/>
      </c>
      <c r="AO208" s="1349" t="str">
        <f t="shared" si="131"/>
        <v/>
      </c>
      <c r="AQ208" s="1349" t="str">
        <f t="shared" si="132"/>
        <v/>
      </c>
      <c r="AS208" s="1349" t="str">
        <f t="shared" si="133"/>
        <v/>
      </c>
      <c r="AU208" s="1349" t="str">
        <f t="shared" si="133"/>
        <v/>
      </c>
      <c r="AW208" s="1349" t="str">
        <f t="shared" si="134"/>
        <v/>
      </c>
      <c r="AY208" s="1349" t="str">
        <f t="shared" si="135"/>
        <v/>
      </c>
      <c r="BA208" s="1349" t="str">
        <f t="shared" si="136"/>
        <v/>
      </c>
      <c r="BC208" s="1349" t="str">
        <f t="shared" si="137"/>
        <v/>
      </c>
      <c r="BE208" s="1349" t="str">
        <f t="shared" si="138"/>
        <v/>
      </c>
      <c r="BG208" s="1349" t="str">
        <f t="shared" si="139"/>
        <v/>
      </c>
      <c r="BI208" s="1349" t="str">
        <f t="shared" si="140"/>
        <v/>
      </c>
      <c r="BK208" s="1349" t="str">
        <f t="shared" si="141"/>
        <v/>
      </c>
      <c r="BM208" s="1349" t="str">
        <f t="shared" si="142"/>
        <v/>
      </c>
      <c r="BO208" s="1349" t="str">
        <f t="shared" si="143"/>
        <v/>
      </c>
      <c r="BQ208" s="1349" t="str">
        <f t="shared" si="144"/>
        <v/>
      </c>
      <c r="BS208" s="1349" t="str">
        <f t="shared" si="145"/>
        <v/>
      </c>
      <c r="BU208" s="1349" t="str">
        <f t="shared" si="146"/>
        <v/>
      </c>
      <c r="BW208" s="1349" t="str">
        <f t="shared" si="147"/>
        <v/>
      </c>
      <c r="BY208" s="1349" t="str">
        <f t="shared" si="148"/>
        <v/>
      </c>
      <c r="CA208" s="1349" t="str">
        <f t="shared" si="149"/>
        <v/>
      </c>
      <c r="CC208" s="1349" t="str">
        <f t="shared" si="150"/>
        <v/>
      </c>
      <c r="CE208" s="1349" t="str">
        <f t="shared" si="151"/>
        <v/>
      </c>
    </row>
    <row r="209" spans="5:83" x14ac:dyDescent="0.25">
      <c r="E209" s="1349" t="str">
        <f t="shared" si="114"/>
        <v/>
      </c>
      <c r="G209" s="1349" t="str">
        <f t="shared" si="114"/>
        <v/>
      </c>
      <c r="I209" s="1349" t="str">
        <f t="shared" si="115"/>
        <v/>
      </c>
      <c r="K209" s="1349" t="str">
        <f t="shared" si="116"/>
        <v/>
      </c>
      <c r="M209" s="1349" t="str">
        <f t="shared" si="117"/>
        <v/>
      </c>
      <c r="O209" s="1349" t="str">
        <f t="shared" si="118"/>
        <v/>
      </c>
      <c r="Q209" s="1349" t="str">
        <f t="shared" si="119"/>
        <v/>
      </c>
      <c r="S209" s="1349" t="str">
        <f t="shared" si="120"/>
        <v/>
      </c>
      <c r="U209" s="1349" t="str">
        <f t="shared" si="121"/>
        <v/>
      </c>
      <c r="W209" s="1349" t="str">
        <f t="shared" si="122"/>
        <v/>
      </c>
      <c r="Y209" s="1349" t="str">
        <f t="shared" si="123"/>
        <v/>
      </c>
      <c r="AA209" s="1349" t="str">
        <f t="shared" si="124"/>
        <v/>
      </c>
      <c r="AC209" s="1349" t="str">
        <f t="shared" si="125"/>
        <v/>
      </c>
      <c r="AE209" s="1349" t="str">
        <f t="shared" si="126"/>
        <v/>
      </c>
      <c r="AG209" s="1349" t="str">
        <f t="shared" si="127"/>
        <v/>
      </c>
      <c r="AI209" s="1349" t="str">
        <f t="shared" si="128"/>
        <v/>
      </c>
      <c r="AK209" s="1349" t="str">
        <f t="shared" si="129"/>
        <v/>
      </c>
      <c r="AM209" s="1349" t="str">
        <f t="shared" si="130"/>
        <v/>
      </c>
      <c r="AO209" s="1349" t="str">
        <f t="shared" si="131"/>
        <v/>
      </c>
      <c r="AQ209" s="1349" t="str">
        <f t="shared" si="132"/>
        <v/>
      </c>
      <c r="AS209" s="1349" t="str">
        <f t="shared" si="133"/>
        <v/>
      </c>
      <c r="AU209" s="1349" t="str">
        <f t="shared" si="133"/>
        <v/>
      </c>
      <c r="AW209" s="1349" t="str">
        <f t="shared" si="134"/>
        <v/>
      </c>
      <c r="AY209" s="1349" t="str">
        <f t="shared" si="135"/>
        <v/>
      </c>
      <c r="BA209" s="1349" t="str">
        <f t="shared" si="136"/>
        <v/>
      </c>
      <c r="BC209" s="1349" t="str">
        <f t="shared" si="137"/>
        <v/>
      </c>
      <c r="BE209" s="1349" t="str">
        <f t="shared" si="138"/>
        <v/>
      </c>
      <c r="BG209" s="1349" t="str">
        <f t="shared" si="139"/>
        <v/>
      </c>
      <c r="BI209" s="1349" t="str">
        <f t="shared" si="140"/>
        <v/>
      </c>
      <c r="BK209" s="1349" t="str">
        <f t="shared" si="141"/>
        <v/>
      </c>
      <c r="BM209" s="1349" t="str">
        <f t="shared" si="142"/>
        <v/>
      </c>
      <c r="BO209" s="1349" t="str">
        <f t="shared" si="143"/>
        <v/>
      </c>
      <c r="BQ209" s="1349" t="str">
        <f t="shared" si="144"/>
        <v/>
      </c>
      <c r="BS209" s="1349" t="str">
        <f t="shared" si="145"/>
        <v/>
      </c>
      <c r="BU209" s="1349" t="str">
        <f t="shared" si="146"/>
        <v/>
      </c>
      <c r="BW209" s="1349" t="str">
        <f t="shared" si="147"/>
        <v/>
      </c>
      <c r="BY209" s="1349" t="str">
        <f t="shared" si="148"/>
        <v/>
      </c>
      <c r="CA209" s="1349" t="str">
        <f t="shared" si="149"/>
        <v/>
      </c>
      <c r="CC209" s="1349" t="str">
        <f t="shared" si="150"/>
        <v/>
      </c>
      <c r="CE209" s="1349" t="str">
        <f t="shared" si="151"/>
        <v/>
      </c>
    </row>
    <row r="210" spans="5:83" x14ac:dyDescent="0.25">
      <c r="E210" s="1349" t="str">
        <f t="shared" si="114"/>
        <v/>
      </c>
      <c r="G210" s="1349" t="str">
        <f t="shared" si="114"/>
        <v/>
      </c>
      <c r="I210" s="1349" t="str">
        <f t="shared" si="115"/>
        <v/>
      </c>
      <c r="K210" s="1349" t="str">
        <f t="shared" si="116"/>
        <v/>
      </c>
      <c r="M210" s="1349" t="str">
        <f t="shared" si="117"/>
        <v/>
      </c>
      <c r="O210" s="1349" t="str">
        <f t="shared" si="118"/>
        <v/>
      </c>
      <c r="Q210" s="1349" t="str">
        <f t="shared" si="119"/>
        <v/>
      </c>
      <c r="S210" s="1349" t="str">
        <f t="shared" si="120"/>
        <v/>
      </c>
      <c r="U210" s="1349" t="str">
        <f t="shared" si="121"/>
        <v/>
      </c>
      <c r="W210" s="1349" t="str">
        <f t="shared" si="122"/>
        <v/>
      </c>
      <c r="Y210" s="1349" t="str">
        <f t="shared" si="123"/>
        <v/>
      </c>
      <c r="AA210" s="1349" t="str">
        <f t="shared" si="124"/>
        <v/>
      </c>
      <c r="AC210" s="1349" t="str">
        <f t="shared" si="125"/>
        <v/>
      </c>
      <c r="AE210" s="1349" t="str">
        <f t="shared" si="126"/>
        <v/>
      </c>
      <c r="AG210" s="1349" t="str">
        <f t="shared" si="127"/>
        <v/>
      </c>
      <c r="AI210" s="1349" t="str">
        <f t="shared" si="128"/>
        <v/>
      </c>
      <c r="AK210" s="1349" t="str">
        <f t="shared" si="129"/>
        <v/>
      </c>
      <c r="AM210" s="1349" t="str">
        <f t="shared" si="130"/>
        <v/>
      </c>
      <c r="AO210" s="1349" t="str">
        <f t="shared" si="131"/>
        <v/>
      </c>
      <c r="AQ210" s="1349" t="str">
        <f t="shared" si="132"/>
        <v/>
      </c>
      <c r="AS210" s="1349" t="str">
        <f t="shared" si="133"/>
        <v/>
      </c>
      <c r="AU210" s="1349" t="str">
        <f t="shared" si="133"/>
        <v/>
      </c>
      <c r="AW210" s="1349" t="str">
        <f t="shared" si="134"/>
        <v/>
      </c>
      <c r="AY210" s="1349" t="str">
        <f t="shared" si="135"/>
        <v/>
      </c>
      <c r="BA210" s="1349" t="str">
        <f t="shared" si="136"/>
        <v/>
      </c>
      <c r="BC210" s="1349" t="str">
        <f t="shared" si="137"/>
        <v/>
      </c>
      <c r="BE210" s="1349" t="str">
        <f t="shared" si="138"/>
        <v/>
      </c>
      <c r="BG210" s="1349" t="str">
        <f t="shared" si="139"/>
        <v/>
      </c>
      <c r="BI210" s="1349" t="str">
        <f t="shared" si="140"/>
        <v/>
      </c>
      <c r="BK210" s="1349" t="str">
        <f t="shared" si="141"/>
        <v/>
      </c>
      <c r="BM210" s="1349" t="str">
        <f t="shared" si="142"/>
        <v/>
      </c>
      <c r="BO210" s="1349" t="str">
        <f t="shared" si="143"/>
        <v/>
      </c>
      <c r="BQ210" s="1349" t="str">
        <f t="shared" si="144"/>
        <v/>
      </c>
      <c r="BS210" s="1349" t="str">
        <f t="shared" si="145"/>
        <v/>
      </c>
      <c r="BU210" s="1349" t="str">
        <f t="shared" si="146"/>
        <v/>
      </c>
      <c r="BW210" s="1349" t="str">
        <f t="shared" si="147"/>
        <v/>
      </c>
      <c r="BY210" s="1349" t="str">
        <f t="shared" si="148"/>
        <v/>
      </c>
      <c r="CA210" s="1349" t="str">
        <f t="shared" si="149"/>
        <v/>
      </c>
      <c r="CC210" s="1349" t="str">
        <f t="shared" si="150"/>
        <v/>
      </c>
      <c r="CE210" s="1349" t="str">
        <f t="shared" si="151"/>
        <v/>
      </c>
    </row>
    <row r="211" spans="5:83" x14ac:dyDescent="0.25">
      <c r="E211" s="1349" t="str">
        <f t="shared" si="114"/>
        <v/>
      </c>
      <c r="G211" s="1349" t="str">
        <f t="shared" si="114"/>
        <v/>
      </c>
      <c r="I211" s="1349" t="str">
        <f t="shared" si="115"/>
        <v/>
      </c>
      <c r="K211" s="1349" t="str">
        <f t="shared" si="116"/>
        <v/>
      </c>
      <c r="M211" s="1349" t="str">
        <f t="shared" si="117"/>
        <v/>
      </c>
      <c r="O211" s="1349" t="str">
        <f t="shared" si="118"/>
        <v/>
      </c>
      <c r="Q211" s="1349" t="str">
        <f t="shared" si="119"/>
        <v/>
      </c>
      <c r="S211" s="1349" t="str">
        <f t="shared" si="120"/>
        <v/>
      </c>
      <c r="U211" s="1349" t="str">
        <f t="shared" si="121"/>
        <v/>
      </c>
      <c r="W211" s="1349" t="str">
        <f t="shared" si="122"/>
        <v/>
      </c>
      <c r="Y211" s="1349" t="str">
        <f t="shared" si="123"/>
        <v/>
      </c>
      <c r="AA211" s="1349" t="str">
        <f t="shared" si="124"/>
        <v/>
      </c>
      <c r="AC211" s="1349" t="str">
        <f t="shared" si="125"/>
        <v/>
      </c>
      <c r="AE211" s="1349" t="str">
        <f t="shared" si="126"/>
        <v/>
      </c>
      <c r="AG211" s="1349" t="str">
        <f t="shared" si="127"/>
        <v/>
      </c>
      <c r="AI211" s="1349" t="str">
        <f t="shared" si="128"/>
        <v/>
      </c>
      <c r="AK211" s="1349" t="str">
        <f t="shared" si="129"/>
        <v/>
      </c>
      <c r="AM211" s="1349" t="str">
        <f t="shared" si="130"/>
        <v/>
      </c>
      <c r="AO211" s="1349" t="str">
        <f t="shared" si="131"/>
        <v/>
      </c>
      <c r="AQ211" s="1349" t="str">
        <f t="shared" si="132"/>
        <v/>
      </c>
      <c r="AS211" s="1349" t="str">
        <f t="shared" si="133"/>
        <v/>
      </c>
      <c r="AU211" s="1349" t="str">
        <f t="shared" si="133"/>
        <v/>
      </c>
      <c r="AW211" s="1349" t="str">
        <f t="shared" si="134"/>
        <v/>
      </c>
      <c r="AY211" s="1349" t="str">
        <f t="shared" si="135"/>
        <v/>
      </c>
      <c r="BA211" s="1349" t="str">
        <f t="shared" si="136"/>
        <v/>
      </c>
      <c r="BC211" s="1349" t="str">
        <f t="shared" si="137"/>
        <v/>
      </c>
      <c r="BE211" s="1349" t="str">
        <f t="shared" si="138"/>
        <v/>
      </c>
      <c r="BG211" s="1349" t="str">
        <f t="shared" si="139"/>
        <v/>
      </c>
      <c r="BI211" s="1349" t="str">
        <f t="shared" si="140"/>
        <v/>
      </c>
      <c r="BK211" s="1349" t="str">
        <f t="shared" si="141"/>
        <v/>
      </c>
      <c r="BM211" s="1349" t="str">
        <f t="shared" si="142"/>
        <v/>
      </c>
      <c r="BO211" s="1349" t="str">
        <f t="shared" si="143"/>
        <v/>
      </c>
      <c r="BQ211" s="1349" t="str">
        <f t="shared" si="144"/>
        <v/>
      </c>
      <c r="BS211" s="1349" t="str">
        <f t="shared" si="145"/>
        <v/>
      </c>
      <c r="BU211" s="1349" t="str">
        <f t="shared" si="146"/>
        <v/>
      </c>
      <c r="BW211" s="1349" t="str">
        <f t="shared" si="147"/>
        <v/>
      </c>
      <c r="BY211" s="1349" t="str">
        <f t="shared" si="148"/>
        <v/>
      </c>
      <c r="CA211" s="1349" t="str">
        <f t="shared" si="149"/>
        <v/>
      </c>
      <c r="CC211" s="1349" t="str">
        <f t="shared" si="150"/>
        <v/>
      </c>
      <c r="CE211" s="1349" t="str">
        <f t="shared" si="151"/>
        <v/>
      </c>
    </row>
    <row r="212" spans="5:83" x14ac:dyDescent="0.25">
      <c r="E212" s="1349" t="str">
        <f t="shared" si="114"/>
        <v/>
      </c>
      <c r="G212" s="1349" t="str">
        <f t="shared" si="114"/>
        <v/>
      </c>
      <c r="I212" s="1349" t="str">
        <f t="shared" si="115"/>
        <v/>
      </c>
      <c r="K212" s="1349" t="str">
        <f t="shared" si="116"/>
        <v/>
      </c>
      <c r="M212" s="1349" t="str">
        <f t="shared" si="117"/>
        <v/>
      </c>
      <c r="O212" s="1349" t="str">
        <f t="shared" si="118"/>
        <v/>
      </c>
      <c r="Q212" s="1349" t="str">
        <f t="shared" si="119"/>
        <v/>
      </c>
      <c r="S212" s="1349" t="str">
        <f t="shared" si="120"/>
        <v/>
      </c>
      <c r="U212" s="1349" t="str">
        <f t="shared" si="121"/>
        <v/>
      </c>
      <c r="W212" s="1349" t="str">
        <f t="shared" si="122"/>
        <v/>
      </c>
      <c r="Y212" s="1349" t="str">
        <f t="shared" si="123"/>
        <v/>
      </c>
      <c r="AA212" s="1349" t="str">
        <f t="shared" si="124"/>
        <v/>
      </c>
      <c r="AC212" s="1349" t="str">
        <f t="shared" si="125"/>
        <v/>
      </c>
      <c r="AE212" s="1349" t="str">
        <f t="shared" si="126"/>
        <v/>
      </c>
      <c r="AG212" s="1349" t="str">
        <f t="shared" si="127"/>
        <v/>
      </c>
      <c r="AI212" s="1349" t="str">
        <f t="shared" si="128"/>
        <v/>
      </c>
      <c r="AK212" s="1349" t="str">
        <f t="shared" si="129"/>
        <v/>
      </c>
      <c r="AM212" s="1349" t="str">
        <f t="shared" si="130"/>
        <v/>
      </c>
      <c r="AO212" s="1349" t="str">
        <f t="shared" si="131"/>
        <v/>
      </c>
      <c r="AQ212" s="1349" t="str">
        <f t="shared" si="132"/>
        <v/>
      </c>
      <c r="AS212" s="1349" t="str">
        <f t="shared" si="133"/>
        <v/>
      </c>
      <c r="AU212" s="1349" t="str">
        <f t="shared" si="133"/>
        <v/>
      </c>
      <c r="AW212" s="1349" t="str">
        <f t="shared" si="134"/>
        <v/>
      </c>
      <c r="AY212" s="1349" t="str">
        <f t="shared" si="135"/>
        <v/>
      </c>
      <c r="BA212" s="1349" t="str">
        <f t="shared" si="136"/>
        <v/>
      </c>
      <c r="BC212" s="1349" t="str">
        <f t="shared" si="137"/>
        <v/>
      </c>
      <c r="BE212" s="1349" t="str">
        <f t="shared" si="138"/>
        <v/>
      </c>
      <c r="BG212" s="1349" t="str">
        <f t="shared" si="139"/>
        <v/>
      </c>
      <c r="BI212" s="1349" t="str">
        <f t="shared" si="140"/>
        <v/>
      </c>
      <c r="BK212" s="1349" t="str">
        <f t="shared" si="141"/>
        <v/>
      </c>
      <c r="BM212" s="1349" t="str">
        <f t="shared" si="142"/>
        <v/>
      </c>
      <c r="BO212" s="1349" t="str">
        <f t="shared" si="143"/>
        <v/>
      </c>
      <c r="BQ212" s="1349" t="str">
        <f t="shared" si="144"/>
        <v/>
      </c>
      <c r="BS212" s="1349" t="str">
        <f t="shared" si="145"/>
        <v/>
      </c>
      <c r="BU212" s="1349" t="str">
        <f t="shared" si="146"/>
        <v/>
      </c>
      <c r="BW212" s="1349" t="str">
        <f t="shared" si="147"/>
        <v/>
      </c>
      <c r="BY212" s="1349" t="str">
        <f t="shared" si="148"/>
        <v/>
      </c>
      <c r="CA212" s="1349" t="str">
        <f t="shared" si="149"/>
        <v/>
      </c>
      <c r="CC212" s="1349" t="str">
        <f t="shared" si="150"/>
        <v/>
      </c>
      <c r="CE212" s="1349" t="str">
        <f t="shared" si="151"/>
        <v/>
      </c>
    </row>
    <row r="213" spans="5:83" x14ac:dyDescent="0.25">
      <c r="E213" s="1349" t="str">
        <f t="shared" si="114"/>
        <v/>
      </c>
      <c r="G213" s="1349" t="str">
        <f t="shared" si="114"/>
        <v/>
      </c>
      <c r="I213" s="1349" t="str">
        <f t="shared" si="115"/>
        <v/>
      </c>
      <c r="K213" s="1349" t="str">
        <f t="shared" si="116"/>
        <v/>
      </c>
      <c r="M213" s="1349" t="str">
        <f t="shared" si="117"/>
        <v/>
      </c>
      <c r="O213" s="1349" t="str">
        <f t="shared" si="118"/>
        <v/>
      </c>
      <c r="Q213" s="1349" t="str">
        <f t="shared" si="119"/>
        <v/>
      </c>
      <c r="S213" s="1349" t="str">
        <f t="shared" si="120"/>
        <v/>
      </c>
      <c r="U213" s="1349" t="str">
        <f t="shared" si="121"/>
        <v/>
      </c>
      <c r="W213" s="1349" t="str">
        <f t="shared" si="122"/>
        <v/>
      </c>
      <c r="Y213" s="1349" t="str">
        <f t="shared" si="123"/>
        <v/>
      </c>
      <c r="AA213" s="1349" t="str">
        <f t="shared" si="124"/>
        <v/>
      </c>
      <c r="AC213" s="1349" t="str">
        <f t="shared" si="125"/>
        <v/>
      </c>
      <c r="AE213" s="1349" t="str">
        <f t="shared" si="126"/>
        <v/>
      </c>
      <c r="AG213" s="1349" t="str">
        <f t="shared" si="127"/>
        <v/>
      </c>
      <c r="AI213" s="1349" t="str">
        <f t="shared" si="128"/>
        <v/>
      </c>
      <c r="AK213" s="1349" t="str">
        <f t="shared" si="129"/>
        <v/>
      </c>
      <c r="AM213" s="1349" t="str">
        <f t="shared" si="130"/>
        <v/>
      </c>
      <c r="AO213" s="1349" t="str">
        <f t="shared" si="131"/>
        <v/>
      </c>
      <c r="AQ213" s="1349" t="str">
        <f t="shared" si="132"/>
        <v/>
      </c>
      <c r="AS213" s="1349" t="str">
        <f t="shared" si="133"/>
        <v/>
      </c>
      <c r="AU213" s="1349" t="str">
        <f t="shared" si="133"/>
        <v/>
      </c>
      <c r="AW213" s="1349" t="str">
        <f t="shared" si="134"/>
        <v/>
      </c>
      <c r="AY213" s="1349" t="str">
        <f t="shared" si="135"/>
        <v/>
      </c>
      <c r="BA213" s="1349" t="str">
        <f t="shared" si="136"/>
        <v/>
      </c>
      <c r="BC213" s="1349" t="str">
        <f t="shared" si="137"/>
        <v/>
      </c>
      <c r="BE213" s="1349" t="str">
        <f t="shared" si="138"/>
        <v/>
      </c>
      <c r="BG213" s="1349" t="str">
        <f t="shared" si="139"/>
        <v/>
      </c>
      <c r="BI213" s="1349" t="str">
        <f t="shared" si="140"/>
        <v/>
      </c>
      <c r="BK213" s="1349" t="str">
        <f t="shared" si="141"/>
        <v/>
      </c>
      <c r="BM213" s="1349" t="str">
        <f t="shared" si="142"/>
        <v/>
      </c>
      <c r="BO213" s="1349" t="str">
        <f t="shared" si="143"/>
        <v/>
      </c>
      <c r="BQ213" s="1349" t="str">
        <f t="shared" si="144"/>
        <v/>
      </c>
      <c r="BS213" s="1349" t="str">
        <f t="shared" si="145"/>
        <v/>
      </c>
      <c r="BU213" s="1349" t="str">
        <f t="shared" si="146"/>
        <v/>
      </c>
      <c r="BW213" s="1349" t="str">
        <f t="shared" si="147"/>
        <v/>
      </c>
      <c r="BY213" s="1349" t="str">
        <f t="shared" si="148"/>
        <v/>
      </c>
      <c r="CA213" s="1349" t="str">
        <f t="shared" si="149"/>
        <v/>
      </c>
      <c r="CC213" s="1349" t="str">
        <f t="shared" si="150"/>
        <v/>
      </c>
      <c r="CE213" s="1349" t="str">
        <f t="shared" si="151"/>
        <v/>
      </c>
    </row>
    <row r="214" spans="5:83" x14ac:dyDescent="0.25">
      <c r="E214" s="1349" t="str">
        <f t="shared" si="114"/>
        <v/>
      </c>
      <c r="G214" s="1349" t="str">
        <f t="shared" si="114"/>
        <v/>
      </c>
      <c r="I214" s="1349" t="str">
        <f t="shared" si="115"/>
        <v/>
      </c>
      <c r="K214" s="1349" t="str">
        <f t="shared" si="116"/>
        <v/>
      </c>
      <c r="M214" s="1349" t="str">
        <f t="shared" si="117"/>
        <v/>
      </c>
      <c r="O214" s="1349" t="str">
        <f t="shared" si="118"/>
        <v/>
      </c>
      <c r="Q214" s="1349" t="str">
        <f t="shared" si="119"/>
        <v/>
      </c>
      <c r="S214" s="1349" t="str">
        <f t="shared" si="120"/>
        <v/>
      </c>
      <c r="U214" s="1349" t="str">
        <f t="shared" si="121"/>
        <v/>
      </c>
      <c r="W214" s="1349" t="str">
        <f t="shared" si="122"/>
        <v/>
      </c>
      <c r="Y214" s="1349" t="str">
        <f t="shared" si="123"/>
        <v/>
      </c>
      <c r="AA214" s="1349" t="str">
        <f t="shared" si="124"/>
        <v/>
      </c>
      <c r="AC214" s="1349" t="str">
        <f t="shared" si="125"/>
        <v/>
      </c>
      <c r="AE214" s="1349" t="str">
        <f t="shared" si="126"/>
        <v/>
      </c>
      <c r="AG214" s="1349" t="str">
        <f t="shared" si="127"/>
        <v/>
      </c>
      <c r="AI214" s="1349" t="str">
        <f t="shared" si="128"/>
        <v/>
      </c>
      <c r="AK214" s="1349" t="str">
        <f t="shared" si="129"/>
        <v/>
      </c>
      <c r="AM214" s="1349" t="str">
        <f t="shared" si="130"/>
        <v/>
      </c>
      <c r="AO214" s="1349" t="str">
        <f t="shared" si="131"/>
        <v/>
      </c>
      <c r="AQ214" s="1349" t="str">
        <f t="shared" si="132"/>
        <v/>
      </c>
      <c r="AS214" s="1349" t="str">
        <f t="shared" si="133"/>
        <v/>
      </c>
      <c r="AU214" s="1349" t="str">
        <f t="shared" si="133"/>
        <v/>
      </c>
      <c r="AW214" s="1349" t="str">
        <f t="shared" si="134"/>
        <v/>
      </c>
      <c r="AY214" s="1349" t="str">
        <f t="shared" si="135"/>
        <v/>
      </c>
      <c r="BA214" s="1349" t="str">
        <f t="shared" si="136"/>
        <v/>
      </c>
      <c r="BC214" s="1349" t="str">
        <f t="shared" si="137"/>
        <v/>
      </c>
      <c r="BE214" s="1349" t="str">
        <f t="shared" si="138"/>
        <v/>
      </c>
      <c r="BG214" s="1349" t="str">
        <f t="shared" si="139"/>
        <v/>
      </c>
      <c r="BI214" s="1349" t="str">
        <f t="shared" si="140"/>
        <v/>
      </c>
      <c r="BK214" s="1349" t="str">
        <f t="shared" si="141"/>
        <v/>
      </c>
      <c r="BM214" s="1349" t="str">
        <f t="shared" si="142"/>
        <v/>
      </c>
      <c r="BO214" s="1349" t="str">
        <f t="shared" si="143"/>
        <v/>
      </c>
      <c r="BQ214" s="1349" t="str">
        <f t="shared" si="144"/>
        <v/>
      </c>
      <c r="BS214" s="1349" t="str">
        <f t="shared" si="145"/>
        <v/>
      </c>
      <c r="BU214" s="1349" t="str">
        <f t="shared" si="146"/>
        <v/>
      </c>
      <c r="BW214" s="1349" t="str">
        <f t="shared" si="147"/>
        <v/>
      </c>
      <c r="BY214" s="1349" t="str">
        <f t="shared" si="148"/>
        <v/>
      </c>
      <c r="CA214" s="1349" t="str">
        <f t="shared" si="149"/>
        <v/>
      </c>
      <c r="CC214" s="1349" t="str">
        <f t="shared" si="150"/>
        <v/>
      </c>
      <c r="CE214" s="1349" t="str">
        <f t="shared" si="151"/>
        <v/>
      </c>
    </row>
    <row r="215" spans="5:83" x14ac:dyDescent="0.25">
      <c r="E215" s="1349" t="str">
        <f t="shared" si="114"/>
        <v/>
      </c>
      <c r="G215" s="1349" t="str">
        <f t="shared" si="114"/>
        <v/>
      </c>
      <c r="I215" s="1349" t="str">
        <f t="shared" si="115"/>
        <v/>
      </c>
      <c r="K215" s="1349" t="str">
        <f t="shared" si="116"/>
        <v/>
      </c>
      <c r="M215" s="1349" t="str">
        <f t="shared" si="117"/>
        <v/>
      </c>
      <c r="O215" s="1349" t="str">
        <f t="shared" si="118"/>
        <v/>
      </c>
      <c r="Q215" s="1349" t="str">
        <f t="shared" si="119"/>
        <v/>
      </c>
      <c r="S215" s="1349" t="str">
        <f t="shared" si="120"/>
        <v/>
      </c>
      <c r="U215" s="1349" t="str">
        <f t="shared" si="121"/>
        <v/>
      </c>
      <c r="W215" s="1349" t="str">
        <f t="shared" si="122"/>
        <v/>
      </c>
      <c r="Y215" s="1349" t="str">
        <f t="shared" si="123"/>
        <v/>
      </c>
      <c r="AA215" s="1349" t="str">
        <f t="shared" si="124"/>
        <v/>
      </c>
      <c r="AC215" s="1349" t="str">
        <f t="shared" si="125"/>
        <v/>
      </c>
      <c r="AE215" s="1349" t="str">
        <f t="shared" si="126"/>
        <v/>
      </c>
      <c r="AG215" s="1349" t="str">
        <f t="shared" si="127"/>
        <v/>
      </c>
      <c r="AI215" s="1349" t="str">
        <f t="shared" si="128"/>
        <v/>
      </c>
      <c r="AK215" s="1349" t="str">
        <f t="shared" si="129"/>
        <v/>
      </c>
      <c r="AM215" s="1349" t="str">
        <f t="shared" si="130"/>
        <v/>
      </c>
      <c r="AO215" s="1349" t="str">
        <f t="shared" si="131"/>
        <v/>
      </c>
      <c r="AQ215" s="1349" t="str">
        <f t="shared" si="132"/>
        <v/>
      </c>
      <c r="AS215" s="1349" t="str">
        <f t="shared" si="133"/>
        <v/>
      </c>
      <c r="AU215" s="1349" t="str">
        <f t="shared" si="133"/>
        <v/>
      </c>
      <c r="AW215" s="1349" t="str">
        <f t="shared" si="134"/>
        <v/>
      </c>
      <c r="AY215" s="1349" t="str">
        <f t="shared" si="135"/>
        <v/>
      </c>
      <c r="BA215" s="1349" t="str">
        <f t="shared" si="136"/>
        <v/>
      </c>
      <c r="BC215" s="1349" t="str">
        <f t="shared" si="137"/>
        <v/>
      </c>
      <c r="BE215" s="1349" t="str">
        <f t="shared" si="138"/>
        <v/>
      </c>
      <c r="BG215" s="1349" t="str">
        <f t="shared" si="139"/>
        <v/>
      </c>
      <c r="BI215" s="1349" t="str">
        <f t="shared" si="140"/>
        <v/>
      </c>
      <c r="BK215" s="1349" t="str">
        <f t="shared" si="141"/>
        <v/>
      </c>
      <c r="BM215" s="1349" t="str">
        <f t="shared" si="142"/>
        <v/>
      </c>
      <c r="BO215" s="1349" t="str">
        <f t="shared" si="143"/>
        <v/>
      </c>
      <c r="BQ215" s="1349" t="str">
        <f t="shared" si="144"/>
        <v/>
      </c>
      <c r="BS215" s="1349" t="str">
        <f t="shared" si="145"/>
        <v/>
      </c>
      <c r="BU215" s="1349" t="str">
        <f t="shared" si="146"/>
        <v/>
      </c>
      <c r="BW215" s="1349" t="str">
        <f t="shared" si="147"/>
        <v/>
      </c>
      <c r="BY215" s="1349" t="str">
        <f t="shared" si="148"/>
        <v/>
      </c>
      <c r="CA215" s="1349" t="str">
        <f t="shared" si="149"/>
        <v/>
      </c>
      <c r="CC215" s="1349" t="str">
        <f t="shared" si="150"/>
        <v/>
      </c>
      <c r="CE215" s="1349" t="str">
        <f t="shared" si="151"/>
        <v/>
      </c>
    </row>
    <row r="216" spans="5:83" x14ac:dyDescent="0.25">
      <c r="E216" s="1349" t="str">
        <f t="shared" si="114"/>
        <v/>
      </c>
      <c r="G216" s="1349" t="str">
        <f t="shared" si="114"/>
        <v/>
      </c>
      <c r="I216" s="1349" t="str">
        <f t="shared" si="115"/>
        <v/>
      </c>
      <c r="K216" s="1349" t="str">
        <f t="shared" si="116"/>
        <v/>
      </c>
      <c r="M216" s="1349" t="str">
        <f t="shared" si="117"/>
        <v/>
      </c>
      <c r="O216" s="1349" t="str">
        <f t="shared" si="118"/>
        <v/>
      </c>
      <c r="Q216" s="1349" t="str">
        <f t="shared" si="119"/>
        <v/>
      </c>
      <c r="S216" s="1349" t="str">
        <f t="shared" si="120"/>
        <v/>
      </c>
      <c r="U216" s="1349" t="str">
        <f t="shared" si="121"/>
        <v/>
      </c>
      <c r="W216" s="1349" t="str">
        <f t="shared" si="122"/>
        <v/>
      </c>
      <c r="Y216" s="1349" t="str">
        <f t="shared" si="123"/>
        <v/>
      </c>
      <c r="AA216" s="1349" t="str">
        <f t="shared" si="124"/>
        <v/>
      </c>
      <c r="AC216" s="1349" t="str">
        <f t="shared" si="125"/>
        <v/>
      </c>
      <c r="AE216" s="1349" t="str">
        <f t="shared" si="126"/>
        <v/>
      </c>
      <c r="AG216" s="1349" t="str">
        <f t="shared" si="127"/>
        <v/>
      </c>
      <c r="AI216" s="1349" t="str">
        <f t="shared" si="128"/>
        <v/>
      </c>
      <c r="AK216" s="1349" t="str">
        <f t="shared" si="129"/>
        <v/>
      </c>
      <c r="AM216" s="1349" t="str">
        <f t="shared" si="130"/>
        <v/>
      </c>
      <c r="AO216" s="1349" t="str">
        <f t="shared" si="131"/>
        <v/>
      </c>
      <c r="AQ216" s="1349" t="str">
        <f t="shared" si="132"/>
        <v/>
      </c>
      <c r="AS216" s="1349" t="str">
        <f t="shared" si="133"/>
        <v/>
      </c>
      <c r="AU216" s="1349" t="str">
        <f t="shared" si="133"/>
        <v/>
      </c>
      <c r="AW216" s="1349" t="str">
        <f t="shared" si="134"/>
        <v/>
      </c>
      <c r="AY216" s="1349" t="str">
        <f t="shared" si="135"/>
        <v/>
      </c>
      <c r="BA216" s="1349" t="str">
        <f t="shared" si="136"/>
        <v/>
      </c>
      <c r="BC216" s="1349" t="str">
        <f t="shared" si="137"/>
        <v/>
      </c>
      <c r="BE216" s="1349" t="str">
        <f t="shared" si="138"/>
        <v/>
      </c>
      <c r="BG216" s="1349" t="str">
        <f t="shared" si="139"/>
        <v/>
      </c>
      <c r="BI216" s="1349" t="str">
        <f t="shared" si="140"/>
        <v/>
      </c>
      <c r="BK216" s="1349" t="str">
        <f t="shared" si="141"/>
        <v/>
      </c>
      <c r="BM216" s="1349" t="str">
        <f t="shared" si="142"/>
        <v/>
      </c>
      <c r="BO216" s="1349" t="str">
        <f t="shared" si="143"/>
        <v/>
      </c>
      <c r="BQ216" s="1349" t="str">
        <f t="shared" si="144"/>
        <v/>
      </c>
      <c r="BS216" s="1349" t="str">
        <f t="shared" si="145"/>
        <v/>
      </c>
      <c r="BU216" s="1349" t="str">
        <f t="shared" si="146"/>
        <v/>
      </c>
      <c r="BW216" s="1349" t="str">
        <f t="shared" si="147"/>
        <v/>
      </c>
      <c r="BY216" s="1349" t="str">
        <f t="shared" si="148"/>
        <v/>
      </c>
      <c r="CA216" s="1349" t="str">
        <f t="shared" si="149"/>
        <v/>
      </c>
      <c r="CC216" s="1349" t="str">
        <f t="shared" si="150"/>
        <v/>
      </c>
      <c r="CE216" s="1349" t="str">
        <f t="shared" si="151"/>
        <v/>
      </c>
    </row>
    <row r="217" spans="5:83" x14ac:dyDescent="0.25">
      <c r="E217" s="1349" t="str">
        <f t="shared" si="114"/>
        <v/>
      </c>
      <c r="G217" s="1349" t="str">
        <f t="shared" si="114"/>
        <v/>
      </c>
      <c r="I217" s="1349" t="str">
        <f t="shared" si="115"/>
        <v/>
      </c>
      <c r="K217" s="1349" t="str">
        <f t="shared" si="116"/>
        <v/>
      </c>
      <c r="M217" s="1349" t="str">
        <f t="shared" si="117"/>
        <v/>
      </c>
      <c r="O217" s="1349" t="str">
        <f t="shared" si="118"/>
        <v/>
      </c>
      <c r="Q217" s="1349" t="str">
        <f t="shared" si="119"/>
        <v/>
      </c>
      <c r="S217" s="1349" t="str">
        <f t="shared" si="120"/>
        <v/>
      </c>
      <c r="U217" s="1349" t="str">
        <f t="shared" si="121"/>
        <v/>
      </c>
      <c r="W217" s="1349" t="str">
        <f t="shared" si="122"/>
        <v/>
      </c>
      <c r="Y217" s="1349" t="str">
        <f t="shared" si="123"/>
        <v/>
      </c>
      <c r="AA217" s="1349" t="str">
        <f t="shared" si="124"/>
        <v/>
      </c>
      <c r="AC217" s="1349" t="str">
        <f t="shared" si="125"/>
        <v/>
      </c>
      <c r="AE217" s="1349" t="str">
        <f t="shared" si="126"/>
        <v/>
      </c>
      <c r="AG217" s="1349" t="str">
        <f t="shared" si="127"/>
        <v/>
      </c>
      <c r="AI217" s="1349" t="str">
        <f t="shared" si="128"/>
        <v/>
      </c>
      <c r="AK217" s="1349" t="str">
        <f t="shared" si="129"/>
        <v/>
      </c>
      <c r="AM217" s="1349" t="str">
        <f t="shared" si="130"/>
        <v/>
      </c>
      <c r="AO217" s="1349" t="str">
        <f t="shared" si="131"/>
        <v/>
      </c>
      <c r="AQ217" s="1349" t="str">
        <f t="shared" si="132"/>
        <v/>
      </c>
      <c r="AS217" s="1349" t="str">
        <f t="shared" si="133"/>
        <v/>
      </c>
      <c r="AU217" s="1349" t="str">
        <f t="shared" si="133"/>
        <v/>
      </c>
      <c r="AW217" s="1349" t="str">
        <f t="shared" si="134"/>
        <v/>
      </c>
      <c r="AY217" s="1349" t="str">
        <f t="shared" si="135"/>
        <v/>
      </c>
      <c r="BA217" s="1349" t="str">
        <f t="shared" si="136"/>
        <v/>
      </c>
      <c r="BC217" s="1349" t="str">
        <f t="shared" si="137"/>
        <v/>
      </c>
      <c r="BE217" s="1349" t="str">
        <f t="shared" si="138"/>
        <v/>
      </c>
      <c r="BG217" s="1349" t="str">
        <f t="shared" si="139"/>
        <v/>
      </c>
      <c r="BI217" s="1349" t="str">
        <f t="shared" si="140"/>
        <v/>
      </c>
      <c r="BK217" s="1349" t="str">
        <f t="shared" si="141"/>
        <v/>
      </c>
      <c r="BM217" s="1349" t="str">
        <f t="shared" si="142"/>
        <v/>
      </c>
      <c r="BO217" s="1349" t="str">
        <f t="shared" si="143"/>
        <v/>
      </c>
      <c r="BQ217" s="1349" t="str">
        <f t="shared" si="144"/>
        <v/>
      </c>
      <c r="BS217" s="1349" t="str">
        <f t="shared" si="145"/>
        <v/>
      </c>
      <c r="BU217" s="1349" t="str">
        <f t="shared" si="146"/>
        <v/>
      </c>
      <c r="BW217" s="1349" t="str">
        <f t="shared" si="147"/>
        <v/>
      </c>
      <c r="BY217" s="1349" t="str">
        <f t="shared" si="148"/>
        <v/>
      </c>
      <c r="CA217" s="1349" t="str">
        <f t="shared" si="149"/>
        <v/>
      </c>
      <c r="CC217" s="1349" t="str">
        <f t="shared" si="150"/>
        <v/>
      </c>
      <c r="CE217" s="1349" t="str">
        <f t="shared" si="151"/>
        <v/>
      </c>
    </row>
    <row r="218" spans="5:83" x14ac:dyDescent="0.25">
      <c r="E218" s="1349" t="str">
        <f t="shared" si="114"/>
        <v/>
      </c>
      <c r="G218" s="1349" t="str">
        <f t="shared" si="114"/>
        <v/>
      </c>
      <c r="I218" s="1349" t="str">
        <f t="shared" si="115"/>
        <v/>
      </c>
      <c r="K218" s="1349" t="str">
        <f t="shared" si="116"/>
        <v/>
      </c>
      <c r="M218" s="1349" t="str">
        <f t="shared" si="117"/>
        <v/>
      </c>
      <c r="O218" s="1349" t="str">
        <f t="shared" si="118"/>
        <v/>
      </c>
      <c r="Q218" s="1349" t="str">
        <f t="shared" si="119"/>
        <v/>
      </c>
      <c r="S218" s="1349" t="str">
        <f t="shared" si="120"/>
        <v/>
      </c>
      <c r="U218" s="1349" t="str">
        <f t="shared" si="121"/>
        <v/>
      </c>
      <c r="W218" s="1349" t="str">
        <f t="shared" si="122"/>
        <v/>
      </c>
      <c r="Y218" s="1349" t="str">
        <f t="shared" si="123"/>
        <v/>
      </c>
      <c r="AA218" s="1349" t="str">
        <f t="shared" si="124"/>
        <v/>
      </c>
      <c r="AC218" s="1349" t="str">
        <f t="shared" si="125"/>
        <v/>
      </c>
      <c r="AE218" s="1349" t="str">
        <f t="shared" si="126"/>
        <v/>
      </c>
      <c r="AG218" s="1349" t="str">
        <f t="shared" si="127"/>
        <v/>
      </c>
      <c r="AI218" s="1349" t="str">
        <f t="shared" si="128"/>
        <v/>
      </c>
      <c r="AK218" s="1349" t="str">
        <f t="shared" si="129"/>
        <v/>
      </c>
      <c r="AM218" s="1349" t="str">
        <f t="shared" si="130"/>
        <v/>
      </c>
      <c r="AO218" s="1349" t="str">
        <f t="shared" si="131"/>
        <v/>
      </c>
      <c r="AQ218" s="1349" t="str">
        <f t="shared" si="132"/>
        <v/>
      </c>
      <c r="AS218" s="1349" t="str">
        <f t="shared" si="133"/>
        <v/>
      </c>
      <c r="AU218" s="1349" t="str">
        <f t="shared" si="133"/>
        <v/>
      </c>
      <c r="AW218" s="1349" t="str">
        <f t="shared" si="134"/>
        <v/>
      </c>
      <c r="AY218" s="1349" t="str">
        <f t="shared" si="135"/>
        <v/>
      </c>
      <c r="BA218" s="1349" t="str">
        <f t="shared" si="136"/>
        <v/>
      </c>
      <c r="BC218" s="1349" t="str">
        <f t="shared" si="137"/>
        <v/>
      </c>
      <c r="BE218" s="1349" t="str">
        <f t="shared" si="138"/>
        <v/>
      </c>
      <c r="BG218" s="1349" t="str">
        <f t="shared" si="139"/>
        <v/>
      </c>
      <c r="BI218" s="1349" t="str">
        <f t="shared" si="140"/>
        <v/>
      </c>
      <c r="BK218" s="1349" t="str">
        <f t="shared" si="141"/>
        <v/>
      </c>
      <c r="BM218" s="1349" t="str">
        <f t="shared" si="142"/>
        <v/>
      </c>
      <c r="BO218" s="1349" t="str">
        <f t="shared" si="143"/>
        <v/>
      </c>
      <c r="BQ218" s="1349" t="str">
        <f t="shared" si="144"/>
        <v/>
      </c>
      <c r="BS218" s="1349" t="str">
        <f t="shared" si="145"/>
        <v/>
      </c>
      <c r="BU218" s="1349" t="str">
        <f t="shared" si="146"/>
        <v/>
      </c>
      <c r="BW218" s="1349" t="str">
        <f t="shared" si="147"/>
        <v/>
      </c>
      <c r="BY218" s="1349" t="str">
        <f t="shared" si="148"/>
        <v/>
      </c>
      <c r="CA218" s="1349" t="str">
        <f t="shared" si="149"/>
        <v/>
      </c>
      <c r="CC218" s="1349" t="str">
        <f t="shared" si="150"/>
        <v/>
      </c>
      <c r="CE218" s="1349" t="str">
        <f t="shared" si="151"/>
        <v/>
      </c>
    </row>
    <row r="219" spans="5:83" x14ac:dyDescent="0.25">
      <c r="E219" s="1349" t="str">
        <f t="shared" si="114"/>
        <v/>
      </c>
      <c r="G219" s="1349" t="str">
        <f t="shared" si="114"/>
        <v/>
      </c>
      <c r="I219" s="1349" t="str">
        <f t="shared" si="115"/>
        <v/>
      </c>
      <c r="K219" s="1349" t="str">
        <f t="shared" si="116"/>
        <v/>
      </c>
      <c r="M219" s="1349" t="str">
        <f t="shared" si="117"/>
        <v/>
      </c>
      <c r="O219" s="1349" t="str">
        <f t="shared" si="118"/>
        <v/>
      </c>
      <c r="Q219" s="1349" t="str">
        <f t="shared" si="119"/>
        <v/>
      </c>
      <c r="S219" s="1349" t="str">
        <f t="shared" si="120"/>
        <v/>
      </c>
      <c r="U219" s="1349" t="str">
        <f t="shared" si="121"/>
        <v/>
      </c>
      <c r="W219" s="1349" t="str">
        <f t="shared" si="122"/>
        <v/>
      </c>
      <c r="Y219" s="1349" t="str">
        <f t="shared" si="123"/>
        <v/>
      </c>
      <c r="AA219" s="1349" t="str">
        <f t="shared" si="124"/>
        <v/>
      </c>
      <c r="AC219" s="1349" t="str">
        <f t="shared" si="125"/>
        <v/>
      </c>
      <c r="AE219" s="1349" t="str">
        <f t="shared" si="126"/>
        <v/>
      </c>
      <c r="AG219" s="1349" t="str">
        <f t="shared" si="127"/>
        <v/>
      </c>
      <c r="AI219" s="1349" t="str">
        <f t="shared" si="128"/>
        <v/>
      </c>
      <c r="AK219" s="1349" t="str">
        <f t="shared" si="129"/>
        <v/>
      </c>
      <c r="AM219" s="1349" t="str">
        <f t="shared" si="130"/>
        <v/>
      </c>
      <c r="AO219" s="1349" t="str">
        <f t="shared" si="131"/>
        <v/>
      </c>
      <c r="AQ219" s="1349" t="str">
        <f t="shared" si="132"/>
        <v/>
      </c>
      <c r="AS219" s="1349" t="str">
        <f t="shared" si="133"/>
        <v/>
      </c>
      <c r="AU219" s="1349" t="str">
        <f t="shared" si="133"/>
        <v/>
      </c>
      <c r="AW219" s="1349" t="str">
        <f t="shared" si="134"/>
        <v/>
      </c>
      <c r="AY219" s="1349" t="str">
        <f t="shared" si="135"/>
        <v/>
      </c>
      <c r="BA219" s="1349" t="str">
        <f t="shared" si="136"/>
        <v/>
      </c>
      <c r="BC219" s="1349" t="str">
        <f t="shared" si="137"/>
        <v/>
      </c>
      <c r="BE219" s="1349" t="str">
        <f t="shared" si="138"/>
        <v/>
      </c>
      <c r="BG219" s="1349" t="str">
        <f t="shared" si="139"/>
        <v/>
      </c>
      <c r="BI219" s="1349" t="str">
        <f t="shared" si="140"/>
        <v/>
      </c>
      <c r="BK219" s="1349" t="str">
        <f t="shared" si="141"/>
        <v/>
      </c>
      <c r="BM219" s="1349" t="str">
        <f t="shared" si="142"/>
        <v/>
      </c>
      <c r="BO219" s="1349" t="str">
        <f t="shared" si="143"/>
        <v/>
      </c>
      <c r="BQ219" s="1349" t="str">
        <f t="shared" si="144"/>
        <v/>
      </c>
      <c r="BS219" s="1349" t="str">
        <f t="shared" si="145"/>
        <v/>
      </c>
      <c r="BU219" s="1349" t="str">
        <f t="shared" si="146"/>
        <v/>
      </c>
      <c r="BW219" s="1349" t="str">
        <f t="shared" si="147"/>
        <v/>
      </c>
      <c r="BY219" s="1349" t="str">
        <f t="shared" si="148"/>
        <v/>
      </c>
      <c r="CA219" s="1349" t="str">
        <f t="shared" si="149"/>
        <v/>
      </c>
      <c r="CC219" s="1349" t="str">
        <f t="shared" si="150"/>
        <v/>
      </c>
      <c r="CE219" s="1349" t="str">
        <f t="shared" si="151"/>
        <v/>
      </c>
    </row>
    <row r="220" spans="5:83" x14ac:dyDescent="0.25">
      <c r="E220" s="1349" t="str">
        <f t="shared" si="114"/>
        <v/>
      </c>
      <c r="G220" s="1349" t="str">
        <f t="shared" si="114"/>
        <v/>
      </c>
      <c r="I220" s="1349" t="str">
        <f t="shared" si="115"/>
        <v/>
      </c>
      <c r="K220" s="1349" t="str">
        <f t="shared" si="116"/>
        <v/>
      </c>
      <c r="M220" s="1349" t="str">
        <f t="shared" si="117"/>
        <v/>
      </c>
      <c r="O220" s="1349" t="str">
        <f t="shared" si="118"/>
        <v/>
      </c>
      <c r="Q220" s="1349" t="str">
        <f t="shared" si="119"/>
        <v/>
      </c>
      <c r="S220" s="1349" t="str">
        <f t="shared" si="120"/>
        <v/>
      </c>
      <c r="U220" s="1349" t="str">
        <f t="shared" si="121"/>
        <v/>
      </c>
      <c r="W220" s="1349" t="str">
        <f t="shared" si="122"/>
        <v/>
      </c>
      <c r="Y220" s="1349" t="str">
        <f t="shared" si="123"/>
        <v/>
      </c>
      <c r="AA220" s="1349" t="str">
        <f t="shared" si="124"/>
        <v/>
      </c>
      <c r="AC220" s="1349" t="str">
        <f t="shared" si="125"/>
        <v/>
      </c>
      <c r="AE220" s="1349" t="str">
        <f t="shared" si="126"/>
        <v/>
      </c>
      <c r="AG220" s="1349" t="str">
        <f t="shared" si="127"/>
        <v/>
      </c>
      <c r="AI220" s="1349" t="str">
        <f t="shared" si="128"/>
        <v/>
      </c>
      <c r="AK220" s="1349" t="str">
        <f t="shared" si="129"/>
        <v/>
      </c>
      <c r="AM220" s="1349" t="str">
        <f t="shared" si="130"/>
        <v/>
      </c>
      <c r="AO220" s="1349" t="str">
        <f t="shared" si="131"/>
        <v/>
      </c>
      <c r="AQ220" s="1349" t="str">
        <f t="shared" si="132"/>
        <v/>
      </c>
      <c r="AS220" s="1349" t="str">
        <f t="shared" si="133"/>
        <v/>
      </c>
      <c r="AU220" s="1349" t="str">
        <f t="shared" si="133"/>
        <v/>
      </c>
      <c r="AW220" s="1349" t="str">
        <f t="shared" si="134"/>
        <v/>
      </c>
      <c r="AY220" s="1349" t="str">
        <f t="shared" si="135"/>
        <v/>
      </c>
      <c r="BA220" s="1349" t="str">
        <f t="shared" si="136"/>
        <v/>
      </c>
      <c r="BC220" s="1349" t="str">
        <f t="shared" si="137"/>
        <v/>
      </c>
      <c r="BE220" s="1349" t="str">
        <f t="shared" si="138"/>
        <v/>
      </c>
      <c r="BG220" s="1349" t="str">
        <f t="shared" si="139"/>
        <v/>
      </c>
      <c r="BI220" s="1349" t="str">
        <f t="shared" si="140"/>
        <v/>
      </c>
      <c r="BK220" s="1349" t="str">
        <f t="shared" si="141"/>
        <v/>
      </c>
      <c r="BM220" s="1349" t="str">
        <f t="shared" si="142"/>
        <v/>
      </c>
      <c r="BO220" s="1349" t="str">
        <f t="shared" si="143"/>
        <v/>
      </c>
      <c r="BQ220" s="1349" t="str">
        <f t="shared" si="144"/>
        <v/>
      </c>
      <c r="BS220" s="1349" t="str">
        <f t="shared" si="145"/>
        <v/>
      </c>
      <c r="BU220" s="1349" t="str">
        <f t="shared" si="146"/>
        <v/>
      </c>
      <c r="BW220" s="1349" t="str">
        <f t="shared" si="147"/>
        <v/>
      </c>
      <c r="BY220" s="1349" t="str">
        <f t="shared" si="148"/>
        <v/>
      </c>
      <c r="CA220" s="1349" t="str">
        <f t="shared" si="149"/>
        <v/>
      </c>
      <c r="CC220" s="1349" t="str">
        <f t="shared" si="150"/>
        <v/>
      </c>
      <c r="CE220" s="1349" t="str">
        <f t="shared" si="151"/>
        <v/>
      </c>
    </row>
    <row r="221" spans="5:83" x14ac:dyDescent="0.25">
      <c r="E221" s="1349" t="str">
        <f t="shared" si="114"/>
        <v/>
      </c>
      <c r="G221" s="1349" t="str">
        <f t="shared" si="114"/>
        <v/>
      </c>
      <c r="I221" s="1349" t="str">
        <f t="shared" si="115"/>
        <v/>
      </c>
      <c r="K221" s="1349" t="str">
        <f t="shared" si="116"/>
        <v/>
      </c>
      <c r="M221" s="1349" t="str">
        <f t="shared" si="117"/>
        <v/>
      </c>
      <c r="O221" s="1349" t="str">
        <f t="shared" si="118"/>
        <v/>
      </c>
      <c r="Q221" s="1349" t="str">
        <f t="shared" si="119"/>
        <v/>
      </c>
      <c r="S221" s="1349" t="str">
        <f t="shared" si="120"/>
        <v/>
      </c>
      <c r="U221" s="1349" t="str">
        <f t="shared" si="121"/>
        <v/>
      </c>
      <c r="W221" s="1349" t="str">
        <f t="shared" si="122"/>
        <v/>
      </c>
      <c r="Y221" s="1349" t="str">
        <f t="shared" si="123"/>
        <v/>
      </c>
      <c r="AA221" s="1349" t="str">
        <f t="shared" si="124"/>
        <v/>
      </c>
      <c r="AC221" s="1349" t="str">
        <f t="shared" si="125"/>
        <v/>
      </c>
      <c r="AE221" s="1349" t="str">
        <f t="shared" si="126"/>
        <v/>
      </c>
      <c r="AG221" s="1349" t="str">
        <f t="shared" si="127"/>
        <v/>
      </c>
      <c r="AI221" s="1349" t="str">
        <f t="shared" si="128"/>
        <v/>
      </c>
      <c r="AK221" s="1349" t="str">
        <f t="shared" si="129"/>
        <v/>
      </c>
      <c r="AM221" s="1349" t="str">
        <f t="shared" si="130"/>
        <v/>
      </c>
      <c r="AO221" s="1349" t="str">
        <f t="shared" si="131"/>
        <v/>
      </c>
      <c r="AQ221" s="1349" t="str">
        <f t="shared" si="132"/>
        <v/>
      </c>
      <c r="AS221" s="1349" t="str">
        <f t="shared" si="133"/>
        <v/>
      </c>
      <c r="AU221" s="1349" t="str">
        <f t="shared" si="133"/>
        <v/>
      </c>
      <c r="AW221" s="1349" t="str">
        <f t="shared" si="134"/>
        <v/>
      </c>
      <c r="AY221" s="1349" t="str">
        <f t="shared" si="135"/>
        <v/>
      </c>
      <c r="BA221" s="1349" t="str">
        <f t="shared" si="136"/>
        <v/>
      </c>
      <c r="BC221" s="1349" t="str">
        <f t="shared" si="137"/>
        <v/>
      </c>
      <c r="BE221" s="1349" t="str">
        <f t="shared" si="138"/>
        <v/>
      </c>
      <c r="BG221" s="1349" t="str">
        <f t="shared" si="139"/>
        <v/>
      </c>
      <c r="BI221" s="1349" t="str">
        <f t="shared" si="140"/>
        <v/>
      </c>
      <c r="BK221" s="1349" t="str">
        <f t="shared" si="141"/>
        <v/>
      </c>
      <c r="BM221" s="1349" t="str">
        <f t="shared" si="142"/>
        <v/>
      </c>
      <c r="BO221" s="1349" t="str">
        <f t="shared" si="143"/>
        <v/>
      </c>
      <c r="BQ221" s="1349" t="str">
        <f t="shared" si="144"/>
        <v/>
      </c>
      <c r="BS221" s="1349" t="str">
        <f t="shared" si="145"/>
        <v/>
      </c>
      <c r="BU221" s="1349" t="str">
        <f t="shared" si="146"/>
        <v/>
      </c>
      <c r="BW221" s="1349" t="str">
        <f t="shared" si="147"/>
        <v/>
      </c>
      <c r="BY221" s="1349" t="str">
        <f t="shared" si="148"/>
        <v/>
      </c>
      <c r="CA221" s="1349" t="str">
        <f t="shared" si="149"/>
        <v/>
      </c>
      <c r="CC221" s="1349" t="str">
        <f t="shared" si="150"/>
        <v/>
      </c>
      <c r="CE221" s="1349" t="str">
        <f t="shared" si="151"/>
        <v/>
      </c>
    </row>
    <row r="222" spans="5:83" x14ac:dyDescent="0.25">
      <c r="E222" s="1349" t="str">
        <f t="shared" si="114"/>
        <v/>
      </c>
      <c r="G222" s="1349" t="str">
        <f t="shared" si="114"/>
        <v/>
      </c>
      <c r="I222" s="1349" t="str">
        <f t="shared" si="115"/>
        <v/>
      </c>
      <c r="K222" s="1349" t="str">
        <f t="shared" si="116"/>
        <v/>
      </c>
      <c r="M222" s="1349" t="str">
        <f t="shared" si="117"/>
        <v/>
      </c>
      <c r="O222" s="1349" t="str">
        <f t="shared" si="118"/>
        <v/>
      </c>
      <c r="Q222" s="1349" t="str">
        <f t="shared" si="119"/>
        <v/>
      </c>
      <c r="S222" s="1349" t="str">
        <f t="shared" si="120"/>
        <v/>
      </c>
      <c r="U222" s="1349" t="str">
        <f t="shared" si="121"/>
        <v/>
      </c>
      <c r="W222" s="1349" t="str">
        <f t="shared" si="122"/>
        <v/>
      </c>
      <c r="Y222" s="1349" t="str">
        <f t="shared" si="123"/>
        <v/>
      </c>
      <c r="AA222" s="1349" t="str">
        <f t="shared" si="124"/>
        <v/>
      </c>
      <c r="AC222" s="1349" t="str">
        <f t="shared" si="125"/>
        <v/>
      </c>
      <c r="AE222" s="1349" t="str">
        <f t="shared" si="126"/>
        <v/>
      </c>
      <c r="AG222" s="1349" t="str">
        <f t="shared" si="127"/>
        <v/>
      </c>
      <c r="AI222" s="1349" t="str">
        <f t="shared" si="128"/>
        <v/>
      </c>
      <c r="AK222" s="1349" t="str">
        <f t="shared" si="129"/>
        <v/>
      </c>
      <c r="AM222" s="1349" t="str">
        <f t="shared" si="130"/>
        <v/>
      </c>
      <c r="AO222" s="1349" t="str">
        <f t="shared" si="131"/>
        <v/>
      </c>
      <c r="AQ222" s="1349" t="str">
        <f t="shared" si="132"/>
        <v/>
      </c>
      <c r="AS222" s="1349" t="str">
        <f t="shared" si="133"/>
        <v/>
      </c>
      <c r="AU222" s="1349" t="str">
        <f t="shared" si="133"/>
        <v/>
      </c>
      <c r="AW222" s="1349" t="str">
        <f t="shared" si="134"/>
        <v/>
      </c>
      <c r="AY222" s="1349" t="str">
        <f t="shared" si="135"/>
        <v/>
      </c>
      <c r="BA222" s="1349" t="str">
        <f t="shared" si="136"/>
        <v/>
      </c>
      <c r="BC222" s="1349" t="str">
        <f t="shared" si="137"/>
        <v/>
      </c>
      <c r="BE222" s="1349" t="str">
        <f t="shared" si="138"/>
        <v/>
      </c>
      <c r="BG222" s="1349" t="str">
        <f t="shared" si="139"/>
        <v/>
      </c>
      <c r="BI222" s="1349" t="str">
        <f t="shared" si="140"/>
        <v/>
      </c>
      <c r="BK222" s="1349" t="str">
        <f t="shared" si="141"/>
        <v/>
      </c>
      <c r="BM222" s="1349" t="str">
        <f t="shared" si="142"/>
        <v/>
      </c>
      <c r="BO222" s="1349" t="str">
        <f t="shared" si="143"/>
        <v/>
      </c>
      <c r="BQ222" s="1349" t="str">
        <f t="shared" si="144"/>
        <v/>
      </c>
      <c r="BS222" s="1349" t="str">
        <f t="shared" si="145"/>
        <v/>
      </c>
      <c r="BU222" s="1349" t="str">
        <f t="shared" si="146"/>
        <v/>
      </c>
      <c r="BW222" s="1349" t="str">
        <f t="shared" si="147"/>
        <v/>
      </c>
      <c r="BY222" s="1349" t="str">
        <f t="shared" si="148"/>
        <v/>
      </c>
      <c r="CA222" s="1349" t="str">
        <f t="shared" si="149"/>
        <v/>
      </c>
      <c r="CC222" s="1349" t="str">
        <f t="shared" si="150"/>
        <v/>
      </c>
      <c r="CE222" s="1349" t="str">
        <f t="shared" si="151"/>
        <v/>
      </c>
    </row>
    <row r="223" spans="5:83" x14ac:dyDescent="0.25">
      <c r="E223" s="1349" t="str">
        <f t="shared" si="114"/>
        <v/>
      </c>
      <c r="G223" s="1349" t="str">
        <f t="shared" si="114"/>
        <v/>
      </c>
      <c r="I223" s="1349" t="str">
        <f t="shared" si="115"/>
        <v/>
      </c>
      <c r="K223" s="1349" t="str">
        <f t="shared" si="116"/>
        <v/>
      </c>
      <c r="M223" s="1349" t="str">
        <f t="shared" si="117"/>
        <v/>
      </c>
      <c r="O223" s="1349" t="str">
        <f t="shared" si="118"/>
        <v/>
      </c>
      <c r="Q223" s="1349" t="str">
        <f t="shared" si="119"/>
        <v/>
      </c>
      <c r="S223" s="1349" t="str">
        <f t="shared" si="120"/>
        <v/>
      </c>
      <c r="U223" s="1349" t="str">
        <f t="shared" si="121"/>
        <v/>
      </c>
      <c r="W223" s="1349" t="str">
        <f t="shared" si="122"/>
        <v/>
      </c>
      <c r="Y223" s="1349" t="str">
        <f t="shared" si="123"/>
        <v/>
      </c>
      <c r="AA223" s="1349" t="str">
        <f t="shared" si="124"/>
        <v/>
      </c>
      <c r="AC223" s="1349" t="str">
        <f t="shared" si="125"/>
        <v/>
      </c>
      <c r="AE223" s="1349" t="str">
        <f t="shared" si="126"/>
        <v/>
      </c>
      <c r="AG223" s="1349" t="str">
        <f t="shared" si="127"/>
        <v/>
      </c>
      <c r="AI223" s="1349" t="str">
        <f t="shared" si="128"/>
        <v/>
      </c>
      <c r="AK223" s="1349" t="str">
        <f t="shared" si="129"/>
        <v/>
      </c>
      <c r="AM223" s="1349" t="str">
        <f t="shared" si="130"/>
        <v/>
      </c>
      <c r="AO223" s="1349" t="str">
        <f t="shared" si="131"/>
        <v/>
      </c>
      <c r="AQ223" s="1349" t="str">
        <f t="shared" si="132"/>
        <v/>
      </c>
      <c r="AS223" s="1349" t="str">
        <f t="shared" si="133"/>
        <v/>
      </c>
      <c r="AU223" s="1349" t="str">
        <f t="shared" si="133"/>
        <v/>
      </c>
      <c r="AW223" s="1349" t="str">
        <f t="shared" si="134"/>
        <v/>
      </c>
      <c r="AY223" s="1349" t="str">
        <f t="shared" si="135"/>
        <v/>
      </c>
      <c r="BA223" s="1349" t="str">
        <f t="shared" si="136"/>
        <v/>
      </c>
      <c r="BC223" s="1349" t="str">
        <f t="shared" si="137"/>
        <v/>
      </c>
      <c r="BE223" s="1349" t="str">
        <f t="shared" si="138"/>
        <v/>
      </c>
      <c r="BG223" s="1349" t="str">
        <f t="shared" si="139"/>
        <v/>
      </c>
      <c r="BI223" s="1349" t="str">
        <f t="shared" si="140"/>
        <v/>
      </c>
      <c r="BK223" s="1349" t="str">
        <f t="shared" si="141"/>
        <v/>
      </c>
      <c r="BM223" s="1349" t="str">
        <f t="shared" si="142"/>
        <v/>
      </c>
      <c r="BO223" s="1349" t="str">
        <f t="shared" si="143"/>
        <v/>
      </c>
      <c r="BQ223" s="1349" t="str">
        <f t="shared" si="144"/>
        <v/>
      </c>
      <c r="BS223" s="1349" t="str">
        <f t="shared" si="145"/>
        <v/>
      </c>
      <c r="BU223" s="1349" t="str">
        <f t="shared" si="146"/>
        <v/>
      </c>
      <c r="BW223" s="1349" t="str">
        <f t="shared" si="147"/>
        <v/>
      </c>
      <c r="BY223" s="1349" t="str">
        <f t="shared" si="148"/>
        <v/>
      </c>
      <c r="CA223" s="1349" t="str">
        <f t="shared" si="149"/>
        <v/>
      </c>
      <c r="CC223" s="1349" t="str">
        <f t="shared" si="150"/>
        <v/>
      </c>
      <c r="CE223" s="1349" t="str">
        <f t="shared" si="151"/>
        <v/>
      </c>
    </row>
    <row r="224" spans="5:83" x14ac:dyDescent="0.25">
      <c r="E224" s="1349" t="str">
        <f t="shared" si="114"/>
        <v/>
      </c>
      <c r="G224" s="1349" t="str">
        <f t="shared" si="114"/>
        <v/>
      </c>
      <c r="I224" s="1349" t="str">
        <f t="shared" si="115"/>
        <v/>
      </c>
      <c r="K224" s="1349" t="str">
        <f t="shared" si="116"/>
        <v/>
      </c>
      <c r="M224" s="1349" t="str">
        <f t="shared" si="117"/>
        <v/>
      </c>
      <c r="O224" s="1349" t="str">
        <f t="shared" si="118"/>
        <v/>
      </c>
      <c r="Q224" s="1349" t="str">
        <f t="shared" si="119"/>
        <v/>
      </c>
      <c r="S224" s="1349" t="str">
        <f t="shared" si="120"/>
        <v/>
      </c>
      <c r="U224" s="1349" t="str">
        <f t="shared" si="121"/>
        <v/>
      </c>
      <c r="W224" s="1349" t="str">
        <f t="shared" si="122"/>
        <v/>
      </c>
      <c r="Y224" s="1349" t="str">
        <f t="shared" si="123"/>
        <v/>
      </c>
      <c r="AA224" s="1349" t="str">
        <f t="shared" si="124"/>
        <v/>
      </c>
      <c r="AC224" s="1349" t="str">
        <f t="shared" si="125"/>
        <v/>
      </c>
      <c r="AE224" s="1349" t="str">
        <f t="shared" si="126"/>
        <v/>
      </c>
      <c r="AG224" s="1349" t="str">
        <f t="shared" si="127"/>
        <v/>
      </c>
      <c r="AI224" s="1349" t="str">
        <f t="shared" si="128"/>
        <v/>
      </c>
      <c r="AK224" s="1349" t="str">
        <f t="shared" si="129"/>
        <v/>
      </c>
      <c r="AM224" s="1349" t="str">
        <f t="shared" si="130"/>
        <v/>
      </c>
      <c r="AO224" s="1349" t="str">
        <f t="shared" si="131"/>
        <v/>
      </c>
      <c r="AQ224" s="1349" t="str">
        <f t="shared" si="132"/>
        <v/>
      </c>
      <c r="AS224" s="1349" t="str">
        <f t="shared" si="133"/>
        <v/>
      </c>
      <c r="AU224" s="1349" t="str">
        <f t="shared" si="133"/>
        <v/>
      </c>
      <c r="AW224" s="1349" t="str">
        <f t="shared" si="134"/>
        <v/>
      </c>
      <c r="AY224" s="1349" t="str">
        <f t="shared" si="135"/>
        <v/>
      </c>
      <c r="BA224" s="1349" t="str">
        <f t="shared" si="136"/>
        <v/>
      </c>
      <c r="BC224" s="1349" t="str">
        <f t="shared" si="137"/>
        <v/>
      </c>
      <c r="BE224" s="1349" t="str">
        <f t="shared" si="138"/>
        <v/>
      </c>
      <c r="BG224" s="1349" t="str">
        <f t="shared" si="139"/>
        <v/>
      </c>
      <c r="BI224" s="1349" t="str">
        <f t="shared" si="140"/>
        <v/>
      </c>
      <c r="BK224" s="1349" t="str">
        <f t="shared" si="141"/>
        <v/>
      </c>
      <c r="BM224" s="1349" t="str">
        <f t="shared" si="142"/>
        <v/>
      </c>
      <c r="BO224" s="1349" t="str">
        <f t="shared" si="143"/>
        <v/>
      </c>
      <c r="BQ224" s="1349" t="str">
        <f t="shared" si="144"/>
        <v/>
      </c>
      <c r="BS224" s="1349" t="str">
        <f t="shared" si="145"/>
        <v/>
      </c>
      <c r="BU224" s="1349" t="str">
        <f t="shared" si="146"/>
        <v/>
      </c>
      <c r="BW224" s="1349" t="str">
        <f t="shared" si="147"/>
        <v/>
      </c>
      <c r="BY224" s="1349" t="str">
        <f t="shared" si="148"/>
        <v/>
      </c>
      <c r="CA224" s="1349" t="str">
        <f t="shared" si="149"/>
        <v/>
      </c>
      <c r="CC224" s="1349" t="str">
        <f t="shared" si="150"/>
        <v/>
      </c>
      <c r="CE224" s="1349" t="str">
        <f t="shared" si="151"/>
        <v/>
      </c>
    </row>
    <row r="225" spans="5:83" x14ac:dyDescent="0.25">
      <c r="E225" s="1349" t="str">
        <f t="shared" si="114"/>
        <v/>
      </c>
      <c r="G225" s="1349" t="str">
        <f t="shared" si="114"/>
        <v/>
      </c>
      <c r="I225" s="1349" t="str">
        <f t="shared" si="115"/>
        <v/>
      </c>
      <c r="K225" s="1349" t="str">
        <f t="shared" si="116"/>
        <v/>
      </c>
      <c r="M225" s="1349" t="str">
        <f t="shared" si="117"/>
        <v/>
      </c>
      <c r="O225" s="1349" t="str">
        <f t="shared" si="118"/>
        <v/>
      </c>
      <c r="Q225" s="1349" t="str">
        <f t="shared" si="119"/>
        <v/>
      </c>
      <c r="S225" s="1349" t="str">
        <f t="shared" si="120"/>
        <v/>
      </c>
      <c r="U225" s="1349" t="str">
        <f t="shared" si="121"/>
        <v/>
      </c>
      <c r="W225" s="1349" t="str">
        <f t="shared" si="122"/>
        <v/>
      </c>
      <c r="Y225" s="1349" t="str">
        <f t="shared" si="123"/>
        <v/>
      </c>
      <c r="AA225" s="1349" t="str">
        <f t="shared" si="124"/>
        <v/>
      </c>
      <c r="AC225" s="1349" t="str">
        <f t="shared" si="125"/>
        <v/>
      </c>
      <c r="AE225" s="1349" t="str">
        <f t="shared" si="126"/>
        <v/>
      </c>
      <c r="AG225" s="1349" t="str">
        <f t="shared" si="127"/>
        <v/>
      </c>
      <c r="AI225" s="1349" t="str">
        <f t="shared" si="128"/>
        <v/>
      </c>
      <c r="AK225" s="1349" t="str">
        <f t="shared" si="129"/>
        <v/>
      </c>
      <c r="AM225" s="1349" t="str">
        <f t="shared" si="130"/>
        <v/>
      </c>
      <c r="AO225" s="1349" t="str">
        <f t="shared" si="131"/>
        <v/>
      </c>
      <c r="AQ225" s="1349" t="str">
        <f t="shared" si="132"/>
        <v/>
      </c>
      <c r="AS225" s="1349" t="str">
        <f t="shared" si="133"/>
        <v/>
      </c>
      <c r="AU225" s="1349" t="str">
        <f t="shared" si="133"/>
        <v/>
      </c>
      <c r="AW225" s="1349" t="str">
        <f t="shared" si="134"/>
        <v/>
      </c>
      <c r="AY225" s="1349" t="str">
        <f t="shared" si="135"/>
        <v/>
      </c>
      <c r="BA225" s="1349" t="str">
        <f t="shared" si="136"/>
        <v/>
      </c>
      <c r="BC225" s="1349" t="str">
        <f t="shared" si="137"/>
        <v/>
      </c>
      <c r="BE225" s="1349" t="str">
        <f t="shared" si="138"/>
        <v/>
      </c>
      <c r="BG225" s="1349" t="str">
        <f t="shared" si="139"/>
        <v/>
      </c>
      <c r="BI225" s="1349" t="str">
        <f t="shared" si="140"/>
        <v/>
      </c>
      <c r="BK225" s="1349" t="str">
        <f t="shared" si="141"/>
        <v/>
      </c>
      <c r="BM225" s="1349" t="str">
        <f t="shared" si="142"/>
        <v/>
      </c>
      <c r="BO225" s="1349" t="str">
        <f t="shared" si="143"/>
        <v/>
      </c>
      <c r="BQ225" s="1349" t="str">
        <f t="shared" si="144"/>
        <v/>
      </c>
      <c r="BS225" s="1349" t="str">
        <f t="shared" si="145"/>
        <v/>
      </c>
      <c r="BU225" s="1349" t="str">
        <f t="shared" si="146"/>
        <v/>
      </c>
      <c r="BW225" s="1349" t="str">
        <f t="shared" si="147"/>
        <v/>
      </c>
      <c r="BY225" s="1349" t="str">
        <f t="shared" si="148"/>
        <v/>
      </c>
      <c r="CA225" s="1349" t="str">
        <f t="shared" si="149"/>
        <v/>
      </c>
      <c r="CC225" s="1349" t="str">
        <f t="shared" si="150"/>
        <v/>
      </c>
      <c r="CE225" s="1349" t="str">
        <f t="shared" si="151"/>
        <v/>
      </c>
    </row>
    <row r="226" spans="5:83" x14ac:dyDescent="0.25">
      <c r="E226" s="1349" t="str">
        <f t="shared" si="114"/>
        <v/>
      </c>
      <c r="G226" s="1349" t="str">
        <f t="shared" si="114"/>
        <v/>
      </c>
      <c r="I226" s="1349" t="str">
        <f t="shared" si="115"/>
        <v/>
      </c>
      <c r="K226" s="1349" t="str">
        <f t="shared" si="116"/>
        <v/>
      </c>
      <c r="M226" s="1349" t="str">
        <f t="shared" si="117"/>
        <v/>
      </c>
      <c r="O226" s="1349" t="str">
        <f t="shared" si="118"/>
        <v/>
      </c>
      <c r="Q226" s="1349" t="str">
        <f t="shared" si="119"/>
        <v/>
      </c>
      <c r="S226" s="1349" t="str">
        <f t="shared" si="120"/>
        <v/>
      </c>
      <c r="U226" s="1349" t="str">
        <f t="shared" si="121"/>
        <v/>
      </c>
      <c r="W226" s="1349" t="str">
        <f t="shared" si="122"/>
        <v/>
      </c>
      <c r="Y226" s="1349" t="str">
        <f t="shared" si="123"/>
        <v/>
      </c>
      <c r="AA226" s="1349" t="str">
        <f t="shared" si="124"/>
        <v/>
      </c>
      <c r="AC226" s="1349" t="str">
        <f t="shared" si="125"/>
        <v/>
      </c>
      <c r="AE226" s="1349" t="str">
        <f t="shared" si="126"/>
        <v/>
      </c>
      <c r="AG226" s="1349" t="str">
        <f t="shared" si="127"/>
        <v/>
      </c>
      <c r="AI226" s="1349" t="str">
        <f t="shared" si="128"/>
        <v/>
      </c>
      <c r="AK226" s="1349" t="str">
        <f t="shared" si="129"/>
        <v/>
      </c>
      <c r="AM226" s="1349" t="str">
        <f t="shared" si="130"/>
        <v/>
      </c>
      <c r="AO226" s="1349" t="str">
        <f t="shared" si="131"/>
        <v/>
      </c>
      <c r="AQ226" s="1349" t="str">
        <f t="shared" si="132"/>
        <v/>
      </c>
      <c r="AS226" s="1349" t="str">
        <f t="shared" si="133"/>
        <v/>
      </c>
      <c r="AU226" s="1349" t="str">
        <f t="shared" si="133"/>
        <v/>
      </c>
      <c r="AW226" s="1349" t="str">
        <f t="shared" si="134"/>
        <v/>
      </c>
      <c r="AY226" s="1349" t="str">
        <f t="shared" si="135"/>
        <v/>
      </c>
      <c r="BA226" s="1349" t="str">
        <f t="shared" si="136"/>
        <v/>
      </c>
      <c r="BC226" s="1349" t="str">
        <f t="shared" si="137"/>
        <v/>
      </c>
      <c r="BE226" s="1349" t="str">
        <f t="shared" si="138"/>
        <v/>
      </c>
      <c r="BG226" s="1349" t="str">
        <f t="shared" si="139"/>
        <v/>
      </c>
      <c r="BI226" s="1349" t="str">
        <f t="shared" si="140"/>
        <v/>
      </c>
      <c r="BK226" s="1349" t="str">
        <f t="shared" si="141"/>
        <v/>
      </c>
      <c r="BM226" s="1349" t="str">
        <f t="shared" si="142"/>
        <v/>
      </c>
      <c r="BO226" s="1349" t="str">
        <f t="shared" si="143"/>
        <v/>
      </c>
      <c r="BQ226" s="1349" t="str">
        <f t="shared" si="144"/>
        <v/>
      </c>
      <c r="BS226" s="1349" t="str">
        <f t="shared" si="145"/>
        <v/>
      </c>
      <c r="BU226" s="1349" t="str">
        <f t="shared" si="146"/>
        <v/>
      </c>
      <c r="BW226" s="1349" t="str">
        <f t="shared" si="147"/>
        <v/>
      </c>
      <c r="BY226" s="1349" t="str">
        <f t="shared" si="148"/>
        <v/>
      </c>
      <c r="CA226" s="1349" t="str">
        <f t="shared" si="149"/>
        <v/>
      </c>
      <c r="CC226" s="1349" t="str">
        <f t="shared" si="150"/>
        <v/>
      </c>
      <c r="CE226" s="1349" t="str">
        <f t="shared" si="151"/>
        <v/>
      </c>
    </row>
    <row r="227" spans="5:83" x14ac:dyDescent="0.25">
      <c r="E227" s="1349" t="str">
        <f t="shared" si="114"/>
        <v/>
      </c>
      <c r="G227" s="1349" t="str">
        <f t="shared" si="114"/>
        <v/>
      </c>
      <c r="I227" s="1349" t="str">
        <f t="shared" si="115"/>
        <v/>
      </c>
      <c r="K227" s="1349" t="str">
        <f t="shared" si="116"/>
        <v/>
      </c>
      <c r="M227" s="1349" t="str">
        <f t="shared" si="117"/>
        <v/>
      </c>
      <c r="O227" s="1349" t="str">
        <f t="shared" si="118"/>
        <v/>
      </c>
      <c r="Q227" s="1349" t="str">
        <f t="shared" si="119"/>
        <v/>
      </c>
      <c r="S227" s="1349" t="str">
        <f t="shared" si="120"/>
        <v/>
      </c>
      <c r="U227" s="1349" t="str">
        <f t="shared" si="121"/>
        <v/>
      </c>
      <c r="W227" s="1349" t="str">
        <f t="shared" si="122"/>
        <v/>
      </c>
      <c r="Y227" s="1349" t="str">
        <f t="shared" si="123"/>
        <v/>
      </c>
      <c r="AA227" s="1349" t="str">
        <f t="shared" si="124"/>
        <v/>
      </c>
      <c r="AC227" s="1349" t="str">
        <f t="shared" si="125"/>
        <v/>
      </c>
      <c r="AE227" s="1349" t="str">
        <f t="shared" si="126"/>
        <v/>
      </c>
      <c r="AG227" s="1349" t="str">
        <f t="shared" si="127"/>
        <v/>
      </c>
      <c r="AI227" s="1349" t="str">
        <f t="shared" si="128"/>
        <v/>
      </c>
      <c r="AK227" s="1349" t="str">
        <f t="shared" si="129"/>
        <v/>
      </c>
      <c r="AM227" s="1349" t="str">
        <f t="shared" si="130"/>
        <v/>
      </c>
      <c r="AO227" s="1349" t="str">
        <f t="shared" si="131"/>
        <v/>
      </c>
      <c r="AQ227" s="1349" t="str">
        <f t="shared" si="132"/>
        <v/>
      </c>
      <c r="AS227" s="1349" t="str">
        <f t="shared" si="133"/>
        <v/>
      </c>
      <c r="AU227" s="1349" t="str">
        <f t="shared" si="133"/>
        <v/>
      </c>
      <c r="AW227" s="1349" t="str">
        <f t="shared" si="134"/>
        <v/>
      </c>
      <c r="AY227" s="1349" t="str">
        <f t="shared" si="135"/>
        <v/>
      </c>
      <c r="BA227" s="1349" t="str">
        <f t="shared" si="136"/>
        <v/>
      </c>
      <c r="BC227" s="1349" t="str">
        <f t="shared" si="137"/>
        <v/>
      </c>
      <c r="BE227" s="1349" t="str">
        <f t="shared" si="138"/>
        <v/>
      </c>
      <c r="BG227" s="1349" t="str">
        <f t="shared" si="139"/>
        <v/>
      </c>
      <c r="BI227" s="1349" t="str">
        <f t="shared" si="140"/>
        <v/>
      </c>
      <c r="BK227" s="1349" t="str">
        <f t="shared" si="141"/>
        <v/>
      </c>
      <c r="BM227" s="1349" t="str">
        <f t="shared" si="142"/>
        <v/>
      </c>
      <c r="BO227" s="1349" t="str">
        <f t="shared" si="143"/>
        <v/>
      </c>
      <c r="BQ227" s="1349" t="str">
        <f t="shared" si="144"/>
        <v/>
      </c>
      <c r="BS227" s="1349" t="str">
        <f t="shared" si="145"/>
        <v/>
      </c>
      <c r="BU227" s="1349" t="str">
        <f t="shared" si="146"/>
        <v/>
      </c>
      <c r="BW227" s="1349" t="str">
        <f t="shared" si="147"/>
        <v/>
      </c>
      <c r="BY227" s="1349" t="str">
        <f t="shared" si="148"/>
        <v/>
      </c>
      <c r="CA227" s="1349" t="str">
        <f t="shared" si="149"/>
        <v/>
      </c>
      <c r="CC227" s="1349" t="str">
        <f t="shared" si="150"/>
        <v/>
      </c>
      <c r="CE227" s="1349" t="str">
        <f t="shared" si="151"/>
        <v/>
      </c>
    </row>
    <row r="228" spans="5:83" x14ac:dyDescent="0.25">
      <c r="E228" s="1349" t="str">
        <f t="shared" si="114"/>
        <v/>
      </c>
      <c r="G228" s="1349" t="str">
        <f t="shared" si="114"/>
        <v/>
      </c>
      <c r="I228" s="1349" t="str">
        <f t="shared" si="115"/>
        <v/>
      </c>
      <c r="K228" s="1349" t="str">
        <f t="shared" si="116"/>
        <v/>
      </c>
      <c r="M228" s="1349" t="str">
        <f t="shared" si="117"/>
        <v/>
      </c>
      <c r="O228" s="1349" t="str">
        <f t="shared" si="118"/>
        <v/>
      </c>
      <c r="Q228" s="1349" t="str">
        <f t="shared" si="119"/>
        <v/>
      </c>
      <c r="S228" s="1349" t="str">
        <f t="shared" si="120"/>
        <v/>
      </c>
      <c r="U228" s="1349" t="str">
        <f t="shared" si="121"/>
        <v/>
      </c>
      <c r="W228" s="1349" t="str">
        <f t="shared" si="122"/>
        <v/>
      </c>
      <c r="Y228" s="1349" t="str">
        <f t="shared" si="123"/>
        <v/>
      </c>
      <c r="AA228" s="1349" t="str">
        <f t="shared" si="124"/>
        <v/>
      </c>
      <c r="AC228" s="1349" t="str">
        <f t="shared" si="125"/>
        <v/>
      </c>
      <c r="AE228" s="1349" t="str">
        <f t="shared" si="126"/>
        <v/>
      </c>
      <c r="AG228" s="1349" t="str">
        <f t="shared" si="127"/>
        <v/>
      </c>
      <c r="AI228" s="1349" t="str">
        <f t="shared" si="128"/>
        <v/>
      </c>
      <c r="AK228" s="1349" t="str">
        <f t="shared" si="129"/>
        <v/>
      </c>
      <c r="AM228" s="1349" t="str">
        <f t="shared" si="130"/>
        <v/>
      </c>
      <c r="AO228" s="1349" t="str">
        <f t="shared" si="131"/>
        <v/>
      </c>
      <c r="AQ228" s="1349" t="str">
        <f t="shared" si="132"/>
        <v/>
      </c>
      <c r="AS228" s="1349" t="str">
        <f t="shared" si="133"/>
        <v/>
      </c>
      <c r="AU228" s="1349" t="str">
        <f t="shared" si="133"/>
        <v/>
      </c>
      <c r="AW228" s="1349" t="str">
        <f t="shared" si="134"/>
        <v/>
      </c>
      <c r="AY228" s="1349" t="str">
        <f t="shared" si="135"/>
        <v/>
      </c>
      <c r="BA228" s="1349" t="str">
        <f t="shared" si="136"/>
        <v/>
      </c>
      <c r="BC228" s="1349" t="str">
        <f t="shared" si="137"/>
        <v/>
      </c>
      <c r="BE228" s="1349" t="str">
        <f t="shared" si="138"/>
        <v/>
      </c>
      <c r="BG228" s="1349" t="str">
        <f t="shared" si="139"/>
        <v/>
      </c>
      <c r="BI228" s="1349" t="str">
        <f t="shared" si="140"/>
        <v/>
      </c>
      <c r="BK228" s="1349" t="str">
        <f t="shared" si="141"/>
        <v/>
      </c>
      <c r="BM228" s="1349" t="str">
        <f t="shared" si="142"/>
        <v/>
      </c>
      <c r="BO228" s="1349" t="str">
        <f t="shared" si="143"/>
        <v/>
      </c>
      <c r="BQ228" s="1349" t="str">
        <f t="shared" si="144"/>
        <v/>
      </c>
      <c r="BS228" s="1349" t="str">
        <f t="shared" si="145"/>
        <v/>
      </c>
      <c r="BU228" s="1349" t="str">
        <f t="shared" si="146"/>
        <v/>
      </c>
      <c r="BW228" s="1349" t="str">
        <f t="shared" si="147"/>
        <v/>
      </c>
      <c r="BY228" s="1349" t="str">
        <f t="shared" si="148"/>
        <v/>
      </c>
      <c r="CA228" s="1349" t="str">
        <f t="shared" si="149"/>
        <v/>
      </c>
      <c r="CC228" s="1349" t="str">
        <f t="shared" si="150"/>
        <v/>
      </c>
      <c r="CE228" s="1349" t="str">
        <f t="shared" si="151"/>
        <v/>
      </c>
    </row>
    <row r="229" spans="5:83" x14ac:dyDescent="0.25">
      <c r="E229" s="1349" t="str">
        <f t="shared" si="114"/>
        <v/>
      </c>
      <c r="G229" s="1349" t="str">
        <f t="shared" si="114"/>
        <v/>
      </c>
      <c r="I229" s="1349" t="str">
        <f t="shared" si="115"/>
        <v/>
      </c>
      <c r="K229" s="1349" t="str">
        <f t="shared" si="116"/>
        <v/>
      </c>
      <c r="M229" s="1349" t="str">
        <f t="shared" si="117"/>
        <v/>
      </c>
      <c r="O229" s="1349" t="str">
        <f t="shared" si="118"/>
        <v/>
      </c>
      <c r="Q229" s="1349" t="str">
        <f t="shared" si="119"/>
        <v/>
      </c>
      <c r="S229" s="1349" t="str">
        <f t="shared" si="120"/>
        <v/>
      </c>
      <c r="U229" s="1349" t="str">
        <f t="shared" si="121"/>
        <v/>
      </c>
      <c r="W229" s="1349" t="str">
        <f t="shared" si="122"/>
        <v/>
      </c>
      <c r="Y229" s="1349" t="str">
        <f t="shared" si="123"/>
        <v/>
      </c>
      <c r="AA229" s="1349" t="str">
        <f t="shared" si="124"/>
        <v/>
      </c>
      <c r="AC229" s="1349" t="str">
        <f t="shared" si="125"/>
        <v/>
      </c>
      <c r="AE229" s="1349" t="str">
        <f t="shared" si="126"/>
        <v/>
      </c>
      <c r="AG229" s="1349" t="str">
        <f t="shared" si="127"/>
        <v/>
      </c>
      <c r="AI229" s="1349" t="str">
        <f t="shared" si="128"/>
        <v/>
      </c>
      <c r="AK229" s="1349" t="str">
        <f t="shared" si="129"/>
        <v/>
      </c>
      <c r="AM229" s="1349" t="str">
        <f t="shared" si="130"/>
        <v/>
      </c>
      <c r="AO229" s="1349" t="str">
        <f t="shared" si="131"/>
        <v/>
      </c>
      <c r="AQ229" s="1349" t="str">
        <f t="shared" si="132"/>
        <v/>
      </c>
      <c r="AS229" s="1349" t="str">
        <f t="shared" si="133"/>
        <v/>
      </c>
      <c r="AU229" s="1349" t="str">
        <f t="shared" si="133"/>
        <v/>
      </c>
      <c r="AW229" s="1349" t="str">
        <f t="shared" si="134"/>
        <v/>
      </c>
      <c r="AY229" s="1349" t="str">
        <f t="shared" si="135"/>
        <v/>
      </c>
      <c r="BA229" s="1349" t="str">
        <f t="shared" si="136"/>
        <v/>
      </c>
      <c r="BC229" s="1349" t="str">
        <f t="shared" si="137"/>
        <v/>
      </c>
      <c r="BE229" s="1349" t="str">
        <f t="shared" si="138"/>
        <v/>
      </c>
      <c r="BG229" s="1349" t="str">
        <f t="shared" si="139"/>
        <v/>
      </c>
      <c r="BI229" s="1349" t="str">
        <f t="shared" si="140"/>
        <v/>
      </c>
      <c r="BK229" s="1349" t="str">
        <f t="shared" si="141"/>
        <v/>
      </c>
      <c r="BM229" s="1349" t="str">
        <f t="shared" si="142"/>
        <v/>
      </c>
      <c r="BO229" s="1349" t="str">
        <f t="shared" si="143"/>
        <v/>
      </c>
      <c r="BQ229" s="1349" t="str">
        <f t="shared" si="144"/>
        <v/>
      </c>
      <c r="BS229" s="1349" t="str">
        <f t="shared" si="145"/>
        <v/>
      </c>
      <c r="BU229" s="1349" t="str">
        <f t="shared" si="146"/>
        <v/>
      </c>
      <c r="BW229" s="1349" t="str">
        <f t="shared" si="147"/>
        <v/>
      </c>
      <c r="BY229" s="1349" t="str">
        <f t="shared" si="148"/>
        <v/>
      </c>
      <c r="CA229" s="1349" t="str">
        <f t="shared" si="149"/>
        <v/>
      </c>
      <c r="CC229" s="1349" t="str">
        <f t="shared" si="150"/>
        <v/>
      </c>
      <c r="CE229" s="1349" t="str">
        <f t="shared" si="151"/>
        <v/>
      </c>
    </row>
    <row r="230" spans="5:83" x14ac:dyDescent="0.25">
      <c r="E230" s="1349" t="str">
        <f t="shared" si="114"/>
        <v/>
      </c>
      <c r="G230" s="1349" t="str">
        <f t="shared" si="114"/>
        <v/>
      </c>
      <c r="I230" s="1349" t="str">
        <f t="shared" si="115"/>
        <v/>
      </c>
      <c r="K230" s="1349" t="str">
        <f t="shared" si="116"/>
        <v/>
      </c>
      <c r="M230" s="1349" t="str">
        <f t="shared" si="117"/>
        <v/>
      </c>
      <c r="O230" s="1349" t="str">
        <f t="shared" si="118"/>
        <v/>
      </c>
      <c r="Q230" s="1349" t="str">
        <f t="shared" si="119"/>
        <v/>
      </c>
      <c r="S230" s="1349" t="str">
        <f t="shared" si="120"/>
        <v/>
      </c>
      <c r="U230" s="1349" t="str">
        <f t="shared" si="121"/>
        <v/>
      </c>
      <c r="W230" s="1349" t="str">
        <f t="shared" si="122"/>
        <v/>
      </c>
      <c r="Y230" s="1349" t="str">
        <f t="shared" si="123"/>
        <v/>
      </c>
      <c r="AA230" s="1349" t="str">
        <f t="shared" si="124"/>
        <v/>
      </c>
      <c r="AC230" s="1349" t="str">
        <f t="shared" si="125"/>
        <v/>
      </c>
      <c r="AE230" s="1349" t="str">
        <f t="shared" si="126"/>
        <v/>
      </c>
      <c r="AG230" s="1349" t="str">
        <f t="shared" si="127"/>
        <v/>
      </c>
      <c r="AI230" s="1349" t="str">
        <f t="shared" si="128"/>
        <v/>
      </c>
      <c r="AK230" s="1349" t="str">
        <f t="shared" si="129"/>
        <v/>
      </c>
      <c r="AM230" s="1349" t="str">
        <f t="shared" si="130"/>
        <v/>
      </c>
      <c r="AO230" s="1349" t="str">
        <f t="shared" si="131"/>
        <v/>
      </c>
      <c r="AQ230" s="1349" t="str">
        <f t="shared" si="132"/>
        <v/>
      </c>
      <c r="AS230" s="1349" t="str">
        <f t="shared" si="133"/>
        <v/>
      </c>
      <c r="AU230" s="1349" t="str">
        <f t="shared" si="133"/>
        <v/>
      </c>
      <c r="AW230" s="1349" t="str">
        <f t="shared" si="134"/>
        <v/>
      </c>
      <c r="AY230" s="1349" t="str">
        <f t="shared" si="135"/>
        <v/>
      </c>
      <c r="BA230" s="1349" t="str">
        <f t="shared" si="136"/>
        <v/>
      </c>
      <c r="BC230" s="1349" t="str">
        <f t="shared" si="137"/>
        <v/>
      </c>
      <c r="BE230" s="1349" t="str">
        <f t="shared" si="138"/>
        <v/>
      </c>
      <c r="BG230" s="1349" t="str">
        <f t="shared" si="139"/>
        <v/>
      </c>
      <c r="BI230" s="1349" t="str">
        <f t="shared" si="140"/>
        <v/>
      </c>
      <c r="BK230" s="1349" t="str">
        <f t="shared" si="141"/>
        <v/>
      </c>
      <c r="BM230" s="1349" t="str">
        <f t="shared" si="142"/>
        <v/>
      </c>
      <c r="BO230" s="1349" t="str">
        <f t="shared" si="143"/>
        <v/>
      </c>
      <c r="BQ230" s="1349" t="str">
        <f t="shared" si="144"/>
        <v/>
      </c>
      <c r="BS230" s="1349" t="str">
        <f t="shared" si="145"/>
        <v/>
      </c>
      <c r="BU230" s="1349" t="str">
        <f t="shared" si="146"/>
        <v/>
      </c>
      <c r="BW230" s="1349" t="str">
        <f t="shared" si="147"/>
        <v/>
      </c>
      <c r="BY230" s="1349" t="str">
        <f t="shared" si="148"/>
        <v/>
      </c>
      <c r="CA230" s="1349" t="str">
        <f t="shared" si="149"/>
        <v/>
      </c>
      <c r="CC230" s="1349" t="str">
        <f t="shared" si="150"/>
        <v/>
      </c>
      <c r="CE230" s="1349" t="str">
        <f t="shared" si="151"/>
        <v/>
      </c>
    </row>
    <row r="231" spans="5:83" x14ac:dyDescent="0.25">
      <c r="E231" s="1349" t="str">
        <f t="shared" si="114"/>
        <v/>
      </c>
      <c r="G231" s="1349" t="str">
        <f t="shared" si="114"/>
        <v/>
      </c>
      <c r="I231" s="1349" t="str">
        <f t="shared" si="115"/>
        <v/>
      </c>
      <c r="K231" s="1349" t="str">
        <f t="shared" si="116"/>
        <v/>
      </c>
      <c r="M231" s="1349" t="str">
        <f t="shared" si="117"/>
        <v/>
      </c>
      <c r="O231" s="1349" t="str">
        <f t="shared" si="118"/>
        <v/>
      </c>
      <c r="Q231" s="1349" t="str">
        <f t="shared" si="119"/>
        <v/>
      </c>
      <c r="S231" s="1349" t="str">
        <f t="shared" si="120"/>
        <v/>
      </c>
      <c r="U231" s="1349" t="str">
        <f t="shared" si="121"/>
        <v/>
      </c>
      <c r="W231" s="1349" t="str">
        <f t="shared" si="122"/>
        <v/>
      </c>
      <c r="Y231" s="1349" t="str">
        <f t="shared" si="123"/>
        <v/>
      </c>
      <c r="AA231" s="1349" t="str">
        <f t="shared" si="124"/>
        <v/>
      </c>
      <c r="AC231" s="1349" t="str">
        <f t="shared" si="125"/>
        <v/>
      </c>
      <c r="AE231" s="1349" t="str">
        <f t="shared" si="126"/>
        <v/>
      </c>
      <c r="AG231" s="1349" t="str">
        <f t="shared" si="127"/>
        <v/>
      </c>
      <c r="AI231" s="1349" t="str">
        <f t="shared" si="128"/>
        <v/>
      </c>
      <c r="AK231" s="1349" t="str">
        <f t="shared" si="129"/>
        <v/>
      </c>
      <c r="AM231" s="1349" t="str">
        <f t="shared" si="130"/>
        <v/>
      </c>
      <c r="AO231" s="1349" t="str">
        <f t="shared" si="131"/>
        <v/>
      </c>
      <c r="AQ231" s="1349" t="str">
        <f t="shared" si="132"/>
        <v/>
      </c>
      <c r="AS231" s="1349" t="str">
        <f t="shared" si="133"/>
        <v/>
      </c>
      <c r="AU231" s="1349" t="str">
        <f t="shared" si="133"/>
        <v/>
      </c>
      <c r="AW231" s="1349" t="str">
        <f t="shared" si="134"/>
        <v/>
      </c>
      <c r="AY231" s="1349" t="str">
        <f t="shared" si="135"/>
        <v/>
      </c>
      <c r="BA231" s="1349" t="str">
        <f t="shared" si="136"/>
        <v/>
      </c>
      <c r="BC231" s="1349" t="str">
        <f t="shared" si="137"/>
        <v/>
      </c>
      <c r="BE231" s="1349" t="str">
        <f t="shared" si="138"/>
        <v/>
      </c>
      <c r="BG231" s="1349" t="str">
        <f t="shared" si="139"/>
        <v/>
      </c>
      <c r="BI231" s="1349" t="str">
        <f t="shared" si="140"/>
        <v/>
      </c>
      <c r="BK231" s="1349" t="str">
        <f t="shared" si="141"/>
        <v/>
      </c>
      <c r="BM231" s="1349" t="str">
        <f t="shared" si="142"/>
        <v/>
      </c>
      <c r="BO231" s="1349" t="str">
        <f t="shared" si="143"/>
        <v/>
      </c>
      <c r="BQ231" s="1349" t="str">
        <f t="shared" si="144"/>
        <v/>
      </c>
      <c r="BS231" s="1349" t="str">
        <f t="shared" si="145"/>
        <v/>
      </c>
      <c r="BU231" s="1349" t="str">
        <f t="shared" si="146"/>
        <v/>
      </c>
      <c r="BW231" s="1349" t="str">
        <f t="shared" si="147"/>
        <v/>
      </c>
      <c r="BY231" s="1349" t="str">
        <f t="shared" si="148"/>
        <v/>
      </c>
      <c r="CA231" s="1349" t="str">
        <f t="shared" si="149"/>
        <v/>
      </c>
      <c r="CC231" s="1349" t="str">
        <f t="shared" si="150"/>
        <v/>
      </c>
      <c r="CE231" s="1349" t="str">
        <f t="shared" si="151"/>
        <v/>
      </c>
    </row>
    <row r="232" spans="5:83" x14ac:dyDescent="0.25">
      <c r="E232" s="1349" t="str">
        <f t="shared" si="114"/>
        <v/>
      </c>
      <c r="G232" s="1349" t="str">
        <f t="shared" si="114"/>
        <v/>
      </c>
      <c r="I232" s="1349" t="str">
        <f t="shared" si="115"/>
        <v/>
      </c>
      <c r="K232" s="1349" t="str">
        <f t="shared" si="116"/>
        <v/>
      </c>
      <c r="M232" s="1349" t="str">
        <f t="shared" si="117"/>
        <v/>
      </c>
      <c r="O232" s="1349" t="str">
        <f t="shared" si="118"/>
        <v/>
      </c>
      <c r="Q232" s="1349" t="str">
        <f t="shared" si="119"/>
        <v/>
      </c>
      <c r="S232" s="1349" t="str">
        <f t="shared" si="120"/>
        <v/>
      </c>
      <c r="U232" s="1349" t="str">
        <f t="shared" si="121"/>
        <v/>
      </c>
      <c r="W232" s="1349" t="str">
        <f t="shared" si="122"/>
        <v/>
      </c>
      <c r="Y232" s="1349" t="str">
        <f t="shared" si="123"/>
        <v/>
      </c>
      <c r="AA232" s="1349" t="str">
        <f t="shared" si="124"/>
        <v/>
      </c>
      <c r="AC232" s="1349" t="str">
        <f t="shared" si="125"/>
        <v/>
      </c>
      <c r="AE232" s="1349" t="str">
        <f t="shared" si="126"/>
        <v/>
      </c>
      <c r="AG232" s="1349" t="str">
        <f t="shared" si="127"/>
        <v/>
      </c>
      <c r="AI232" s="1349" t="str">
        <f t="shared" si="128"/>
        <v/>
      </c>
      <c r="AK232" s="1349" t="str">
        <f t="shared" si="129"/>
        <v/>
      </c>
      <c r="AM232" s="1349" t="str">
        <f t="shared" si="130"/>
        <v/>
      </c>
      <c r="AO232" s="1349" t="str">
        <f t="shared" si="131"/>
        <v/>
      </c>
      <c r="AQ232" s="1349" t="str">
        <f t="shared" si="132"/>
        <v/>
      </c>
      <c r="AS232" s="1349" t="str">
        <f t="shared" si="133"/>
        <v/>
      </c>
      <c r="AU232" s="1349" t="str">
        <f t="shared" si="133"/>
        <v/>
      </c>
      <c r="AW232" s="1349" t="str">
        <f t="shared" si="134"/>
        <v/>
      </c>
      <c r="AY232" s="1349" t="str">
        <f t="shared" si="135"/>
        <v/>
      </c>
      <c r="BA232" s="1349" t="str">
        <f t="shared" si="136"/>
        <v/>
      </c>
      <c r="BC232" s="1349" t="str">
        <f t="shared" si="137"/>
        <v/>
      </c>
      <c r="BE232" s="1349" t="str">
        <f t="shared" si="138"/>
        <v/>
      </c>
      <c r="BG232" s="1349" t="str">
        <f t="shared" si="139"/>
        <v/>
      </c>
      <c r="BI232" s="1349" t="str">
        <f t="shared" si="140"/>
        <v/>
      </c>
      <c r="BK232" s="1349" t="str">
        <f t="shared" si="141"/>
        <v/>
      </c>
      <c r="BM232" s="1349" t="str">
        <f t="shared" si="142"/>
        <v/>
      </c>
      <c r="BO232" s="1349" t="str">
        <f t="shared" si="143"/>
        <v/>
      </c>
      <c r="BQ232" s="1349" t="str">
        <f t="shared" si="144"/>
        <v/>
      </c>
      <c r="BS232" s="1349" t="str">
        <f t="shared" si="145"/>
        <v/>
      </c>
      <c r="BU232" s="1349" t="str">
        <f t="shared" si="146"/>
        <v/>
      </c>
      <c r="BW232" s="1349" t="str">
        <f t="shared" si="147"/>
        <v/>
      </c>
      <c r="BY232" s="1349" t="str">
        <f t="shared" si="148"/>
        <v/>
      </c>
      <c r="CA232" s="1349" t="str">
        <f t="shared" si="149"/>
        <v/>
      </c>
      <c r="CC232" s="1349" t="str">
        <f t="shared" si="150"/>
        <v/>
      </c>
      <c r="CE232" s="1349" t="str">
        <f t="shared" si="151"/>
        <v/>
      </c>
    </row>
    <row r="233" spans="5:83" x14ac:dyDescent="0.25">
      <c r="E233" s="1349" t="str">
        <f t="shared" si="114"/>
        <v/>
      </c>
      <c r="G233" s="1349" t="str">
        <f t="shared" si="114"/>
        <v/>
      </c>
      <c r="I233" s="1349" t="str">
        <f t="shared" si="115"/>
        <v/>
      </c>
      <c r="K233" s="1349" t="str">
        <f t="shared" si="116"/>
        <v/>
      </c>
      <c r="M233" s="1349" t="str">
        <f t="shared" si="117"/>
        <v/>
      </c>
      <c r="O233" s="1349" t="str">
        <f t="shared" si="118"/>
        <v/>
      </c>
      <c r="Q233" s="1349" t="str">
        <f t="shared" si="119"/>
        <v/>
      </c>
      <c r="S233" s="1349" t="str">
        <f t="shared" si="120"/>
        <v/>
      </c>
      <c r="U233" s="1349" t="str">
        <f t="shared" si="121"/>
        <v/>
      </c>
      <c r="W233" s="1349" t="str">
        <f t="shared" si="122"/>
        <v/>
      </c>
      <c r="Y233" s="1349" t="str">
        <f t="shared" si="123"/>
        <v/>
      </c>
      <c r="AA233" s="1349" t="str">
        <f t="shared" si="124"/>
        <v/>
      </c>
      <c r="AC233" s="1349" t="str">
        <f t="shared" si="125"/>
        <v/>
      </c>
      <c r="AE233" s="1349" t="str">
        <f t="shared" si="126"/>
        <v/>
      </c>
      <c r="AG233" s="1349" t="str">
        <f t="shared" si="127"/>
        <v/>
      </c>
      <c r="AI233" s="1349" t="str">
        <f t="shared" si="128"/>
        <v/>
      </c>
      <c r="AK233" s="1349" t="str">
        <f t="shared" si="129"/>
        <v/>
      </c>
      <c r="AM233" s="1349" t="str">
        <f t="shared" si="130"/>
        <v/>
      </c>
      <c r="AO233" s="1349" t="str">
        <f t="shared" si="131"/>
        <v/>
      </c>
      <c r="AQ233" s="1349" t="str">
        <f t="shared" si="132"/>
        <v/>
      </c>
      <c r="AS233" s="1349" t="str">
        <f t="shared" si="133"/>
        <v/>
      </c>
      <c r="AU233" s="1349" t="str">
        <f t="shared" si="133"/>
        <v/>
      </c>
      <c r="AW233" s="1349" t="str">
        <f t="shared" si="134"/>
        <v/>
      </c>
      <c r="AY233" s="1349" t="str">
        <f t="shared" si="135"/>
        <v/>
      </c>
      <c r="BA233" s="1349" t="str">
        <f t="shared" si="136"/>
        <v/>
      </c>
      <c r="BC233" s="1349" t="str">
        <f t="shared" si="137"/>
        <v/>
      </c>
      <c r="BE233" s="1349" t="str">
        <f t="shared" si="138"/>
        <v/>
      </c>
      <c r="BG233" s="1349" t="str">
        <f t="shared" si="139"/>
        <v/>
      </c>
      <c r="BI233" s="1349" t="str">
        <f t="shared" si="140"/>
        <v/>
      </c>
      <c r="BK233" s="1349" t="str">
        <f t="shared" si="141"/>
        <v/>
      </c>
      <c r="BM233" s="1349" t="str">
        <f t="shared" si="142"/>
        <v/>
      </c>
      <c r="BO233" s="1349" t="str">
        <f t="shared" si="143"/>
        <v/>
      </c>
      <c r="BQ233" s="1349" t="str">
        <f t="shared" si="144"/>
        <v/>
      </c>
      <c r="BS233" s="1349" t="str">
        <f t="shared" si="145"/>
        <v/>
      </c>
      <c r="BU233" s="1349" t="str">
        <f t="shared" si="146"/>
        <v/>
      </c>
      <c r="BW233" s="1349" t="str">
        <f t="shared" si="147"/>
        <v/>
      </c>
      <c r="BY233" s="1349" t="str">
        <f t="shared" si="148"/>
        <v/>
      </c>
      <c r="CA233" s="1349" t="str">
        <f t="shared" si="149"/>
        <v/>
      </c>
      <c r="CC233" s="1349" t="str">
        <f t="shared" si="150"/>
        <v/>
      </c>
      <c r="CE233" s="1349" t="str">
        <f t="shared" si="151"/>
        <v/>
      </c>
    </row>
    <row r="234" spans="5:83" x14ac:dyDescent="0.25">
      <c r="E234" s="1349" t="str">
        <f t="shared" si="114"/>
        <v/>
      </c>
      <c r="G234" s="1349" t="str">
        <f t="shared" si="114"/>
        <v/>
      </c>
      <c r="I234" s="1349" t="str">
        <f t="shared" si="115"/>
        <v/>
      </c>
      <c r="K234" s="1349" t="str">
        <f t="shared" si="116"/>
        <v/>
      </c>
      <c r="M234" s="1349" t="str">
        <f t="shared" si="117"/>
        <v/>
      </c>
      <c r="O234" s="1349" t="str">
        <f t="shared" si="118"/>
        <v/>
      </c>
      <c r="Q234" s="1349" t="str">
        <f t="shared" si="119"/>
        <v/>
      </c>
      <c r="S234" s="1349" t="str">
        <f t="shared" si="120"/>
        <v/>
      </c>
      <c r="U234" s="1349" t="str">
        <f t="shared" si="121"/>
        <v/>
      </c>
      <c r="W234" s="1349" t="str">
        <f t="shared" si="122"/>
        <v/>
      </c>
      <c r="Y234" s="1349" t="str">
        <f t="shared" si="123"/>
        <v/>
      </c>
      <c r="AA234" s="1349" t="str">
        <f t="shared" si="124"/>
        <v/>
      </c>
      <c r="AC234" s="1349" t="str">
        <f t="shared" si="125"/>
        <v/>
      </c>
      <c r="AE234" s="1349" t="str">
        <f t="shared" si="126"/>
        <v/>
      </c>
      <c r="AG234" s="1349" t="str">
        <f t="shared" si="127"/>
        <v/>
      </c>
      <c r="AI234" s="1349" t="str">
        <f t="shared" si="128"/>
        <v/>
      </c>
      <c r="AK234" s="1349" t="str">
        <f t="shared" si="129"/>
        <v/>
      </c>
      <c r="AM234" s="1349" t="str">
        <f t="shared" si="130"/>
        <v/>
      </c>
      <c r="AO234" s="1349" t="str">
        <f t="shared" si="131"/>
        <v/>
      </c>
      <c r="AQ234" s="1349" t="str">
        <f t="shared" si="132"/>
        <v/>
      </c>
      <c r="AS234" s="1349" t="str">
        <f t="shared" si="133"/>
        <v/>
      </c>
      <c r="AU234" s="1349" t="str">
        <f t="shared" si="133"/>
        <v/>
      </c>
      <c r="AW234" s="1349" t="str">
        <f t="shared" si="134"/>
        <v/>
      </c>
      <c r="AY234" s="1349" t="str">
        <f t="shared" si="135"/>
        <v/>
      </c>
      <c r="BA234" s="1349" t="str">
        <f t="shared" si="136"/>
        <v/>
      </c>
      <c r="BC234" s="1349" t="str">
        <f t="shared" si="137"/>
        <v/>
      </c>
      <c r="BE234" s="1349" t="str">
        <f t="shared" si="138"/>
        <v/>
      </c>
      <c r="BG234" s="1349" t="str">
        <f t="shared" si="139"/>
        <v/>
      </c>
      <c r="BI234" s="1349" t="str">
        <f t="shared" si="140"/>
        <v/>
      </c>
      <c r="BK234" s="1349" t="str">
        <f t="shared" si="141"/>
        <v/>
      </c>
      <c r="BM234" s="1349" t="str">
        <f t="shared" si="142"/>
        <v/>
      </c>
      <c r="BO234" s="1349" t="str">
        <f t="shared" si="143"/>
        <v/>
      </c>
      <c r="BQ234" s="1349" t="str">
        <f t="shared" si="144"/>
        <v/>
      </c>
      <c r="BS234" s="1349" t="str">
        <f t="shared" si="145"/>
        <v/>
      </c>
      <c r="BU234" s="1349" t="str">
        <f t="shared" si="146"/>
        <v/>
      </c>
      <c r="BW234" s="1349" t="str">
        <f t="shared" si="147"/>
        <v/>
      </c>
      <c r="BY234" s="1349" t="str">
        <f t="shared" si="148"/>
        <v/>
      </c>
      <c r="CA234" s="1349" t="str">
        <f t="shared" si="149"/>
        <v/>
      </c>
      <c r="CC234" s="1349" t="str">
        <f t="shared" si="150"/>
        <v/>
      </c>
      <c r="CE234" s="1349" t="str">
        <f t="shared" si="151"/>
        <v/>
      </c>
    </row>
    <row r="235" spans="5:83" x14ac:dyDescent="0.25">
      <c r="E235" s="1349" t="str">
        <f t="shared" si="114"/>
        <v/>
      </c>
      <c r="G235" s="1349" t="str">
        <f t="shared" si="114"/>
        <v/>
      </c>
      <c r="I235" s="1349" t="str">
        <f t="shared" si="115"/>
        <v/>
      </c>
      <c r="K235" s="1349" t="str">
        <f t="shared" si="116"/>
        <v/>
      </c>
      <c r="M235" s="1349" t="str">
        <f t="shared" si="117"/>
        <v/>
      </c>
      <c r="O235" s="1349" t="str">
        <f t="shared" si="118"/>
        <v/>
      </c>
      <c r="Q235" s="1349" t="str">
        <f t="shared" si="119"/>
        <v/>
      </c>
      <c r="S235" s="1349" t="str">
        <f t="shared" si="120"/>
        <v/>
      </c>
      <c r="U235" s="1349" t="str">
        <f t="shared" si="121"/>
        <v/>
      </c>
      <c r="W235" s="1349" t="str">
        <f t="shared" si="122"/>
        <v/>
      </c>
      <c r="Y235" s="1349" t="str">
        <f t="shared" si="123"/>
        <v/>
      </c>
      <c r="AA235" s="1349" t="str">
        <f t="shared" si="124"/>
        <v/>
      </c>
      <c r="AC235" s="1349" t="str">
        <f t="shared" si="125"/>
        <v/>
      </c>
      <c r="AE235" s="1349" t="str">
        <f t="shared" si="126"/>
        <v/>
      </c>
      <c r="AG235" s="1349" t="str">
        <f t="shared" si="127"/>
        <v/>
      </c>
      <c r="AI235" s="1349" t="str">
        <f t="shared" si="128"/>
        <v/>
      </c>
      <c r="AK235" s="1349" t="str">
        <f t="shared" si="129"/>
        <v/>
      </c>
      <c r="AM235" s="1349" t="str">
        <f t="shared" si="130"/>
        <v/>
      </c>
      <c r="AO235" s="1349" t="str">
        <f t="shared" si="131"/>
        <v/>
      </c>
      <c r="AQ235" s="1349" t="str">
        <f t="shared" si="132"/>
        <v/>
      </c>
      <c r="AS235" s="1349" t="str">
        <f t="shared" si="133"/>
        <v/>
      </c>
      <c r="AU235" s="1349" t="str">
        <f t="shared" si="133"/>
        <v/>
      </c>
      <c r="AW235" s="1349" t="str">
        <f t="shared" si="134"/>
        <v/>
      </c>
      <c r="AY235" s="1349" t="str">
        <f t="shared" si="135"/>
        <v/>
      </c>
      <c r="BA235" s="1349" t="str">
        <f t="shared" si="136"/>
        <v/>
      </c>
      <c r="BC235" s="1349" t="str">
        <f t="shared" si="137"/>
        <v/>
      </c>
      <c r="BE235" s="1349" t="str">
        <f t="shared" si="138"/>
        <v/>
      </c>
      <c r="BG235" s="1349" t="str">
        <f t="shared" si="139"/>
        <v/>
      </c>
      <c r="BI235" s="1349" t="str">
        <f t="shared" si="140"/>
        <v/>
      </c>
      <c r="BK235" s="1349" t="str">
        <f t="shared" si="141"/>
        <v/>
      </c>
      <c r="BM235" s="1349" t="str">
        <f t="shared" si="142"/>
        <v/>
      </c>
      <c r="BO235" s="1349" t="str">
        <f t="shared" si="143"/>
        <v/>
      </c>
      <c r="BQ235" s="1349" t="str">
        <f t="shared" si="144"/>
        <v/>
      </c>
      <c r="BS235" s="1349" t="str">
        <f t="shared" si="145"/>
        <v/>
      </c>
      <c r="BU235" s="1349" t="str">
        <f t="shared" si="146"/>
        <v/>
      </c>
      <c r="BW235" s="1349" t="str">
        <f t="shared" si="147"/>
        <v/>
      </c>
      <c r="BY235" s="1349" t="str">
        <f t="shared" si="148"/>
        <v/>
      </c>
      <c r="CA235" s="1349" t="str">
        <f t="shared" si="149"/>
        <v/>
      </c>
      <c r="CC235" s="1349" t="str">
        <f t="shared" si="150"/>
        <v/>
      </c>
      <c r="CE235" s="1349" t="str">
        <f t="shared" si="151"/>
        <v/>
      </c>
    </row>
    <row r="236" spans="5:83" x14ac:dyDescent="0.25">
      <c r="E236" s="1349" t="str">
        <f t="shared" si="114"/>
        <v/>
      </c>
      <c r="G236" s="1349" t="str">
        <f t="shared" si="114"/>
        <v/>
      </c>
      <c r="I236" s="1349" t="str">
        <f t="shared" si="115"/>
        <v/>
      </c>
      <c r="K236" s="1349" t="str">
        <f t="shared" si="116"/>
        <v/>
      </c>
      <c r="M236" s="1349" t="str">
        <f t="shared" si="117"/>
        <v/>
      </c>
      <c r="O236" s="1349" t="str">
        <f t="shared" si="118"/>
        <v/>
      </c>
      <c r="Q236" s="1349" t="str">
        <f t="shared" si="119"/>
        <v/>
      </c>
      <c r="S236" s="1349" t="str">
        <f t="shared" si="120"/>
        <v/>
      </c>
      <c r="U236" s="1349" t="str">
        <f t="shared" si="121"/>
        <v/>
      </c>
      <c r="W236" s="1349" t="str">
        <f t="shared" si="122"/>
        <v/>
      </c>
      <c r="Y236" s="1349" t="str">
        <f t="shared" si="123"/>
        <v/>
      </c>
      <c r="AA236" s="1349" t="str">
        <f t="shared" si="124"/>
        <v/>
      </c>
      <c r="AC236" s="1349" t="str">
        <f t="shared" si="125"/>
        <v/>
      </c>
      <c r="AE236" s="1349" t="str">
        <f t="shared" si="126"/>
        <v/>
      </c>
      <c r="AG236" s="1349" t="str">
        <f t="shared" si="127"/>
        <v/>
      </c>
      <c r="AI236" s="1349" t="str">
        <f t="shared" si="128"/>
        <v/>
      </c>
      <c r="AK236" s="1349" t="str">
        <f t="shared" si="129"/>
        <v/>
      </c>
      <c r="AM236" s="1349" t="str">
        <f t="shared" si="130"/>
        <v/>
      </c>
      <c r="AO236" s="1349" t="str">
        <f t="shared" si="131"/>
        <v/>
      </c>
      <c r="AQ236" s="1349" t="str">
        <f t="shared" si="132"/>
        <v/>
      </c>
      <c r="AS236" s="1349" t="str">
        <f t="shared" si="133"/>
        <v/>
      </c>
      <c r="AU236" s="1349" t="str">
        <f t="shared" si="133"/>
        <v/>
      </c>
      <c r="AW236" s="1349" t="str">
        <f t="shared" si="134"/>
        <v/>
      </c>
      <c r="AY236" s="1349" t="str">
        <f t="shared" si="135"/>
        <v/>
      </c>
      <c r="BA236" s="1349" t="str">
        <f t="shared" si="136"/>
        <v/>
      </c>
      <c r="BC236" s="1349" t="str">
        <f t="shared" si="137"/>
        <v/>
      </c>
      <c r="BE236" s="1349" t="str">
        <f t="shared" si="138"/>
        <v/>
      </c>
      <c r="BG236" s="1349" t="str">
        <f t="shared" si="139"/>
        <v/>
      </c>
      <c r="BI236" s="1349" t="str">
        <f t="shared" si="140"/>
        <v/>
      </c>
      <c r="BK236" s="1349" t="str">
        <f t="shared" si="141"/>
        <v/>
      </c>
      <c r="BM236" s="1349" t="str">
        <f t="shared" si="142"/>
        <v/>
      </c>
      <c r="BO236" s="1349" t="str">
        <f t="shared" si="143"/>
        <v/>
      </c>
      <c r="BQ236" s="1349" t="str">
        <f t="shared" si="144"/>
        <v/>
      </c>
      <c r="BS236" s="1349" t="str">
        <f t="shared" si="145"/>
        <v/>
      </c>
      <c r="BU236" s="1349" t="str">
        <f t="shared" si="146"/>
        <v/>
      </c>
      <c r="BW236" s="1349" t="str">
        <f t="shared" si="147"/>
        <v/>
      </c>
      <c r="BY236" s="1349" t="str">
        <f t="shared" si="148"/>
        <v/>
      </c>
      <c r="CA236" s="1349" t="str">
        <f t="shared" si="149"/>
        <v/>
      </c>
      <c r="CC236" s="1349" t="str">
        <f t="shared" si="150"/>
        <v/>
      </c>
      <c r="CE236" s="1349" t="str">
        <f t="shared" si="151"/>
        <v/>
      </c>
    </row>
    <row r="237" spans="5:83" x14ac:dyDescent="0.25">
      <c r="E237" s="1349" t="str">
        <f t="shared" si="114"/>
        <v/>
      </c>
      <c r="G237" s="1349" t="str">
        <f t="shared" si="114"/>
        <v/>
      </c>
      <c r="I237" s="1349" t="str">
        <f t="shared" si="115"/>
        <v/>
      </c>
      <c r="K237" s="1349" t="str">
        <f t="shared" si="116"/>
        <v/>
      </c>
      <c r="M237" s="1349" t="str">
        <f t="shared" si="117"/>
        <v/>
      </c>
      <c r="O237" s="1349" t="str">
        <f t="shared" si="118"/>
        <v/>
      </c>
      <c r="Q237" s="1349" t="str">
        <f t="shared" si="119"/>
        <v/>
      </c>
      <c r="S237" s="1349" t="str">
        <f t="shared" si="120"/>
        <v/>
      </c>
      <c r="U237" s="1349" t="str">
        <f t="shared" si="121"/>
        <v/>
      </c>
      <c r="W237" s="1349" t="str">
        <f t="shared" si="122"/>
        <v/>
      </c>
      <c r="Y237" s="1349" t="str">
        <f t="shared" si="123"/>
        <v/>
      </c>
      <c r="AA237" s="1349" t="str">
        <f t="shared" si="124"/>
        <v/>
      </c>
      <c r="AC237" s="1349" t="str">
        <f t="shared" si="125"/>
        <v/>
      </c>
      <c r="AE237" s="1349" t="str">
        <f t="shared" si="126"/>
        <v/>
      </c>
      <c r="AG237" s="1349" t="str">
        <f t="shared" si="127"/>
        <v/>
      </c>
      <c r="AI237" s="1349" t="str">
        <f t="shared" si="128"/>
        <v/>
      </c>
      <c r="AK237" s="1349" t="str">
        <f t="shared" si="129"/>
        <v/>
      </c>
      <c r="AM237" s="1349" t="str">
        <f t="shared" si="130"/>
        <v/>
      </c>
      <c r="AO237" s="1349" t="str">
        <f t="shared" si="131"/>
        <v/>
      </c>
      <c r="AQ237" s="1349" t="str">
        <f t="shared" si="132"/>
        <v/>
      </c>
      <c r="AS237" s="1349" t="str">
        <f t="shared" si="133"/>
        <v/>
      </c>
      <c r="AU237" s="1349" t="str">
        <f t="shared" si="133"/>
        <v/>
      </c>
      <c r="AW237" s="1349" t="str">
        <f t="shared" si="134"/>
        <v/>
      </c>
      <c r="AY237" s="1349" t="str">
        <f t="shared" si="135"/>
        <v/>
      </c>
      <c r="BA237" s="1349" t="str">
        <f t="shared" si="136"/>
        <v/>
      </c>
      <c r="BC237" s="1349" t="str">
        <f t="shared" si="137"/>
        <v/>
      </c>
      <c r="BE237" s="1349" t="str">
        <f t="shared" si="138"/>
        <v/>
      </c>
      <c r="BG237" s="1349" t="str">
        <f t="shared" si="139"/>
        <v/>
      </c>
      <c r="BI237" s="1349" t="str">
        <f t="shared" si="140"/>
        <v/>
      </c>
      <c r="BK237" s="1349" t="str">
        <f t="shared" si="141"/>
        <v/>
      </c>
      <c r="BM237" s="1349" t="str">
        <f t="shared" si="142"/>
        <v/>
      </c>
      <c r="BO237" s="1349" t="str">
        <f t="shared" si="143"/>
        <v/>
      </c>
      <c r="BQ237" s="1349" t="str">
        <f t="shared" si="144"/>
        <v/>
      </c>
      <c r="BS237" s="1349" t="str">
        <f t="shared" si="145"/>
        <v/>
      </c>
      <c r="BU237" s="1349" t="str">
        <f t="shared" si="146"/>
        <v/>
      </c>
      <c r="BW237" s="1349" t="str">
        <f t="shared" si="147"/>
        <v/>
      </c>
      <c r="BY237" s="1349" t="str">
        <f t="shared" si="148"/>
        <v/>
      </c>
      <c r="CA237" s="1349" t="str">
        <f t="shared" si="149"/>
        <v/>
      </c>
      <c r="CC237" s="1349" t="str">
        <f t="shared" si="150"/>
        <v/>
      </c>
      <c r="CE237" s="1349" t="str">
        <f t="shared" si="151"/>
        <v/>
      </c>
    </row>
    <row r="238" spans="5:83" x14ac:dyDescent="0.25">
      <c r="E238" s="1349" t="str">
        <f t="shared" si="114"/>
        <v/>
      </c>
      <c r="G238" s="1349" t="str">
        <f t="shared" si="114"/>
        <v/>
      </c>
      <c r="I238" s="1349" t="str">
        <f t="shared" si="115"/>
        <v/>
      </c>
      <c r="K238" s="1349" t="str">
        <f t="shared" si="116"/>
        <v/>
      </c>
      <c r="M238" s="1349" t="str">
        <f t="shared" si="117"/>
        <v/>
      </c>
      <c r="O238" s="1349" t="str">
        <f t="shared" si="118"/>
        <v/>
      </c>
      <c r="Q238" s="1349" t="str">
        <f t="shared" si="119"/>
        <v/>
      </c>
      <c r="S238" s="1349" t="str">
        <f t="shared" si="120"/>
        <v/>
      </c>
      <c r="U238" s="1349" t="str">
        <f t="shared" si="121"/>
        <v/>
      </c>
      <c r="W238" s="1349" t="str">
        <f t="shared" si="122"/>
        <v/>
      </c>
      <c r="Y238" s="1349" t="str">
        <f t="shared" si="123"/>
        <v/>
      </c>
      <c r="AA238" s="1349" t="str">
        <f t="shared" si="124"/>
        <v/>
      </c>
      <c r="AC238" s="1349" t="str">
        <f t="shared" si="125"/>
        <v/>
      </c>
      <c r="AE238" s="1349" t="str">
        <f t="shared" si="126"/>
        <v/>
      </c>
      <c r="AG238" s="1349" t="str">
        <f t="shared" si="127"/>
        <v/>
      </c>
      <c r="AI238" s="1349" t="str">
        <f t="shared" si="128"/>
        <v/>
      </c>
      <c r="AK238" s="1349" t="str">
        <f t="shared" si="129"/>
        <v/>
      </c>
      <c r="AM238" s="1349" t="str">
        <f t="shared" si="130"/>
        <v/>
      </c>
      <c r="AO238" s="1349" t="str">
        <f t="shared" si="131"/>
        <v/>
      </c>
      <c r="AQ238" s="1349" t="str">
        <f t="shared" si="132"/>
        <v/>
      </c>
      <c r="AS238" s="1349" t="str">
        <f t="shared" si="133"/>
        <v/>
      </c>
      <c r="AU238" s="1349" t="str">
        <f t="shared" si="133"/>
        <v/>
      </c>
      <c r="AW238" s="1349" t="str">
        <f t="shared" si="134"/>
        <v/>
      </c>
      <c r="AY238" s="1349" t="str">
        <f t="shared" si="135"/>
        <v/>
      </c>
      <c r="BA238" s="1349" t="str">
        <f t="shared" si="136"/>
        <v/>
      </c>
      <c r="BC238" s="1349" t="str">
        <f t="shared" si="137"/>
        <v/>
      </c>
      <c r="BE238" s="1349" t="str">
        <f t="shared" si="138"/>
        <v/>
      </c>
      <c r="BG238" s="1349" t="str">
        <f t="shared" si="139"/>
        <v/>
      </c>
      <c r="BI238" s="1349" t="str">
        <f t="shared" si="140"/>
        <v/>
      </c>
      <c r="BK238" s="1349" t="str">
        <f t="shared" si="141"/>
        <v/>
      </c>
      <c r="BM238" s="1349" t="str">
        <f t="shared" si="142"/>
        <v/>
      </c>
      <c r="BO238" s="1349" t="str">
        <f t="shared" si="143"/>
        <v/>
      </c>
      <c r="BQ238" s="1349" t="str">
        <f t="shared" si="144"/>
        <v/>
      </c>
      <c r="BS238" s="1349" t="str">
        <f t="shared" si="145"/>
        <v/>
      </c>
      <c r="BU238" s="1349" t="str">
        <f t="shared" si="146"/>
        <v/>
      </c>
      <c r="BW238" s="1349" t="str">
        <f t="shared" si="147"/>
        <v/>
      </c>
      <c r="BY238" s="1349" t="str">
        <f t="shared" si="148"/>
        <v/>
      </c>
      <c r="CA238" s="1349" t="str">
        <f t="shared" si="149"/>
        <v/>
      </c>
      <c r="CC238" s="1349" t="str">
        <f t="shared" si="150"/>
        <v/>
      </c>
      <c r="CE238" s="1349" t="str">
        <f t="shared" si="151"/>
        <v/>
      </c>
    </row>
    <row r="239" spans="5:83" x14ac:dyDescent="0.25">
      <c r="E239" s="1349" t="str">
        <f t="shared" si="114"/>
        <v/>
      </c>
      <c r="G239" s="1349" t="str">
        <f t="shared" si="114"/>
        <v/>
      </c>
      <c r="I239" s="1349" t="str">
        <f t="shared" si="115"/>
        <v/>
      </c>
      <c r="K239" s="1349" t="str">
        <f t="shared" si="116"/>
        <v/>
      </c>
      <c r="M239" s="1349" t="str">
        <f t="shared" si="117"/>
        <v/>
      </c>
      <c r="O239" s="1349" t="str">
        <f t="shared" si="118"/>
        <v/>
      </c>
      <c r="Q239" s="1349" t="str">
        <f t="shared" si="119"/>
        <v/>
      </c>
      <c r="S239" s="1349" t="str">
        <f t="shared" si="120"/>
        <v/>
      </c>
      <c r="U239" s="1349" t="str">
        <f t="shared" si="121"/>
        <v/>
      </c>
      <c r="W239" s="1349" t="str">
        <f t="shared" si="122"/>
        <v/>
      </c>
      <c r="Y239" s="1349" t="str">
        <f t="shared" si="123"/>
        <v/>
      </c>
      <c r="AA239" s="1349" t="str">
        <f t="shared" si="124"/>
        <v/>
      </c>
      <c r="AC239" s="1349" t="str">
        <f t="shared" si="125"/>
        <v/>
      </c>
      <c r="AE239" s="1349" t="str">
        <f t="shared" si="126"/>
        <v/>
      </c>
      <c r="AG239" s="1349" t="str">
        <f t="shared" si="127"/>
        <v/>
      </c>
      <c r="AI239" s="1349" t="str">
        <f t="shared" si="128"/>
        <v/>
      </c>
      <c r="AK239" s="1349" t="str">
        <f t="shared" si="129"/>
        <v/>
      </c>
      <c r="AM239" s="1349" t="str">
        <f t="shared" si="130"/>
        <v/>
      </c>
      <c r="AO239" s="1349" t="str">
        <f t="shared" si="131"/>
        <v/>
      </c>
      <c r="AQ239" s="1349" t="str">
        <f t="shared" si="132"/>
        <v/>
      </c>
      <c r="AS239" s="1349" t="str">
        <f t="shared" si="133"/>
        <v/>
      </c>
      <c r="AU239" s="1349" t="str">
        <f t="shared" si="133"/>
        <v/>
      </c>
      <c r="AW239" s="1349" t="str">
        <f t="shared" si="134"/>
        <v/>
      </c>
      <c r="AY239" s="1349" t="str">
        <f t="shared" si="135"/>
        <v/>
      </c>
      <c r="BA239" s="1349" t="str">
        <f t="shared" si="136"/>
        <v/>
      </c>
      <c r="BC239" s="1349" t="str">
        <f t="shared" si="137"/>
        <v/>
      </c>
      <c r="BE239" s="1349" t="str">
        <f t="shared" si="138"/>
        <v/>
      </c>
      <c r="BG239" s="1349" t="str">
        <f t="shared" si="139"/>
        <v/>
      </c>
      <c r="BI239" s="1349" t="str">
        <f t="shared" si="140"/>
        <v/>
      </c>
      <c r="BK239" s="1349" t="str">
        <f t="shared" si="141"/>
        <v/>
      </c>
      <c r="BM239" s="1349" t="str">
        <f t="shared" si="142"/>
        <v/>
      </c>
      <c r="BO239" s="1349" t="str">
        <f t="shared" si="143"/>
        <v/>
      </c>
      <c r="BQ239" s="1349" t="str">
        <f t="shared" si="144"/>
        <v/>
      </c>
      <c r="BS239" s="1349" t="str">
        <f t="shared" si="145"/>
        <v/>
      </c>
      <c r="BU239" s="1349" t="str">
        <f t="shared" si="146"/>
        <v/>
      </c>
      <c r="BW239" s="1349" t="str">
        <f t="shared" si="147"/>
        <v/>
      </c>
      <c r="BY239" s="1349" t="str">
        <f t="shared" si="148"/>
        <v/>
      </c>
      <c r="CA239" s="1349" t="str">
        <f t="shared" si="149"/>
        <v/>
      </c>
      <c r="CC239" s="1349" t="str">
        <f t="shared" si="150"/>
        <v/>
      </c>
      <c r="CE239" s="1349" t="str">
        <f t="shared" si="151"/>
        <v/>
      </c>
    </row>
    <row r="240" spans="5:83" x14ac:dyDescent="0.25">
      <c r="E240" s="1349" t="str">
        <f t="shared" si="114"/>
        <v/>
      </c>
      <c r="G240" s="1349" t="str">
        <f t="shared" si="114"/>
        <v/>
      </c>
      <c r="I240" s="1349" t="str">
        <f t="shared" si="115"/>
        <v/>
      </c>
      <c r="K240" s="1349" t="str">
        <f t="shared" si="116"/>
        <v/>
      </c>
      <c r="M240" s="1349" t="str">
        <f t="shared" si="117"/>
        <v/>
      </c>
      <c r="O240" s="1349" t="str">
        <f t="shared" si="118"/>
        <v/>
      </c>
      <c r="Q240" s="1349" t="str">
        <f t="shared" si="119"/>
        <v/>
      </c>
      <c r="S240" s="1349" t="str">
        <f t="shared" si="120"/>
        <v/>
      </c>
      <c r="U240" s="1349" t="str">
        <f t="shared" si="121"/>
        <v/>
      </c>
      <c r="W240" s="1349" t="str">
        <f t="shared" si="122"/>
        <v/>
      </c>
      <c r="Y240" s="1349" t="str">
        <f t="shared" si="123"/>
        <v/>
      </c>
      <c r="AA240" s="1349" t="str">
        <f t="shared" si="124"/>
        <v/>
      </c>
      <c r="AC240" s="1349" t="str">
        <f t="shared" si="125"/>
        <v/>
      </c>
      <c r="AE240" s="1349" t="str">
        <f t="shared" si="126"/>
        <v/>
      </c>
      <c r="AG240" s="1349" t="str">
        <f t="shared" si="127"/>
        <v/>
      </c>
      <c r="AI240" s="1349" t="str">
        <f t="shared" si="128"/>
        <v/>
      </c>
      <c r="AK240" s="1349" t="str">
        <f t="shared" si="129"/>
        <v/>
      </c>
      <c r="AM240" s="1349" t="str">
        <f t="shared" si="130"/>
        <v/>
      </c>
      <c r="AO240" s="1349" t="str">
        <f t="shared" si="131"/>
        <v/>
      </c>
      <c r="AQ240" s="1349" t="str">
        <f t="shared" si="132"/>
        <v/>
      </c>
      <c r="AS240" s="1349" t="str">
        <f t="shared" si="133"/>
        <v/>
      </c>
      <c r="AU240" s="1349" t="str">
        <f t="shared" si="133"/>
        <v/>
      </c>
      <c r="AW240" s="1349" t="str">
        <f t="shared" si="134"/>
        <v/>
      </c>
      <c r="AY240" s="1349" t="str">
        <f t="shared" si="135"/>
        <v/>
      </c>
      <c r="BA240" s="1349" t="str">
        <f t="shared" si="136"/>
        <v/>
      </c>
      <c r="BC240" s="1349" t="str">
        <f t="shared" si="137"/>
        <v/>
      </c>
      <c r="BE240" s="1349" t="str">
        <f t="shared" si="138"/>
        <v/>
      </c>
      <c r="BG240" s="1349" t="str">
        <f t="shared" si="139"/>
        <v/>
      </c>
      <c r="BI240" s="1349" t="str">
        <f t="shared" si="140"/>
        <v/>
      </c>
      <c r="BK240" s="1349" t="str">
        <f t="shared" si="141"/>
        <v/>
      </c>
      <c r="BM240" s="1349" t="str">
        <f t="shared" si="142"/>
        <v/>
      </c>
      <c r="BO240" s="1349" t="str">
        <f t="shared" si="143"/>
        <v/>
      </c>
      <c r="BQ240" s="1349" t="str">
        <f t="shared" si="144"/>
        <v/>
      </c>
      <c r="BS240" s="1349" t="str">
        <f t="shared" si="145"/>
        <v/>
      </c>
      <c r="BU240" s="1349" t="str">
        <f t="shared" si="146"/>
        <v/>
      </c>
      <c r="BW240" s="1349" t="str">
        <f t="shared" si="147"/>
        <v/>
      </c>
      <c r="BY240" s="1349" t="str">
        <f t="shared" si="148"/>
        <v/>
      </c>
      <c r="CA240" s="1349" t="str">
        <f t="shared" si="149"/>
        <v/>
      </c>
      <c r="CC240" s="1349" t="str">
        <f t="shared" si="150"/>
        <v/>
      </c>
      <c r="CE240" s="1349" t="str">
        <f t="shared" si="151"/>
        <v/>
      </c>
    </row>
    <row r="241" spans="5:83" x14ac:dyDescent="0.25">
      <c r="E241" s="1349" t="str">
        <f t="shared" si="114"/>
        <v/>
      </c>
      <c r="G241" s="1349" t="str">
        <f t="shared" si="114"/>
        <v/>
      </c>
      <c r="I241" s="1349" t="str">
        <f t="shared" si="115"/>
        <v/>
      </c>
      <c r="K241" s="1349" t="str">
        <f t="shared" si="116"/>
        <v/>
      </c>
      <c r="M241" s="1349" t="str">
        <f t="shared" si="117"/>
        <v/>
      </c>
      <c r="O241" s="1349" t="str">
        <f t="shared" si="118"/>
        <v/>
      </c>
      <c r="Q241" s="1349" t="str">
        <f t="shared" si="119"/>
        <v/>
      </c>
      <c r="S241" s="1349" t="str">
        <f t="shared" si="120"/>
        <v/>
      </c>
      <c r="U241" s="1349" t="str">
        <f t="shared" si="121"/>
        <v/>
      </c>
      <c r="W241" s="1349" t="str">
        <f t="shared" si="122"/>
        <v/>
      </c>
      <c r="Y241" s="1349" t="str">
        <f t="shared" si="123"/>
        <v/>
      </c>
      <c r="AA241" s="1349" t="str">
        <f t="shared" si="124"/>
        <v/>
      </c>
      <c r="AC241" s="1349" t="str">
        <f t="shared" si="125"/>
        <v/>
      </c>
      <c r="AE241" s="1349" t="str">
        <f t="shared" si="126"/>
        <v/>
      </c>
      <c r="AG241" s="1349" t="str">
        <f t="shared" si="127"/>
        <v/>
      </c>
      <c r="AI241" s="1349" t="str">
        <f t="shared" si="128"/>
        <v/>
      </c>
      <c r="AK241" s="1349" t="str">
        <f t="shared" si="129"/>
        <v/>
      </c>
      <c r="AM241" s="1349" t="str">
        <f t="shared" si="130"/>
        <v/>
      </c>
      <c r="AO241" s="1349" t="str">
        <f t="shared" si="131"/>
        <v/>
      </c>
      <c r="AQ241" s="1349" t="str">
        <f t="shared" si="132"/>
        <v/>
      </c>
      <c r="AS241" s="1349" t="str">
        <f t="shared" si="133"/>
        <v/>
      </c>
      <c r="AU241" s="1349" t="str">
        <f t="shared" si="133"/>
        <v/>
      </c>
      <c r="AW241" s="1349" t="str">
        <f t="shared" si="134"/>
        <v/>
      </c>
      <c r="AY241" s="1349" t="str">
        <f t="shared" si="135"/>
        <v/>
      </c>
      <c r="BA241" s="1349" t="str">
        <f t="shared" si="136"/>
        <v/>
      </c>
      <c r="BC241" s="1349" t="str">
        <f t="shared" si="137"/>
        <v/>
      </c>
      <c r="BE241" s="1349" t="str">
        <f t="shared" si="138"/>
        <v/>
      </c>
      <c r="BG241" s="1349" t="str">
        <f t="shared" si="139"/>
        <v/>
      </c>
      <c r="BI241" s="1349" t="str">
        <f t="shared" si="140"/>
        <v/>
      </c>
      <c r="BK241" s="1349" t="str">
        <f t="shared" si="141"/>
        <v/>
      </c>
      <c r="BM241" s="1349" t="str">
        <f t="shared" si="142"/>
        <v/>
      </c>
      <c r="BO241" s="1349" t="str">
        <f t="shared" si="143"/>
        <v/>
      </c>
      <c r="BQ241" s="1349" t="str">
        <f t="shared" si="144"/>
        <v/>
      </c>
      <c r="BS241" s="1349" t="str">
        <f t="shared" si="145"/>
        <v/>
      </c>
      <c r="BU241" s="1349" t="str">
        <f t="shared" si="146"/>
        <v/>
      </c>
      <c r="BW241" s="1349" t="str">
        <f t="shared" si="147"/>
        <v/>
      </c>
      <c r="BY241" s="1349" t="str">
        <f t="shared" si="148"/>
        <v/>
      </c>
      <c r="CA241" s="1349" t="str">
        <f t="shared" si="149"/>
        <v/>
      </c>
      <c r="CC241" s="1349" t="str">
        <f t="shared" si="150"/>
        <v/>
      </c>
      <c r="CE241" s="1349" t="str">
        <f t="shared" si="151"/>
        <v/>
      </c>
    </row>
    <row r="242" spans="5:83" x14ac:dyDescent="0.25">
      <c r="E242" s="1349" t="str">
        <f t="shared" si="114"/>
        <v/>
      </c>
      <c r="G242" s="1349" t="str">
        <f t="shared" si="114"/>
        <v/>
      </c>
      <c r="I242" s="1349" t="str">
        <f t="shared" si="115"/>
        <v/>
      </c>
      <c r="K242" s="1349" t="str">
        <f t="shared" si="116"/>
        <v/>
      </c>
      <c r="M242" s="1349" t="str">
        <f t="shared" si="117"/>
        <v/>
      </c>
      <c r="O242" s="1349" t="str">
        <f t="shared" si="118"/>
        <v/>
      </c>
      <c r="Q242" s="1349" t="str">
        <f t="shared" si="119"/>
        <v/>
      </c>
      <c r="S242" s="1349" t="str">
        <f t="shared" si="120"/>
        <v/>
      </c>
      <c r="U242" s="1349" t="str">
        <f t="shared" si="121"/>
        <v/>
      </c>
      <c r="W242" s="1349" t="str">
        <f t="shared" si="122"/>
        <v/>
      </c>
      <c r="Y242" s="1349" t="str">
        <f t="shared" si="123"/>
        <v/>
      </c>
      <c r="AA242" s="1349" t="str">
        <f t="shared" si="124"/>
        <v/>
      </c>
      <c r="AC242" s="1349" t="str">
        <f t="shared" si="125"/>
        <v/>
      </c>
      <c r="AE242" s="1349" t="str">
        <f t="shared" si="126"/>
        <v/>
      </c>
      <c r="AG242" s="1349" t="str">
        <f t="shared" si="127"/>
        <v/>
      </c>
      <c r="AI242" s="1349" t="str">
        <f t="shared" si="128"/>
        <v/>
      </c>
      <c r="AK242" s="1349" t="str">
        <f t="shared" si="129"/>
        <v/>
      </c>
      <c r="AM242" s="1349" t="str">
        <f t="shared" si="130"/>
        <v/>
      </c>
      <c r="AO242" s="1349" t="str">
        <f t="shared" si="131"/>
        <v/>
      </c>
      <c r="AQ242" s="1349" t="str">
        <f t="shared" si="132"/>
        <v/>
      </c>
      <c r="AS242" s="1349" t="str">
        <f t="shared" si="133"/>
        <v/>
      </c>
      <c r="AU242" s="1349" t="str">
        <f t="shared" si="133"/>
        <v/>
      </c>
      <c r="AW242" s="1349" t="str">
        <f t="shared" si="134"/>
        <v/>
      </c>
      <c r="AY242" s="1349" t="str">
        <f t="shared" si="135"/>
        <v/>
      </c>
      <c r="BA242" s="1349" t="str">
        <f t="shared" si="136"/>
        <v/>
      </c>
      <c r="BC242" s="1349" t="str">
        <f t="shared" si="137"/>
        <v/>
      </c>
      <c r="BE242" s="1349" t="str">
        <f t="shared" si="138"/>
        <v/>
      </c>
      <c r="BG242" s="1349" t="str">
        <f t="shared" si="139"/>
        <v/>
      </c>
      <c r="BI242" s="1349" t="str">
        <f t="shared" si="140"/>
        <v/>
      </c>
      <c r="BK242" s="1349" t="str">
        <f t="shared" si="141"/>
        <v/>
      </c>
      <c r="BM242" s="1349" t="str">
        <f t="shared" si="142"/>
        <v/>
      </c>
      <c r="BO242" s="1349" t="str">
        <f t="shared" si="143"/>
        <v/>
      </c>
      <c r="BQ242" s="1349" t="str">
        <f t="shared" si="144"/>
        <v/>
      </c>
      <c r="BS242" s="1349" t="str">
        <f t="shared" si="145"/>
        <v/>
      </c>
      <c r="BU242" s="1349" t="str">
        <f t="shared" si="146"/>
        <v/>
      </c>
      <c r="BW242" s="1349" t="str">
        <f t="shared" si="147"/>
        <v/>
      </c>
      <c r="BY242" s="1349" t="str">
        <f t="shared" si="148"/>
        <v/>
      </c>
      <c r="CA242" s="1349" t="str">
        <f t="shared" si="149"/>
        <v/>
      </c>
      <c r="CC242" s="1349" t="str">
        <f t="shared" si="150"/>
        <v/>
      </c>
      <c r="CE242" s="1349" t="str">
        <f t="shared" si="151"/>
        <v/>
      </c>
    </row>
    <row r="243" spans="5:83" x14ac:dyDescent="0.25">
      <c r="E243" s="1349" t="str">
        <f t="shared" si="114"/>
        <v/>
      </c>
      <c r="G243" s="1349" t="str">
        <f t="shared" si="114"/>
        <v/>
      </c>
      <c r="I243" s="1349" t="str">
        <f t="shared" si="115"/>
        <v/>
      </c>
      <c r="K243" s="1349" t="str">
        <f t="shared" si="116"/>
        <v/>
      </c>
      <c r="M243" s="1349" t="str">
        <f t="shared" si="117"/>
        <v/>
      </c>
      <c r="O243" s="1349" t="str">
        <f t="shared" si="118"/>
        <v/>
      </c>
      <c r="Q243" s="1349" t="str">
        <f t="shared" si="119"/>
        <v/>
      </c>
      <c r="S243" s="1349" t="str">
        <f t="shared" si="120"/>
        <v/>
      </c>
      <c r="U243" s="1349" t="str">
        <f t="shared" si="121"/>
        <v/>
      </c>
      <c r="W243" s="1349" t="str">
        <f t="shared" si="122"/>
        <v/>
      </c>
      <c r="Y243" s="1349" t="str">
        <f t="shared" si="123"/>
        <v/>
      </c>
      <c r="AA243" s="1349" t="str">
        <f t="shared" si="124"/>
        <v/>
      </c>
      <c r="AC243" s="1349" t="str">
        <f t="shared" si="125"/>
        <v/>
      </c>
      <c r="AE243" s="1349" t="str">
        <f t="shared" si="126"/>
        <v/>
      </c>
      <c r="AG243" s="1349" t="str">
        <f t="shared" si="127"/>
        <v/>
      </c>
      <c r="AI243" s="1349" t="str">
        <f t="shared" si="128"/>
        <v/>
      </c>
      <c r="AK243" s="1349" t="str">
        <f t="shared" si="129"/>
        <v/>
      </c>
      <c r="AM243" s="1349" t="str">
        <f t="shared" si="130"/>
        <v/>
      </c>
      <c r="AO243" s="1349" t="str">
        <f t="shared" si="131"/>
        <v/>
      </c>
      <c r="AQ243" s="1349" t="str">
        <f t="shared" si="132"/>
        <v/>
      </c>
      <c r="AS243" s="1349" t="str">
        <f t="shared" si="133"/>
        <v/>
      </c>
      <c r="AU243" s="1349" t="str">
        <f t="shared" si="133"/>
        <v/>
      </c>
      <c r="AW243" s="1349" t="str">
        <f t="shared" si="134"/>
        <v/>
      </c>
      <c r="AY243" s="1349" t="str">
        <f t="shared" si="135"/>
        <v/>
      </c>
      <c r="BA243" s="1349" t="str">
        <f t="shared" si="136"/>
        <v/>
      </c>
      <c r="BC243" s="1349" t="str">
        <f t="shared" si="137"/>
        <v/>
      </c>
      <c r="BE243" s="1349" t="str">
        <f t="shared" si="138"/>
        <v/>
      </c>
      <c r="BG243" s="1349" t="str">
        <f t="shared" si="139"/>
        <v/>
      </c>
      <c r="BI243" s="1349" t="str">
        <f t="shared" si="140"/>
        <v/>
      </c>
      <c r="BK243" s="1349" t="str">
        <f t="shared" si="141"/>
        <v/>
      </c>
      <c r="BM243" s="1349" t="str">
        <f t="shared" si="142"/>
        <v/>
      </c>
      <c r="BO243" s="1349" t="str">
        <f t="shared" si="143"/>
        <v/>
      </c>
      <c r="BQ243" s="1349" t="str">
        <f t="shared" si="144"/>
        <v/>
      </c>
      <c r="BS243" s="1349" t="str">
        <f t="shared" si="145"/>
        <v/>
      </c>
      <c r="BU243" s="1349" t="str">
        <f t="shared" si="146"/>
        <v/>
      </c>
      <c r="BW243" s="1349" t="str">
        <f t="shared" si="147"/>
        <v/>
      </c>
      <c r="BY243" s="1349" t="str">
        <f t="shared" si="148"/>
        <v/>
      </c>
      <c r="CA243" s="1349" t="str">
        <f t="shared" si="149"/>
        <v/>
      </c>
      <c r="CC243" s="1349" t="str">
        <f t="shared" si="150"/>
        <v/>
      </c>
      <c r="CE243" s="1349" t="str">
        <f t="shared" si="151"/>
        <v/>
      </c>
    </row>
    <row r="244" spans="5:83" x14ac:dyDescent="0.25">
      <c r="E244" s="1349" t="str">
        <f t="shared" si="114"/>
        <v/>
      </c>
      <c r="G244" s="1349" t="str">
        <f t="shared" si="114"/>
        <v/>
      </c>
      <c r="I244" s="1349" t="str">
        <f t="shared" si="115"/>
        <v/>
      </c>
      <c r="K244" s="1349" t="str">
        <f t="shared" si="116"/>
        <v/>
      </c>
      <c r="M244" s="1349" t="str">
        <f t="shared" si="117"/>
        <v/>
      </c>
      <c r="O244" s="1349" t="str">
        <f t="shared" si="118"/>
        <v/>
      </c>
      <c r="Q244" s="1349" t="str">
        <f t="shared" si="119"/>
        <v/>
      </c>
      <c r="S244" s="1349" t="str">
        <f t="shared" si="120"/>
        <v/>
      </c>
      <c r="U244" s="1349" t="str">
        <f t="shared" si="121"/>
        <v/>
      </c>
      <c r="W244" s="1349" t="str">
        <f t="shared" si="122"/>
        <v/>
      </c>
      <c r="Y244" s="1349" t="str">
        <f t="shared" si="123"/>
        <v/>
      </c>
      <c r="AA244" s="1349" t="str">
        <f t="shared" si="124"/>
        <v/>
      </c>
      <c r="AC244" s="1349" t="str">
        <f t="shared" si="125"/>
        <v/>
      </c>
      <c r="AE244" s="1349" t="str">
        <f t="shared" si="126"/>
        <v/>
      </c>
      <c r="AG244" s="1349" t="str">
        <f t="shared" si="127"/>
        <v/>
      </c>
      <c r="AI244" s="1349" t="str">
        <f t="shared" si="128"/>
        <v/>
      </c>
      <c r="AK244" s="1349" t="str">
        <f t="shared" si="129"/>
        <v/>
      </c>
      <c r="AM244" s="1349" t="str">
        <f t="shared" si="130"/>
        <v/>
      </c>
      <c r="AO244" s="1349" t="str">
        <f t="shared" si="131"/>
        <v/>
      </c>
      <c r="AQ244" s="1349" t="str">
        <f t="shared" si="132"/>
        <v/>
      </c>
      <c r="AS244" s="1349" t="str">
        <f t="shared" si="133"/>
        <v/>
      </c>
      <c r="AU244" s="1349" t="str">
        <f t="shared" si="133"/>
        <v/>
      </c>
      <c r="AW244" s="1349" t="str">
        <f t="shared" si="134"/>
        <v/>
      </c>
      <c r="AY244" s="1349" t="str">
        <f t="shared" si="135"/>
        <v/>
      </c>
      <c r="BA244" s="1349" t="str">
        <f t="shared" si="136"/>
        <v/>
      </c>
      <c r="BC244" s="1349" t="str">
        <f t="shared" si="137"/>
        <v/>
      </c>
      <c r="BE244" s="1349" t="str">
        <f t="shared" si="138"/>
        <v/>
      </c>
      <c r="BG244" s="1349" t="str">
        <f t="shared" si="139"/>
        <v/>
      </c>
      <c r="BI244" s="1349" t="str">
        <f t="shared" si="140"/>
        <v/>
      </c>
      <c r="BK244" s="1349" t="str">
        <f t="shared" si="141"/>
        <v/>
      </c>
      <c r="BM244" s="1349" t="str">
        <f t="shared" si="142"/>
        <v/>
      </c>
      <c r="BO244" s="1349" t="str">
        <f t="shared" si="143"/>
        <v/>
      </c>
      <c r="BQ244" s="1349" t="str">
        <f t="shared" si="144"/>
        <v/>
      </c>
      <c r="BS244" s="1349" t="str">
        <f t="shared" si="145"/>
        <v/>
      </c>
      <c r="BU244" s="1349" t="str">
        <f t="shared" si="146"/>
        <v/>
      </c>
      <c r="BW244" s="1349" t="str">
        <f t="shared" si="147"/>
        <v/>
      </c>
      <c r="BY244" s="1349" t="str">
        <f t="shared" si="148"/>
        <v/>
      </c>
      <c r="CA244" s="1349" t="str">
        <f t="shared" si="149"/>
        <v/>
      </c>
      <c r="CC244" s="1349" t="str">
        <f t="shared" si="150"/>
        <v/>
      </c>
      <c r="CE244" s="1349" t="str">
        <f t="shared" si="151"/>
        <v/>
      </c>
    </row>
    <row r="245" spans="5:83" x14ac:dyDescent="0.25">
      <c r="E245" s="1349" t="str">
        <f t="shared" si="114"/>
        <v/>
      </c>
      <c r="G245" s="1349" t="str">
        <f t="shared" si="114"/>
        <v/>
      </c>
      <c r="I245" s="1349" t="str">
        <f t="shared" si="115"/>
        <v/>
      </c>
      <c r="K245" s="1349" t="str">
        <f t="shared" si="116"/>
        <v/>
      </c>
      <c r="M245" s="1349" t="str">
        <f t="shared" si="117"/>
        <v/>
      </c>
      <c r="O245" s="1349" t="str">
        <f t="shared" si="118"/>
        <v/>
      </c>
      <c r="Q245" s="1349" t="str">
        <f t="shared" si="119"/>
        <v/>
      </c>
      <c r="S245" s="1349" t="str">
        <f t="shared" si="120"/>
        <v/>
      </c>
      <c r="U245" s="1349" t="str">
        <f t="shared" si="121"/>
        <v/>
      </c>
      <c r="W245" s="1349" t="str">
        <f t="shared" si="122"/>
        <v/>
      </c>
      <c r="Y245" s="1349" t="str">
        <f t="shared" si="123"/>
        <v/>
      </c>
      <c r="AA245" s="1349" t="str">
        <f t="shared" si="124"/>
        <v/>
      </c>
      <c r="AC245" s="1349" t="str">
        <f t="shared" si="125"/>
        <v/>
      </c>
      <c r="AE245" s="1349" t="str">
        <f t="shared" si="126"/>
        <v/>
      </c>
      <c r="AG245" s="1349" t="str">
        <f t="shared" si="127"/>
        <v/>
      </c>
      <c r="AI245" s="1349" t="str">
        <f t="shared" si="128"/>
        <v/>
      </c>
      <c r="AK245" s="1349" t="str">
        <f t="shared" si="129"/>
        <v/>
      </c>
      <c r="AM245" s="1349" t="str">
        <f t="shared" si="130"/>
        <v/>
      </c>
      <c r="AO245" s="1349" t="str">
        <f t="shared" si="131"/>
        <v/>
      </c>
      <c r="AQ245" s="1349" t="str">
        <f t="shared" si="132"/>
        <v/>
      </c>
      <c r="AS245" s="1349" t="str">
        <f t="shared" si="133"/>
        <v/>
      </c>
      <c r="AU245" s="1349" t="str">
        <f t="shared" si="133"/>
        <v/>
      </c>
      <c r="AW245" s="1349" t="str">
        <f t="shared" si="134"/>
        <v/>
      </c>
      <c r="AY245" s="1349" t="str">
        <f t="shared" si="135"/>
        <v/>
      </c>
      <c r="BA245" s="1349" t="str">
        <f t="shared" si="136"/>
        <v/>
      </c>
      <c r="BC245" s="1349" t="str">
        <f t="shared" si="137"/>
        <v/>
      </c>
      <c r="BE245" s="1349" t="str">
        <f t="shared" si="138"/>
        <v/>
      </c>
      <c r="BG245" s="1349" t="str">
        <f t="shared" si="139"/>
        <v/>
      </c>
      <c r="BI245" s="1349" t="str">
        <f t="shared" si="140"/>
        <v/>
      </c>
      <c r="BK245" s="1349" t="str">
        <f t="shared" si="141"/>
        <v/>
      </c>
      <c r="BM245" s="1349" t="str">
        <f t="shared" si="142"/>
        <v/>
      </c>
      <c r="BO245" s="1349" t="str">
        <f t="shared" si="143"/>
        <v/>
      </c>
      <c r="BQ245" s="1349" t="str">
        <f t="shared" si="144"/>
        <v/>
      </c>
      <c r="BS245" s="1349" t="str">
        <f t="shared" si="145"/>
        <v/>
      </c>
      <c r="BU245" s="1349" t="str">
        <f t="shared" si="146"/>
        <v/>
      </c>
      <c r="BW245" s="1349" t="str">
        <f t="shared" si="147"/>
        <v/>
      </c>
      <c r="BY245" s="1349" t="str">
        <f t="shared" si="148"/>
        <v/>
      </c>
      <c r="CA245" s="1349" t="str">
        <f t="shared" si="149"/>
        <v/>
      </c>
      <c r="CC245" s="1349" t="str">
        <f t="shared" si="150"/>
        <v/>
      </c>
      <c r="CE245" s="1349" t="str">
        <f t="shared" si="151"/>
        <v/>
      </c>
    </row>
    <row r="246" spans="5:83" x14ac:dyDescent="0.25">
      <c r="E246" s="1349" t="str">
        <f t="shared" si="114"/>
        <v/>
      </c>
      <c r="G246" s="1349" t="str">
        <f t="shared" si="114"/>
        <v/>
      </c>
      <c r="I246" s="1349" t="str">
        <f t="shared" si="115"/>
        <v/>
      </c>
      <c r="K246" s="1349" t="str">
        <f t="shared" si="116"/>
        <v/>
      </c>
      <c r="M246" s="1349" t="str">
        <f t="shared" si="117"/>
        <v/>
      </c>
      <c r="O246" s="1349" t="str">
        <f t="shared" si="118"/>
        <v/>
      </c>
      <c r="Q246" s="1349" t="str">
        <f t="shared" si="119"/>
        <v/>
      </c>
      <c r="S246" s="1349" t="str">
        <f t="shared" si="120"/>
        <v/>
      </c>
      <c r="U246" s="1349" t="str">
        <f t="shared" si="121"/>
        <v/>
      </c>
      <c r="W246" s="1349" t="str">
        <f t="shared" si="122"/>
        <v/>
      </c>
      <c r="Y246" s="1349" t="str">
        <f t="shared" si="123"/>
        <v/>
      </c>
      <c r="AA246" s="1349" t="str">
        <f t="shared" si="124"/>
        <v/>
      </c>
      <c r="AC246" s="1349" t="str">
        <f t="shared" si="125"/>
        <v/>
      </c>
      <c r="AE246" s="1349" t="str">
        <f t="shared" si="126"/>
        <v/>
      </c>
      <c r="AG246" s="1349" t="str">
        <f t="shared" si="127"/>
        <v/>
      </c>
      <c r="AI246" s="1349" t="str">
        <f t="shared" si="128"/>
        <v/>
      </c>
      <c r="AK246" s="1349" t="str">
        <f t="shared" si="129"/>
        <v/>
      </c>
      <c r="AM246" s="1349" t="str">
        <f t="shared" si="130"/>
        <v/>
      </c>
      <c r="AO246" s="1349" t="str">
        <f t="shared" si="131"/>
        <v/>
      </c>
      <c r="AQ246" s="1349" t="str">
        <f t="shared" si="132"/>
        <v/>
      </c>
      <c r="AS246" s="1349" t="str">
        <f t="shared" si="133"/>
        <v/>
      </c>
      <c r="AU246" s="1349" t="str">
        <f t="shared" si="133"/>
        <v/>
      </c>
      <c r="AW246" s="1349" t="str">
        <f t="shared" si="134"/>
        <v/>
      </c>
      <c r="AY246" s="1349" t="str">
        <f t="shared" si="135"/>
        <v/>
      </c>
      <c r="BA246" s="1349" t="str">
        <f t="shared" si="136"/>
        <v/>
      </c>
      <c r="BC246" s="1349" t="str">
        <f t="shared" si="137"/>
        <v/>
      </c>
      <c r="BE246" s="1349" t="str">
        <f t="shared" si="138"/>
        <v/>
      </c>
      <c r="BG246" s="1349" t="str">
        <f t="shared" si="139"/>
        <v/>
      </c>
      <c r="BI246" s="1349" t="str">
        <f t="shared" si="140"/>
        <v/>
      </c>
      <c r="BK246" s="1349" t="str">
        <f t="shared" si="141"/>
        <v/>
      </c>
      <c r="BM246" s="1349" t="str">
        <f t="shared" si="142"/>
        <v/>
      </c>
      <c r="BO246" s="1349" t="str">
        <f t="shared" si="143"/>
        <v/>
      </c>
      <c r="BQ246" s="1349" t="str">
        <f t="shared" si="144"/>
        <v/>
      </c>
      <c r="BS246" s="1349" t="str">
        <f t="shared" si="145"/>
        <v/>
      </c>
      <c r="BU246" s="1349" t="str">
        <f t="shared" si="146"/>
        <v/>
      </c>
      <c r="BW246" s="1349" t="str">
        <f t="shared" si="147"/>
        <v/>
      </c>
      <c r="BY246" s="1349" t="str">
        <f t="shared" si="148"/>
        <v/>
      </c>
      <c r="CA246" s="1349" t="str">
        <f t="shared" si="149"/>
        <v/>
      </c>
      <c r="CC246" s="1349" t="str">
        <f t="shared" si="150"/>
        <v/>
      </c>
      <c r="CE246" s="1349" t="str">
        <f t="shared" si="151"/>
        <v/>
      </c>
    </row>
    <row r="247" spans="5:83" x14ac:dyDescent="0.25">
      <c r="E247" s="1349" t="str">
        <f t="shared" si="114"/>
        <v/>
      </c>
      <c r="G247" s="1349" t="str">
        <f t="shared" si="114"/>
        <v/>
      </c>
      <c r="I247" s="1349" t="str">
        <f t="shared" si="115"/>
        <v/>
      </c>
      <c r="K247" s="1349" t="str">
        <f t="shared" si="116"/>
        <v/>
      </c>
      <c r="M247" s="1349" t="str">
        <f t="shared" si="117"/>
        <v/>
      </c>
      <c r="O247" s="1349" t="str">
        <f t="shared" si="118"/>
        <v/>
      </c>
      <c r="Q247" s="1349" t="str">
        <f t="shared" si="119"/>
        <v/>
      </c>
      <c r="S247" s="1349" t="str">
        <f t="shared" si="120"/>
        <v/>
      </c>
      <c r="U247" s="1349" t="str">
        <f t="shared" si="121"/>
        <v/>
      </c>
      <c r="W247" s="1349" t="str">
        <f t="shared" si="122"/>
        <v/>
      </c>
      <c r="Y247" s="1349" t="str">
        <f t="shared" si="123"/>
        <v/>
      </c>
      <c r="AA247" s="1349" t="str">
        <f t="shared" si="124"/>
        <v/>
      </c>
      <c r="AC247" s="1349" t="str">
        <f t="shared" si="125"/>
        <v/>
      </c>
      <c r="AE247" s="1349" t="str">
        <f t="shared" si="126"/>
        <v/>
      </c>
      <c r="AG247" s="1349" t="str">
        <f t="shared" si="127"/>
        <v/>
      </c>
      <c r="AI247" s="1349" t="str">
        <f t="shared" si="128"/>
        <v/>
      </c>
      <c r="AK247" s="1349" t="str">
        <f t="shared" si="129"/>
        <v/>
      </c>
      <c r="AM247" s="1349" t="str">
        <f t="shared" si="130"/>
        <v/>
      </c>
      <c r="AO247" s="1349" t="str">
        <f t="shared" si="131"/>
        <v/>
      </c>
      <c r="AQ247" s="1349" t="str">
        <f t="shared" si="132"/>
        <v/>
      </c>
      <c r="AS247" s="1349" t="str">
        <f t="shared" si="133"/>
        <v/>
      </c>
      <c r="AU247" s="1349" t="str">
        <f t="shared" si="133"/>
        <v/>
      </c>
      <c r="AW247" s="1349" t="str">
        <f t="shared" si="134"/>
        <v/>
      </c>
      <c r="AY247" s="1349" t="str">
        <f t="shared" si="135"/>
        <v/>
      </c>
      <c r="BA247" s="1349" t="str">
        <f t="shared" si="136"/>
        <v/>
      </c>
      <c r="BC247" s="1349" t="str">
        <f t="shared" si="137"/>
        <v/>
      </c>
      <c r="BE247" s="1349" t="str">
        <f t="shared" si="138"/>
        <v/>
      </c>
      <c r="BG247" s="1349" t="str">
        <f t="shared" si="139"/>
        <v/>
      </c>
      <c r="BI247" s="1349" t="str">
        <f t="shared" si="140"/>
        <v/>
      </c>
      <c r="BK247" s="1349" t="str">
        <f t="shared" si="141"/>
        <v/>
      </c>
      <c r="BM247" s="1349" t="str">
        <f t="shared" si="142"/>
        <v/>
      </c>
      <c r="BO247" s="1349" t="str">
        <f t="shared" si="143"/>
        <v/>
      </c>
      <c r="BQ247" s="1349" t="str">
        <f t="shared" si="144"/>
        <v/>
      </c>
      <c r="BS247" s="1349" t="str">
        <f t="shared" si="145"/>
        <v/>
      </c>
      <c r="BU247" s="1349" t="str">
        <f t="shared" si="146"/>
        <v/>
      </c>
      <c r="BW247" s="1349" t="str">
        <f t="shared" si="147"/>
        <v/>
      </c>
      <c r="BY247" s="1349" t="str">
        <f t="shared" si="148"/>
        <v/>
      </c>
      <c r="CA247" s="1349" t="str">
        <f t="shared" si="149"/>
        <v/>
      </c>
      <c r="CC247" s="1349" t="str">
        <f t="shared" si="150"/>
        <v/>
      </c>
      <c r="CE247" s="1349" t="str">
        <f t="shared" si="151"/>
        <v/>
      </c>
    </row>
    <row r="248" spans="5:83" x14ac:dyDescent="0.25">
      <c r="E248" s="1349" t="str">
        <f t="shared" si="114"/>
        <v/>
      </c>
      <c r="G248" s="1349" t="str">
        <f t="shared" si="114"/>
        <v/>
      </c>
      <c r="I248" s="1349" t="str">
        <f t="shared" si="115"/>
        <v/>
      </c>
      <c r="K248" s="1349" t="str">
        <f t="shared" si="116"/>
        <v/>
      </c>
      <c r="M248" s="1349" t="str">
        <f t="shared" si="117"/>
        <v/>
      </c>
      <c r="O248" s="1349" t="str">
        <f t="shared" si="118"/>
        <v/>
      </c>
      <c r="Q248" s="1349" t="str">
        <f t="shared" si="119"/>
        <v/>
      </c>
      <c r="S248" s="1349" t="str">
        <f t="shared" si="120"/>
        <v/>
      </c>
      <c r="U248" s="1349" t="str">
        <f t="shared" si="121"/>
        <v/>
      </c>
      <c r="W248" s="1349" t="str">
        <f t="shared" si="122"/>
        <v/>
      </c>
      <c r="Y248" s="1349" t="str">
        <f t="shared" si="123"/>
        <v/>
      </c>
      <c r="AA248" s="1349" t="str">
        <f t="shared" si="124"/>
        <v/>
      </c>
      <c r="AC248" s="1349" t="str">
        <f t="shared" si="125"/>
        <v/>
      </c>
      <c r="AE248" s="1349" t="str">
        <f t="shared" si="126"/>
        <v/>
      </c>
      <c r="AG248" s="1349" t="str">
        <f t="shared" si="127"/>
        <v/>
      </c>
      <c r="AI248" s="1349" t="str">
        <f t="shared" si="128"/>
        <v/>
      </c>
      <c r="AK248" s="1349" t="str">
        <f t="shared" si="129"/>
        <v/>
      </c>
      <c r="AM248" s="1349" t="str">
        <f t="shared" si="130"/>
        <v/>
      </c>
      <c r="AO248" s="1349" t="str">
        <f t="shared" si="131"/>
        <v/>
      </c>
      <c r="AQ248" s="1349" t="str">
        <f t="shared" si="132"/>
        <v/>
      </c>
      <c r="AS248" s="1349" t="str">
        <f t="shared" si="133"/>
        <v/>
      </c>
      <c r="AU248" s="1349" t="str">
        <f t="shared" si="133"/>
        <v/>
      </c>
      <c r="AW248" s="1349" t="str">
        <f t="shared" si="134"/>
        <v/>
      </c>
      <c r="AY248" s="1349" t="str">
        <f t="shared" si="135"/>
        <v/>
      </c>
      <c r="BA248" s="1349" t="str">
        <f t="shared" si="136"/>
        <v/>
      </c>
      <c r="BC248" s="1349" t="str">
        <f t="shared" si="137"/>
        <v/>
      </c>
      <c r="BE248" s="1349" t="str">
        <f t="shared" si="138"/>
        <v/>
      </c>
      <c r="BG248" s="1349" t="str">
        <f t="shared" si="139"/>
        <v/>
      </c>
      <c r="BI248" s="1349" t="str">
        <f t="shared" si="140"/>
        <v/>
      </c>
      <c r="BK248" s="1349" t="str">
        <f t="shared" si="141"/>
        <v/>
      </c>
      <c r="BM248" s="1349" t="str">
        <f t="shared" si="142"/>
        <v/>
      </c>
      <c r="BO248" s="1349" t="str">
        <f t="shared" si="143"/>
        <v/>
      </c>
      <c r="BQ248" s="1349" t="str">
        <f t="shared" si="144"/>
        <v/>
      </c>
      <c r="BS248" s="1349" t="str">
        <f t="shared" si="145"/>
        <v/>
      </c>
      <c r="BU248" s="1349" t="str">
        <f t="shared" si="146"/>
        <v/>
      </c>
      <c r="BW248" s="1349" t="str">
        <f t="shared" si="147"/>
        <v/>
      </c>
      <c r="BY248" s="1349" t="str">
        <f t="shared" si="148"/>
        <v/>
      </c>
      <c r="CA248" s="1349" t="str">
        <f t="shared" si="149"/>
        <v/>
      </c>
      <c r="CC248" s="1349" t="str">
        <f t="shared" si="150"/>
        <v/>
      </c>
      <c r="CE248" s="1349" t="str">
        <f t="shared" si="151"/>
        <v/>
      </c>
    </row>
    <row r="249" spans="5:83" x14ac:dyDescent="0.25">
      <c r="E249" s="1349" t="str">
        <f t="shared" si="114"/>
        <v/>
      </c>
      <c r="G249" s="1349" t="str">
        <f t="shared" si="114"/>
        <v/>
      </c>
      <c r="I249" s="1349" t="str">
        <f t="shared" si="115"/>
        <v/>
      </c>
      <c r="K249" s="1349" t="str">
        <f t="shared" si="116"/>
        <v/>
      </c>
      <c r="M249" s="1349" t="str">
        <f t="shared" si="117"/>
        <v/>
      </c>
      <c r="O249" s="1349" t="str">
        <f t="shared" si="118"/>
        <v/>
      </c>
      <c r="Q249" s="1349" t="str">
        <f t="shared" si="119"/>
        <v/>
      </c>
      <c r="S249" s="1349" t="str">
        <f t="shared" si="120"/>
        <v/>
      </c>
      <c r="U249" s="1349" t="str">
        <f t="shared" si="121"/>
        <v/>
      </c>
      <c r="W249" s="1349" t="str">
        <f t="shared" si="122"/>
        <v/>
      </c>
      <c r="Y249" s="1349" t="str">
        <f t="shared" si="123"/>
        <v/>
      </c>
      <c r="AA249" s="1349" t="str">
        <f t="shared" si="124"/>
        <v/>
      </c>
      <c r="AC249" s="1349" t="str">
        <f t="shared" si="125"/>
        <v/>
      </c>
      <c r="AE249" s="1349" t="str">
        <f t="shared" si="126"/>
        <v/>
      </c>
      <c r="AG249" s="1349" t="str">
        <f t="shared" si="127"/>
        <v/>
      </c>
      <c r="AI249" s="1349" t="str">
        <f t="shared" si="128"/>
        <v/>
      </c>
      <c r="AK249" s="1349" t="str">
        <f t="shared" si="129"/>
        <v/>
      </c>
      <c r="AM249" s="1349" t="str">
        <f t="shared" si="130"/>
        <v/>
      </c>
      <c r="AO249" s="1349" t="str">
        <f t="shared" si="131"/>
        <v/>
      </c>
      <c r="AQ249" s="1349" t="str">
        <f t="shared" si="132"/>
        <v/>
      </c>
      <c r="AS249" s="1349" t="str">
        <f t="shared" si="133"/>
        <v/>
      </c>
      <c r="AU249" s="1349" t="str">
        <f t="shared" si="133"/>
        <v/>
      </c>
      <c r="AW249" s="1349" t="str">
        <f t="shared" si="134"/>
        <v/>
      </c>
      <c r="AY249" s="1349" t="str">
        <f t="shared" si="135"/>
        <v/>
      </c>
      <c r="BA249" s="1349" t="str">
        <f t="shared" si="136"/>
        <v/>
      </c>
      <c r="BC249" s="1349" t="str">
        <f t="shared" si="137"/>
        <v/>
      </c>
      <c r="BE249" s="1349" t="str">
        <f t="shared" si="138"/>
        <v/>
      </c>
      <c r="BG249" s="1349" t="str">
        <f t="shared" si="139"/>
        <v/>
      </c>
      <c r="BI249" s="1349" t="str">
        <f t="shared" si="140"/>
        <v/>
      </c>
      <c r="BK249" s="1349" t="str">
        <f t="shared" si="141"/>
        <v/>
      </c>
      <c r="BM249" s="1349" t="str">
        <f t="shared" si="142"/>
        <v/>
      </c>
      <c r="BO249" s="1349" t="str">
        <f t="shared" si="143"/>
        <v/>
      </c>
      <c r="BQ249" s="1349" t="str">
        <f t="shared" si="144"/>
        <v/>
      </c>
      <c r="BS249" s="1349" t="str">
        <f t="shared" si="145"/>
        <v/>
      </c>
      <c r="BU249" s="1349" t="str">
        <f t="shared" si="146"/>
        <v/>
      </c>
      <c r="BW249" s="1349" t="str">
        <f t="shared" si="147"/>
        <v/>
      </c>
      <c r="BY249" s="1349" t="str">
        <f t="shared" si="148"/>
        <v/>
      </c>
      <c r="CA249" s="1349" t="str">
        <f t="shared" si="149"/>
        <v/>
      </c>
      <c r="CC249" s="1349" t="str">
        <f t="shared" si="150"/>
        <v/>
      </c>
      <c r="CE249" s="1349" t="str">
        <f t="shared" si="151"/>
        <v/>
      </c>
    </row>
    <row r="250" spans="5:83" x14ac:dyDescent="0.25">
      <c r="E250" s="1349" t="str">
        <f t="shared" si="114"/>
        <v/>
      </c>
      <c r="G250" s="1349" t="str">
        <f t="shared" si="114"/>
        <v/>
      </c>
      <c r="I250" s="1349" t="str">
        <f t="shared" si="115"/>
        <v/>
      </c>
      <c r="K250" s="1349" t="str">
        <f t="shared" si="116"/>
        <v/>
      </c>
      <c r="M250" s="1349" t="str">
        <f t="shared" si="117"/>
        <v/>
      </c>
      <c r="O250" s="1349" t="str">
        <f t="shared" si="118"/>
        <v/>
      </c>
      <c r="Q250" s="1349" t="str">
        <f t="shared" si="119"/>
        <v/>
      </c>
      <c r="S250" s="1349" t="str">
        <f t="shared" si="120"/>
        <v/>
      </c>
      <c r="U250" s="1349" t="str">
        <f t="shared" si="121"/>
        <v/>
      </c>
      <c r="W250" s="1349" t="str">
        <f t="shared" si="122"/>
        <v/>
      </c>
      <c r="Y250" s="1349" t="str">
        <f t="shared" si="123"/>
        <v/>
      </c>
      <c r="AA250" s="1349" t="str">
        <f t="shared" si="124"/>
        <v/>
      </c>
      <c r="AC250" s="1349" t="str">
        <f t="shared" si="125"/>
        <v/>
      </c>
      <c r="AE250" s="1349" t="str">
        <f t="shared" si="126"/>
        <v/>
      </c>
      <c r="AG250" s="1349" t="str">
        <f t="shared" si="127"/>
        <v/>
      </c>
      <c r="AI250" s="1349" t="str">
        <f t="shared" si="128"/>
        <v/>
      </c>
      <c r="AK250" s="1349" t="str">
        <f t="shared" si="129"/>
        <v/>
      </c>
      <c r="AM250" s="1349" t="str">
        <f t="shared" si="130"/>
        <v/>
      </c>
      <c r="AO250" s="1349" t="str">
        <f t="shared" si="131"/>
        <v/>
      </c>
      <c r="AQ250" s="1349" t="str">
        <f t="shared" si="132"/>
        <v/>
      </c>
      <c r="AS250" s="1349" t="str">
        <f t="shared" si="133"/>
        <v/>
      </c>
      <c r="AU250" s="1349" t="str">
        <f t="shared" si="133"/>
        <v/>
      </c>
      <c r="AW250" s="1349" t="str">
        <f t="shared" si="134"/>
        <v/>
      </c>
      <c r="AY250" s="1349" t="str">
        <f t="shared" si="135"/>
        <v/>
      </c>
      <c r="BA250" s="1349" t="str">
        <f t="shared" si="136"/>
        <v/>
      </c>
      <c r="BC250" s="1349" t="str">
        <f t="shared" si="137"/>
        <v/>
      </c>
      <c r="BE250" s="1349" t="str">
        <f t="shared" si="138"/>
        <v/>
      </c>
      <c r="BG250" s="1349" t="str">
        <f t="shared" si="139"/>
        <v/>
      </c>
      <c r="BI250" s="1349" t="str">
        <f t="shared" si="140"/>
        <v/>
      </c>
      <c r="BK250" s="1349" t="str">
        <f t="shared" si="141"/>
        <v/>
      </c>
      <c r="BM250" s="1349" t="str">
        <f t="shared" si="142"/>
        <v/>
      </c>
      <c r="BO250" s="1349" t="str">
        <f t="shared" si="143"/>
        <v/>
      </c>
      <c r="BQ250" s="1349" t="str">
        <f t="shared" si="144"/>
        <v/>
      </c>
      <c r="BS250" s="1349" t="str">
        <f t="shared" si="145"/>
        <v/>
      </c>
      <c r="BU250" s="1349" t="str">
        <f t="shared" si="146"/>
        <v/>
      </c>
      <c r="BW250" s="1349" t="str">
        <f t="shared" si="147"/>
        <v/>
      </c>
      <c r="BY250" s="1349" t="str">
        <f t="shared" si="148"/>
        <v/>
      </c>
      <c r="CA250" s="1349" t="str">
        <f t="shared" si="149"/>
        <v/>
      </c>
      <c r="CC250" s="1349" t="str">
        <f t="shared" si="150"/>
        <v/>
      </c>
      <c r="CE250" s="1349" t="str">
        <f t="shared" si="151"/>
        <v/>
      </c>
    </row>
    <row r="251" spans="5:83" x14ac:dyDescent="0.25">
      <c r="E251" s="1349" t="str">
        <f t="shared" si="114"/>
        <v/>
      </c>
      <c r="G251" s="1349" t="str">
        <f t="shared" si="114"/>
        <v/>
      </c>
      <c r="I251" s="1349" t="str">
        <f t="shared" si="115"/>
        <v/>
      </c>
      <c r="K251" s="1349" t="str">
        <f t="shared" si="116"/>
        <v/>
      </c>
      <c r="M251" s="1349" t="str">
        <f t="shared" si="117"/>
        <v/>
      </c>
      <c r="O251" s="1349" t="str">
        <f t="shared" si="118"/>
        <v/>
      </c>
      <c r="Q251" s="1349" t="str">
        <f t="shared" si="119"/>
        <v/>
      </c>
      <c r="S251" s="1349" t="str">
        <f t="shared" si="120"/>
        <v/>
      </c>
      <c r="U251" s="1349" t="str">
        <f t="shared" si="121"/>
        <v/>
      </c>
      <c r="W251" s="1349" t="str">
        <f t="shared" si="122"/>
        <v/>
      </c>
      <c r="Y251" s="1349" t="str">
        <f t="shared" si="123"/>
        <v/>
      </c>
      <c r="AA251" s="1349" t="str">
        <f t="shared" si="124"/>
        <v/>
      </c>
      <c r="AC251" s="1349" t="str">
        <f t="shared" si="125"/>
        <v/>
      </c>
      <c r="AE251" s="1349" t="str">
        <f t="shared" si="126"/>
        <v/>
      </c>
      <c r="AG251" s="1349" t="str">
        <f t="shared" si="127"/>
        <v/>
      </c>
      <c r="AI251" s="1349" t="str">
        <f t="shared" si="128"/>
        <v/>
      </c>
      <c r="AK251" s="1349" t="str">
        <f t="shared" si="129"/>
        <v/>
      </c>
      <c r="AM251" s="1349" t="str">
        <f t="shared" si="130"/>
        <v/>
      </c>
      <c r="AO251" s="1349" t="str">
        <f t="shared" si="131"/>
        <v/>
      </c>
      <c r="AQ251" s="1349" t="str">
        <f t="shared" si="132"/>
        <v/>
      </c>
      <c r="AS251" s="1349" t="str">
        <f t="shared" si="133"/>
        <v/>
      </c>
      <c r="AU251" s="1349" t="str">
        <f t="shared" si="133"/>
        <v/>
      </c>
      <c r="AW251" s="1349" t="str">
        <f t="shared" si="134"/>
        <v/>
      </c>
      <c r="AY251" s="1349" t="str">
        <f t="shared" si="135"/>
        <v/>
      </c>
      <c r="BA251" s="1349" t="str">
        <f t="shared" si="136"/>
        <v/>
      </c>
      <c r="BC251" s="1349" t="str">
        <f t="shared" si="137"/>
        <v/>
      </c>
      <c r="BE251" s="1349" t="str">
        <f t="shared" si="138"/>
        <v/>
      </c>
      <c r="BG251" s="1349" t="str">
        <f t="shared" si="139"/>
        <v/>
      </c>
      <c r="BI251" s="1349" t="str">
        <f t="shared" si="140"/>
        <v/>
      </c>
      <c r="BK251" s="1349" t="str">
        <f t="shared" si="141"/>
        <v/>
      </c>
      <c r="BM251" s="1349" t="str">
        <f t="shared" si="142"/>
        <v/>
      </c>
      <c r="BO251" s="1349" t="str">
        <f t="shared" si="143"/>
        <v/>
      </c>
      <c r="BQ251" s="1349" t="str">
        <f t="shared" si="144"/>
        <v/>
      </c>
      <c r="BS251" s="1349" t="str">
        <f t="shared" si="145"/>
        <v/>
      </c>
      <c r="BU251" s="1349" t="str">
        <f t="shared" si="146"/>
        <v/>
      </c>
      <c r="BW251" s="1349" t="str">
        <f t="shared" si="147"/>
        <v/>
      </c>
      <c r="BY251" s="1349" t="str">
        <f t="shared" si="148"/>
        <v/>
      </c>
      <c r="CA251" s="1349" t="str">
        <f t="shared" si="149"/>
        <v/>
      </c>
      <c r="CC251" s="1349" t="str">
        <f t="shared" si="150"/>
        <v/>
      </c>
      <c r="CE251" s="1349" t="str">
        <f t="shared" si="151"/>
        <v/>
      </c>
    </row>
    <row r="252" spans="5:83" x14ac:dyDescent="0.25">
      <c r="E252" s="1349" t="str">
        <f t="shared" si="114"/>
        <v/>
      </c>
      <c r="G252" s="1349" t="str">
        <f t="shared" si="114"/>
        <v/>
      </c>
      <c r="I252" s="1349" t="str">
        <f t="shared" si="115"/>
        <v/>
      </c>
      <c r="K252" s="1349" t="str">
        <f t="shared" si="116"/>
        <v/>
      </c>
      <c r="M252" s="1349" t="str">
        <f t="shared" si="117"/>
        <v/>
      </c>
      <c r="O252" s="1349" t="str">
        <f t="shared" si="118"/>
        <v/>
      </c>
      <c r="Q252" s="1349" t="str">
        <f t="shared" si="119"/>
        <v/>
      </c>
      <c r="S252" s="1349" t="str">
        <f t="shared" si="120"/>
        <v/>
      </c>
      <c r="U252" s="1349" t="str">
        <f t="shared" si="121"/>
        <v/>
      </c>
      <c r="W252" s="1349" t="str">
        <f t="shared" si="122"/>
        <v/>
      </c>
      <c r="Y252" s="1349" t="str">
        <f t="shared" si="123"/>
        <v/>
      </c>
      <c r="AA252" s="1349" t="str">
        <f t="shared" si="124"/>
        <v/>
      </c>
      <c r="AC252" s="1349" t="str">
        <f t="shared" si="125"/>
        <v/>
      </c>
      <c r="AE252" s="1349" t="str">
        <f t="shared" si="126"/>
        <v/>
      </c>
      <c r="AG252" s="1349" t="str">
        <f t="shared" si="127"/>
        <v/>
      </c>
      <c r="AI252" s="1349" t="str">
        <f t="shared" si="128"/>
        <v/>
      </c>
      <c r="AK252" s="1349" t="str">
        <f t="shared" si="129"/>
        <v/>
      </c>
      <c r="AM252" s="1349" t="str">
        <f t="shared" si="130"/>
        <v/>
      </c>
      <c r="AO252" s="1349" t="str">
        <f t="shared" si="131"/>
        <v/>
      </c>
      <c r="AQ252" s="1349" t="str">
        <f t="shared" si="132"/>
        <v/>
      </c>
      <c r="AS252" s="1349" t="str">
        <f t="shared" si="133"/>
        <v/>
      </c>
      <c r="AU252" s="1349" t="str">
        <f t="shared" si="133"/>
        <v/>
      </c>
      <c r="AW252" s="1349" t="str">
        <f t="shared" si="134"/>
        <v/>
      </c>
      <c r="AY252" s="1349" t="str">
        <f t="shared" si="135"/>
        <v/>
      </c>
      <c r="BA252" s="1349" t="str">
        <f t="shared" si="136"/>
        <v/>
      </c>
      <c r="BC252" s="1349" t="str">
        <f t="shared" si="137"/>
        <v/>
      </c>
      <c r="BE252" s="1349" t="str">
        <f t="shared" si="138"/>
        <v/>
      </c>
      <c r="BG252" s="1349" t="str">
        <f t="shared" si="139"/>
        <v/>
      </c>
      <c r="BI252" s="1349" t="str">
        <f t="shared" si="140"/>
        <v/>
      </c>
      <c r="BK252" s="1349" t="str">
        <f t="shared" si="141"/>
        <v/>
      </c>
      <c r="BM252" s="1349" t="str">
        <f t="shared" si="142"/>
        <v/>
      </c>
      <c r="BO252" s="1349" t="str">
        <f t="shared" si="143"/>
        <v/>
      </c>
      <c r="BQ252" s="1349" t="str">
        <f t="shared" si="144"/>
        <v/>
      </c>
      <c r="BS252" s="1349" t="str">
        <f t="shared" si="145"/>
        <v/>
      </c>
      <c r="BU252" s="1349" t="str">
        <f t="shared" si="146"/>
        <v/>
      </c>
      <c r="BW252" s="1349" t="str">
        <f t="shared" si="147"/>
        <v/>
      </c>
      <c r="BY252" s="1349" t="str">
        <f t="shared" si="148"/>
        <v/>
      </c>
      <c r="CA252" s="1349" t="str">
        <f t="shared" si="149"/>
        <v/>
      </c>
      <c r="CC252" s="1349" t="str">
        <f t="shared" si="150"/>
        <v/>
      </c>
      <c r="CE252" s="1349" t="str">
        <f t="shared" si="151"/>
        <v/>
      </c>
    </row>
    <row r="253" spans="5:83" x14ac:dyDescent="0.25">
      <c r="E253" s="1349" t="str">
        <f t="shared" si="114"/>
        <v/>
      </c>
      <c r="G253" s="1349" t="str">
        <f t="shared" si="114"/>
        <v/>
      </c>
      <c r="I253" s="1349" t="str">
        <f t="shared" si="115"/>
        <v/>
      </c>
      <c r="K253" s="1349" t="str">
        <f t="shared" si="116"/>
        <v/>
      </c>
      <c r="M253" s="1349" t="str">
        <f t="shared" si="117"/>
        <v/>
      </c>
      <c r="O253" s="1349" t="str">
        <f t="shared" si="118"/>
        <v/>
      </c>
      <c r="Q253" s="1349" t="str">
        <f t="shared" si="119"/>
        <v/>
      </c>
      <c r="S253" s="1349" t="str">
        <f t="shared" si="120"/>
        <v/>
      </c>
      <c r="U253" s="1349" t="str">
        <f t="shared" si="121"/>
        <v/>
      </c>
      <c r="W253" s="1349" t="str">
        <f t="shared" si="122"/>
        <v/>
      </c>
      <c r="Y253" s="1349" t="str">
        <f t="shared" si="123"/>
        <v/>
      </c>
      <c r="AA253" s="1349" t="str">
        <f t="shared" si="124"/>
        <v/>
      </c>
      <c r="AC253" s="1349" t="str">
        <f t="shared" si="125"/>
        <v/>
      </c>
      <c r="AE253" s="1349" t="str">
        <f t="shared" si="126"/>
        <v/>
      </c>
      <c r="AG253" s="1349" t="str">
        <f t="shared" si="127"/>
        <v/>
      </c>
      <c r="AI253" s="1349" t="str">
        <f t="shared" si="128"/>
        <v/>
      </c>
      <c r="AK253" s="1349" t="str">
        <f t="shared" si="129"/>
        <v/>
      </c>
      <c r="AM253" s="1349" t="str">
        <f t="shared" si="130"/>
        <v/>
      </c>
      <c r="AO253" s="1349" t="str">
        <f t="shared" si="131"/>
        <v/>
      </c>
      <c r="AQ253" s="1349" t="str">
        <f t="shared" si="132"/>
        <v/>
      </c>
      <c r="AS253" s="1349" t="str">
        <f t="shared" si="133"/>
        <v/>
      </c>
      <c r="AU253" s="1349" t="str">
        <f t="shared" si="133"/>
        <v/>
      </c>
      <c r="AW253" s="1349" t="str">
        <f t="shared" si="134"/>
        <v/>
      </c>
      <c r="AY253" s="1349" t="str">
        <f t="shared" si="135"/>
        <v/>
      </c>
      <c r="BA253" s="1349" t="str">
        <f t="shared" si="136"/>
        <v/>
      </c>
      <c r="BC253" s="1349" t="str">
        <f t="shared" si="137"/>
        <v/>
      </c>
      <c r="BE253" s="1349" t="str">
        <f t="shared" si="138"/>
        <v/>
      </c>
      <c r="BG253" s="1349" t="str">
        <f t="shared" si="139"/>
        <v/>
      </c>
      <c r="BI253" s="1349" t="str">
        <f t="shared" si="140"/>
        <v/>
      </c>
      <c r="BK253" s="1349" t="str">
        <f t="shared" si="141"/>
        <v/>
      </c>
      <c r="BM253" s="1349" t="str">
        <f t="shared" si="142"/>
        <v/>
      </c>
      <c r="BO253" s="1349" t="str">
        <f t="shared" si="143"/>
        <v/>
      </c>
      <c r="BQ253" s="1349" t="str">
        <f t="shared" si="144"/>
        <v/>
      </c>
      <c r="BS253" s="1349" t="str">
        <f t="shared" si="145"/>
        <v/>
      </c>
      <c r="BU253" s="1349" t="str">
        <f t="shared" si="146"/>
        <v/>
      </c>
      <c r="BW253" s="1349" t="str">
        <f t="shared" si="147"/>
        <v/>
      </c>
      <c r="BY253" s="1349" t="str">
        <f t="shared" si="148"/>
        <v/>
      </c>
      <c r="CA253" s="1349" t="str">
        <f t="shared" si="149"/>
        <v/>
      </c>
      <c r="CC253" s="1349" t="str">
        <f t="shared" si="150"/>
        <v/>
      </c>
      <c r="CE253" s="1349" t="str">
        <f t="shared" si="151"/>
        <v/>
      </c>
    </row>
    <row r="254" spans="5:83" x14ac:dyDescent="0.25">
      <c r="E254" s="1349" t="str">
        <f t="shared" si="114"/>
        <v/>
      </c>
      <c r="G254" s="1349" t="str">
        <f t="shared" si="114"/>
        <v/>
      </c>
      <c r="I254" s="1349" t="str">
        <f t="shared" si="115"/>
        <v/>
      </c>
      <c r="K254" s="1349" t="str">
        <f t="shared" si="116"/>
        <v/>
      </c>
      <c r="M254" s="1349" t="str">
        <f t="shared" si="117"/>
        <v/>
      </c>
      <c r="O254" s="1349" t="str">
        <f t="shared" si="118"/>
        <v/>
      </c>
      <c r="Q254" s="1349" t="str">
        <f t="shared" si="119"/>
        <v/>
      </c>
      <c r="S254" s="1349" t="str">
        <f t="shared" si="120"/>
        <v/>
      </c>
      <c r="U254" s="1349" t="str">
        <f t="shared" si="121"/>
        <v/>
      </c>
      <c r="W254" s="1349" t="str">
        <f t="shared" si="122"/>
        <v/>
      </c>
      <c r="Y254" s="1349" t="str">
        <f t="shared" si="123"/>
        <v/>
      </c>
      <c r="AA254" s="1349" t="str">
        <f t="shared" si="124"/>
        <v/>
      </c>
      <c r="AC254" s="1349" t="str">
        <f t="shared" si="125"/>
        <v/>
      </c>
      <c r="AE254" s="1349" t="str">
        <f t="shared" si="126"/>
        <v/>
      </c>
      <c r="AG254" s="1349" t="str">
        <f t="shared" si="127"/>
        <v/>
      </c>
      <c r="AI254" s="1349" t="str">
        <f t="shared" si="128"/>
        <v/>
      </c>
      <c r="AK254" s="1349" t="str">
        <f t="shared" si="129"/>
        <v/>
      </c>
      <c r="AM254" s="1349" t="str">
        <f t="shared" si="130"/>
        <v/>
      </c>
      <c r="AO254" s="1349" t="str">
        <f t="shared" si="131"/>
        <v/>
      </c>
      <c r="AQ254" s="1349" t="str">
        <f t="shared" si="132"/>
        <v/>
      </c>
      <c r="AS254" s="1349" t="str">
        <f t="shared" si="133"/>
        <v/>
      </c>
      <c r="AU254" s="1349" t="str">
        <f t="shared" si="133"/>
        <v/>
      </c>
      <c r="AW254" s="1349" t="str">
        <f t="shared" si="134"/>
        <v/>
      </c>
      <c r="AY254" s="1349" t="str">
        <f t="shared" si="135"/>
        <v/>
      </c>
      <c r="BA254" s="1349" t="str">
        <f t="shared" si="136"/>
        <v/>
      </c>
      <c r="BC254" s="1349" t="str">
        <f t="shared" si="137"/>
        <v/>
      </c>
      <c r="BE254" s="1349" t="str">
        <f t="shared" si="138"/>
        <v/>
      </c>
      <c r="BG254" s="1349" t="str">
        <f t="shared" si="139"/>
        <v/>
      </c>
      <c r="BI254" s="1349" t="str">
        <f t="shared" si="140"/>
        <v/>
      </c>
      <c r="BK254" s="1349" t="str">
        <f t="shared" si="141"/>
        <v/>
      </c>
      <c r="BM254" s="1349" t="str">
        <f t="shared" si="142"/>
        <v/>
      </c>
      <c r="BO254" s="1349" t="str">
        <f t="shared" si="143"/>
        <v/>
      </c>
      <c r="BQ254" s="1349" t="str">
        <f t="shared" si="144"/>
        <v/>
      </c>
      <c r="BS254" s="1349" t="str">
        <f t="shared" si="145"/>
        <v/>
      </c>
      <c r="BU254" s="1349" t="str">
        <f t="shared" si="146"/>
        <v/>
      </c>
      <c r="BW254" s="1349" t="str">
        <f t="shared" si="147"/>
        <v/>
      </c>
      <c r="BY254" s="1349" t="str">
        <f t="shared" si="148"/>
        <v/>
      </c>
      <c r="CA254" s="1349" t="str">
        <f t="shared" si="149"/>
        <v/>
      </c>
      <c r="CC254" s="1349" t="str">
        <f t="shared" si="150"/>
        <v/>
      </c>
      <c r="CE254" s="1349" t="str">
        <f t="shared" si="151"/>
        <v/>
      </c>
    </row>
    <row r="255" spans="5:83" x14ac:dyDescent="0.25">
      <c r="E255" s="1349" t="str">
        <f t="shared" si="114"/>
        <v/>
      </c>
      <c r="G255" s="1349" t="str">
        <f t="shared" si="114"/>
        <v/>
      </c>
      <c r="I255" s="1349" t="str">
        <f t="shared" si="115"/>
        <v/>
      </c>
      <c r="K255" s="1349" t="str">
        <f t="shared" si="116"/>
        <v/>
      </c>
      <c r="M255" s="1349" t="str">
        <f t="shared" si="117"/>
        <v/>
      </c>
      <c r="O255" s="1349" t="str">
        <f t="shared" si="118"/>
        <v/>
      </c>
      <c r="Q255" s="1349" t="str">
        <f t="shared" si="119"/>
        <v/>
      </c>
      <c r="S255" s="1349" t="str">
        <f t="shared" si="120"/>
        <v/>
      </c>
      <c r="U255" s="1349" t="str">
        <f t="shared" si="121"/>
        <v/>
      </c>
      <c r="W255" s="1349" t="str">
        <f t="shared" si="122"/>
        <v/>
      </c>
      <c r="Y255" s="1349" t="str">
        <f t="shared" si="123"/>
        <v/>
      </c>
      <c r="AA255" s="1349" t="str">
        <f t="shared" si="124"/>
        <v/>
      </c>
      <c r="AC255" s="1349" t="str">
        <f t="shared" si="125"/>
        <v/>
      </c>
      <c r="AE255" s="1349" t="str">
        <f t="shared" si="126"/>
        <v/>
      </c>
      <c r="AG255" s="1349" t="str">
        <f t="shared" si="127"/>
        <v/>
      </c>
      <c r="AI255" s="1349" t="str">
        <f t="shared" si="128"/>
        <v/>
      </c>
      <c r="AK255" s="1349" t="str">
        <f t="shared" si="129"/>
        <v/>
      </c>
      <c r="AM255" s="1349" t="str">
        <f t="shared" si="130"/>
        <v/>
      </c>
      <c r="AO255" s="1349" t="str">
        <f t="shared" si="131"/>
        <v/>
      </c>
      <c r="AQ255" s="1349" t="str">
        <f t="shared" si="132"/>
        <v/>
      </c>
      <c r="AS255" s="1349" t="str">
        <f t="shared" si="133"/>
        <v/>
      </c>
      <c r="AU255" s="1349" t="str">
        <f t="shared" si="133"/>
        <v/>
      </c>
      <c r="AW255" s="1349" t="str">
        <f t="shared" si="134"/>
        <v/>
      </c>
      <c r="AY255" s="1349" t="str">
        <f t="shared" si="135"/>
        <v/>
      </c>
      <c r="BA255" s="1349" t="str">
        <f t="shared" si="136"/>
        <v/>
      </c>
      <c r="BC255" s="1349" t="str">
        <f t="shared" si="137"/>
        <v/>
      </c>
      <c r="BE255" s="1349" t="str">
        <f t="shared" si="138"/>
        <v/>
      </c>
      <c r="BG255" s="1349" t="str">
        <f t="shared" si="139"/>
        <v/>
      </c>
      <c r="BI255" s="1349" t="str">
        <f t="shared" si="140"/>
        <v/>
      </c>
      <c r="BK255" s="1349" t="str">
        <f t="shared" si="141"/>
        <v/>
      </c>
      <c r="BM255" s="1349" t="str">
        <f t="shared" si="142"/>
        <v/>
      </c>
      <c r="BO255" s="1349" t="str">
        <f t="shared" si="143"/>
        <v/>
      </c>
      <c r="BQ255" s="1349" t="str">
        <f t="shared" si="144"/>
        <v/>
      </c>
      <c r="BS255" s="1349" t="str">
        <f t="shared" si="145"/>
        <v/>
      </c>
      <c r="BU255" s="1349" t="str">
        <f t="shared" si="146"/>
        <v/>
      </c>
      <c r="BW255" s="1349" t="str">
        <f t="shared" si="147"/>
        <v/>
      </c>
      <c r="BY255" s="1349" t="str">
        <f t="shared" si="148"/>
        <v/>
      </c>
      <c r="CA255" s="1349" t="str">
        <f t="shared" si="149"/>
        <v/>
      </c>
      <c r="CC255" s="1349" t="str">
        <f t="shared" si="150"/>
        <v/>
      </c>
      <c r="CE255" s="1349" t="str">
        <f t="shared" si="151"/>
        <v/>
      </c>
    </row>
    <row r="256" spans="5:83" x14ac:dyDescent="0.25">
      <c r="E256" s="1349" t="str">
        <f t="shared" si="114"/>
        <v/>
      </c>
      <c r="G256" s="1349" t="str">
        <f t="shared" si="114"/>
        <v/>
      </c>
      <c r="I256" s="1349" t="str">
        <f t="shared" si="115"/>
        <v/>
      </c>
      <c r="K256" s="1349" t="str">
        <f t="shared" si="116"/>
        <v/>
      </c>
      <c r="M256" s="1349" t="str">
        <f t="shared" si="117"/>
        <v/>
      </c>
      <c r="O256" s="1349" t="str">
        <f t="shared" si="118"/>
        <v/>
      </c>
      <c r="Q256" s="1349" t="str">
        <f t="shared" si="119"/>
        <v/>
      </c>
      <c r="S256" s="1349" t="str">
        <f t="shared" si="120"/>
        <v/>
      </c>
      <c r="U256" s="1349" t="str">
        <f t="shared" si="121"/>
        <v/>
      </c>
      <c r="W256" s="1349" t="str">
        <f t="shared" si="122"/>
        <v/>
      </c>
      <c r="Y256" s="1349" t="str">
        <f t="shared" si="123"/>
        <v/>
      </c>
      <c r="AA256" s="1349" t="str">
        <f t="shared" si="124"/>
        <v/>
      </c>
      <c r="AC256" s="1349" t="str">
        <f t="shared" si="125"/>
        <v/>
      </c>
      <c r="AE256" s="1349" t="str">
        <f t="shared" si="126"/>
        <v/>
      </c>
      <c r="AG256" s="1349" t="str">
        <f t="shared" si="127"/>
        <v/>
      </c>
      <c r="AI256" s="1349" t="str">
        <f t="shared" si="128"/>
        <v/>
      </c>
      <c r="AK256" s="1349" t="str">
        <f t="shared" si="129"/>
        <v/>
      </c>
      <c r="AM256" s="1349" t="str">
        <f t="shared" si="130"/>
        <v/>
      </c>
      <c r="AO256" s="1349" t="str">
        <f t="shared" si="131"/>
        <v/>
      </c>
      <c r="AQ256" s="1349" t="str">
        <f t="shared" si="132"/>
        <v/>
      </c>
      <c r="AS256" s="1349" t="str">
        <f t="shared" si="133"/>
        <v/>
      </c>
      <c r="AU256" s="1349" t="str">
        <f t="shared" si="133"/>
        <v/>
      </c>
      <c r="AW256" s="1349" t="str">
        <f t="shared" si="134"/>
        <v/>
      </c>
      <c r="AY256" s="1349" t="str">
        <f t="shared" si="135"/>
        <v/>
      </c>
      <c r="BA256" s="1349" t="str">
        <f t="shared" si="136"/>
        <v/>
      </c>
      <c r="BC256" s="1349" t="str">
        <f t="shared" si="137"/>
        <v/>
      </c>
      <c r="BE256" s="1349" t="str">
        <f t="shared" si="138"/>
        <v/>
      </c>
      <c r="BG256" s="1349" t="str">
        <f t="shared" si="139"/>
        <v/>
      </c>
      <c r="BI256" s="1349" t="str">
        <f t="shared" si="140"/>
        <v/>
      </c>
      <c r="BK256" s="1349" t="str">
        <f t="shared" si="141"/>
        <v/>
      </c>
      <c r="BM256" s="1349" t="str">
        <f t="shared" si="142"/>
        <v/>
      </c>
      <c r="BO256" s="1349" t="str">
        <f t="shared" si="143"/>
        <v/>
      </c>
      <c r="BQ256" s="1349" t="str">
        <f t="shared" si="144"/>
        <v/>
      </c>
      <c r="BS256" s="1349" t="str">
        <f t="shared" si="145"/>
        <v/>
      </c>
      <c r="BU256" s="1349" t="str">
        <f t="shared" si="146"/>
        <v/>
      </c>
      <c r="BW256" s="1349" t="str">
        <f t="shared" si="147"/>
        <v/>
      </c>
      <c r="BY256" s="1349" t="str">
        <f t="shared" si="148"/>
        <v/>
      </c>
      <c r="CA256" s="1349" t="str">
        <f t="shared" si="149"/>
        <v/>
      </c>
      <c r="CC256" s="1349" t="str">
        <f t="shared" si="150"/>
        <v/>
      </c>
      <c r="CE256" s="1349" t="str">
        <f t="shared" si="151"/>
        <v/>
      </c>
    </row>
    <row r="257" spans="5:83" x14ac:dyDescent="0.25">
      <c r="E257" s="1349" t="str">
        <f t="shared" si="114"/>
        <v/>
      </c>
      <c r="G257" s="1349" t="str">
        <f t="shared" si="114"/>
        <v/>
      </c>
      <c r="I257" s="1349" t="str">
        <f t="shared" si="115"/>
        <v/>
      </c>
      <c r="K257" s="1349" t="str">
        <f t="shared" si="116"/>
        <v/>
      </c>
      <c r="M257" s="1349" t="str">
        <f t="shared" si="117"/>
        <v/>
      </c>
      <c r="O257" s="1349" t="str">
        <f t="shared" si="118"/>
        <v/>
      </c>
      <c r="Q257" s="1349" t="str">
        <f t="shared" si="119"/>
        <v/>
      </c>
      <c r="S257" s="1349" t="str">
        <f t="shared" si="120"/>
        <v/>
      </c>
      <c r="U257" s="1349" t="str">
        <f t="shared" si="121"/>
        <v/>
      </c>
      <c r="W257" s="1349" t="str">
        <f t="shared" si="122"/>
        <v/>
      </c>
      <c r="Y257" s="1349" t="str">
        <f t="shared" si="123"/>
        <v/>
      </c>
      <c r="AA257" s="1349" t="str">
        <f t="shared" si="124"/>
        <v/>
      </c>
      <c r="AC257" s="1349" t="str">
        <f t="shared" si="125"/>
        <v/>
      </c>
      <c r="AE257" s="1349" t="str">
        <f t="shared" si="126"/>
        <v/>
      </c>
      <c r="AG257" s="1349" t="str">
        <f t="shared" si="127"/>
        <v/>
      </c>
      <c r="AI257" s="1349" t="str">
        <f t="shared" si="128"/>
        <v/>
      </c>
      <c r="AK257" s="1349" t="str">
        <f t="shared" si="129"/>
        <v/>
      </c>
      <c r="AM257" s="1349" t="str">
        <f t="shared" si="130"/>
        <v/>
      </c>
      <c r="AO257" s="1349" t="str">
        <f t="shared" si="131"/>
        <v/>
      </c>
      <c r="AQ257" s="1349" t="str">
        <f t="shared" si="132"/>
        <v/>
      </c>
      <c r="AS257" s="1349" t="str">
        <f t="shared" si="133"/>
        <v/>
      </c>
      <c r="AU257" s="1349" t="str">
        <f t="shared" si="133"/>
        <v/>
      </c>
      <c r="AW257" s="1349" t="str">
        <f t="shared" si="134"/>
        <v/>
      </c>
      <c r="AY257" s="1349" t="str">
        <f t="shared" si="135"/>
        <v/>
      </c>
      <c r="BA257" s="1349" t="str">
        <f t="shared" si="136"/>
        <v/>
      </c>
      <c r="BC257" s="1349" t="str">
        <f t="shared" si="137"/>
        <v/>
      </c>
      <c r="BE257" s="1349" t="str">
        <f t="shared" si="138"/>
        <v/>
      </c>
      <c r="BG257" s="1349" t="str">
        <f t="shared" si="139"/>
        <v/>
      </c>
      <c r="BI257" s="1349" t="str">
        <f t="shared" si="140"/>
        <v/>
      </c>
      <c r="BK257" s="1349" t="str">
        <f t="shared" si="141"/>
        <v/>
      </c>
      <c r="BM257" s="1349" t="str">
        <f t="shared" si="142"/>
        <v/>
      </c>
      <c r="BO257" s="1349" t="str">
        <f t="shared" si="143"/>
        <v/>
      </c>
      <c r="BQ257" s="1349" t="str">
        <f t="shared" si="144"/>
        <v/>
      </c>
      <c r="BS257" s="1349" t="str">
        <f t="shared" si="145"/>
        <v/>
      </c>
      <c r="BU257" s="1349" t="str">
        <f t="shared" si="146"/>
        <v/>
      </c>
      <c r="BW257" s="1349" t="str">
        <f t="shared" si="147"/>
        <v/>
      </c>
      <c r="BY257" s="1349" t="str">
        <f t="shared" si="148"/>
        <v/>
      </c>
      <c r="CA257" s="1349" t="str">
        <f t="shared" si="149"/>
        <v/>
      </c>
      <c r="CC257" s="1349" t="str">
        <f t="shared" si="150"/>
        <v/>
      </c>
      <c r="CE257" s="1349" t="str">
        <f t="shared" si="151"/>
        <v/>
      </c>
    </row>
    <row r="258" spans="5:83" x14ac:dyDescent="0.25">
      <c r="E258" s="1349" t="str">
        <f t="shared" si="114"/>
        <v/>
      </c>
      <c r="G258" s="1349" t="str">
        <f t="shared" si="114"/>
        <v/>
      </c>
      <c r="I258" s="1349" t="str">
        <f t="shared" si="115"/>
        <v/>
      </c>
      <c r="K258" s="1349" t="str">
        <f t="shared" si="116"/>
        <v/>
      </c>
      <c r="M258" s="1349" t="str">
        <f t="shared" si="117"/>
        <v/>
      </c>
      <c r="O258" s="1349" t="str">
        <f t="shared" si="118"/>
        <v/>
      </c>
      <c r="Q258" s="1349" t="str">
        <f t="shared" si="119"/>
        <v/>
      </c>
      <c r="S258" s="1349" t="str">
        <f t="shared" si="120"/>
        <v/>
      </c>
      <c r="U258" s="1349" t="str">
        <f t="shared" si="121"/>
        <v/>
      </c>
      <c r="W258" s="1349" t="str">
        <f t="shared" si="122"/>
        <v/>
      </c>
      <c r="Y258" s="1349" t="str">
        <f t="shared" si="123"/>
        <v/>
      </c>
      <c r="AA258" s="1349" t="str">
        <f t="shared" si="124"/>
        <v/>
      </c>
      <c r="AC258" s="1349" t="str">
        <f t="shared" si="125"/>
        <v/>
      </c>
      <c r="AE258" s="1349" t="str">
        <f t="shared" si="126"/>
        <v/>
      </c>
      <c r="AG258" s="1349" t="str">
        <f t="shared" si="127"/>
        <v/>
      </c>
      <c r="AI258" s="1349" t="str">
        <f t="shared" si="128"/>
        <v/>
      </c>
      <c r="AK258" s="1349" t="str">
        <f t="shared" si="129"/>
        <v/>
      </c>
      <c r="AM258" s="1349" t="str">
        <f t="shared" si="130"/>
        <v/>
      </c>
      <c r="AO258" s="1349" t="str">
        <f t="shared" si="131"/>
        <v/>
      </c>
      <c r="AQ258" s="1349" t="str">
        <f t="shared" si="132"/>
        <v/>
      </c>
      <c r="AS258" s="1349" t="str">
        <f t="shared" si="133"/>
        <v/>
      </c>
      <c r="AU258" s="1349" t="str">
        <f t="shared" si="133"/>
        <v/>
      </c>
      <c r="AW258" s="1349" t="str">
        <f t="shared" si="134"/>
        <v/>
      </c>
      <c r="AY258" s="1349" t="str">
        <f t="shared" si="135"/>
        <v/>
      </c>
      <c r="BA258" s="1349" t="str">
        <f t="shared" si="136"/>
        <v/>
      </c>
      <c r="BC258" s="1349" t="str">
        <f t="shared" si="137"/>
        <v/>
      </c>
      <c r="BE258" s="1349" t="str">
        <f t="shared" si="138"/>
        <v/>
      </c>
      <c r="BG258" s="1349" t="str">
        <f t="shared" si="139"/>
        <v/>
      </c>
      <c r="BI258" s="1349" t="str">
        <f t="shared" si="140"/>
        <v/>
      </c>
      <c r="BK258" s="1349" t="str">
        <f t="shared" si="141"/>
        <v/>
      </c>
      <c r="BM258" s="1349" t="str">
        <f t="shared" si="142"/>
        <v/>
      </c>
      <c r="BO258" s="1349" t="str">
        <f t="shared" si="143"/>
        <v/>
      </c>
      <c r="BQ258" s="1349" t="str">
        <f t="shared" si="144"/>
        <v/>
      </c>
      <c r="BS258" s="1349" t="str">
        <f t="shared" si="145"/>
        <v/>
      </c>
      <c r="BU258" s="1349" t="str">
        <f t="shared" si="146"/>
        <v/>
      </c>
      <c r="BW258" s="1349" t="str">
        <f t="shared" si="147"/>
        <v/>
      </c>
      <c r="BY258" s="1349" t="str">
        <f t="shared" si="148"/>
        <v/>
      </c>
      <c r="CA258" s="1349" t="str">
        <f t="shared" si="149"/>
        <v/>
      </c>
      <c r="CC258" s="1349" t="str">
        <f t="shared" si="150"/>
        <v/>
      </c>
      <c r="CE258" s="1349" t="str">
        <f t="shared" si="151"/>
        <v/>
      </c>
    </row>
    <row r="259" spans="5:83" x14ac:dyDescent="0.25">
      <c r="E259" s="1349" t="str">
        <f t="shared" si="114"/>
        <v/>
      </c>
      <c r="G259" s="1349" t="str">
        <f t="shared" si="114"/>
        <v/>
      </c>
      <c r="I259" s="1349" t="str">
        <f t="shared" si="115"/>
        <v/>
      </c>
      <c r="K259" s="1349" t="str">
        <f t="shared" si="116"/>
        <v/>
      </c>
      <c r="M259" s="1349" t="str">
        <f t="shared" si="117"/>
        <v/>
      </c>
      <c r="O259" s="1349" t="str">
        <f t="shared" si="118"/>
        <v/>
      </c>
      <c r="Q259" s="1349" t="str">
        <f t="shared" si="119"/>
        <v/>
      </c>
      <c r="S259" s="1349" t="str">
        <f t="shared" si="120"/>
        <v/>
      </c>
      <c r="U259" s="1349" t="str">
        <f t="shared" si="121"/>
        <v/>
      </c>
      <c r="W259" s="1349" t="str">
        <f t="shared" si="122"/>
        <v/>
      </c>
      <c r="Y259" s="1349" t="str">
        <f t="shared" si="123"/>
        <v/>
      </c>
      <c r="AA259" s="1349" t="str">
        <f t="shared" si="124"/>
        <v/>
      </c>
      <c r="AC259" s="1349" t="str">
        <f t="shared" si="125"/>
        <v/>
      </c>
      <c r="AE259" s="1349" t="str">
        <f t="shared" si="126"/>
        <v/>
      </c>
      <c r="AG259" s="1349" t="str">
        <f t="shared" si="127"/>
        <v/>
      </c>
      <c r="AI259" s="1349" t="str">
        <f t="shared" si="128"/>
        <v/>
      </c>
      <c r="AK259" s="1349" t="str">
        <f t="shared" si="129"/>
        <v/>
      </c>
      <c r="AM259" s="1349" t="str">
        <f t="shared" si="130"/>
        <v/>
      </c>
      <c r="AO259" s="1349" t="str">
        <f t="shared" si="131"/>
        <v/>
      </c>
      <c r="AQ259" s="1349" t="str">
        <f t="shared" si="132"/>
        <v/>
      </c>
      <c r="AS259" s="1349" t="str">
        <f t="shared" si="133"/>
        <v/>
      </c>
      <c r="AU259" s="1349" t="str">
        <f t="shared" si="133"/>
        <v/>
      </c>
      <c r="AW259" s="1349" t="str">
        <f t="shared" si="134"/>
        <v/>
      </c>
      <c r="AY259" s="1349" t="str">
        <f t="shared" si="135"/>
        <v/>
      </c>
      <c r="BA259" s="1349" t="str">
        <f t="shared" si="136"/>
        <v/>
      </c>
      <c r="BC259" s="1349" t="str">
        <f t="shared" si="137"/>
        <v/>
      </c>
      <c r="BE259" s="1349" t="str">
        <f t="shared" si="138"/>
        <v/>
      </c>
      <c r="BG259" s="1349" t="str">
        <f t="shared" si="139"/>
        <v/>
      </c>
      <c r="BI259" s="1349" t="str">
        <f t="shared" si="140"/>
        <v/>
      </c>
      <c r="BK259" s="1349" t="str">
        <f t="shared" si="141"/>
        <v/>
      </c>
      <c r="BM259" s="1349" t="str">
        <f t="shared" si="142"/>
        <v/>
      </c>
      <c r="BO259" s="1349" t="str">
        <f t="shared" si="143"/>
        <v/>
      </c>
      <c r="BQ259" s="1349" t="str">
        <f t="shared" si="144"/>
        <v/>
      </c>
      <c r="BS259" s="1349" t="str">
        <f t="shared" si="145"/>
        <v/>
      </c>
      <c r="BU259" s="1349" t="str">
        <f t="shared" si="146"/>
        <v/>
      </c>
      <c r="BW259" s="1349" t="str">
        <f t="shared" si="147"/>
        <v/>
      </c>
      <c r="BY259" s="1349" t="str">
        <f t="shared" si="148"/>
        <v/>
      </c>
      <c r="CA259" s="1349" t="str">
        <f t="shared" si="149"/>
        <v/>
      </c>
      <c r="CC259" s="1349" t="str">
        <f t="shared" si="150"/>
        <v/>
      </c>
      <c r="CE259" s="1349" t="str">
        <f t="shared" si="151"/>
        <v/>
      </c>
    </row>
    <row r="260" spans="5:83" x14ac:dyDescent="0.25">
      <c r="E260" s="1349" t="str">
        <f t="shared" si="114"/>
        <v/>
      </c>
      <c r="G260" s="1349" t="str">
        <f t="shared" si="114"/>
        <v/>
      </c>
      <c r="I260" s="1349" t="str">
        <f t="shared" si="115"/>
        <v/>
      </c>
      <c r="K260" s="1349" t="str">
        <f t="shared" si="116"/>
        <v/>
      </c>
      <c r="M260" s="1349" t="str">
        <f t="shared" si="117"/>
        <v/>
      </c>
      <c r="O260" s="1349" t="str">
        <f t="shared" si="118"/>
        <v/>
      </c>
      <c r="Q260" s="1349" t="str">
        <f t="shared" si="119"/>
        <v/>
      </c>
      <c r="S260" s="1349" t="str">
        <f t="shared" si="120"/>
        <v/>
      </c>
      <c r="U260" s="1349" t="str">
        <f t="shared" si="121"/>
        <v/>
      </c>
      <c r="W260" s="1349" t="str">
        <f t="shared" si="122"/>
        <v/>
      </c>
      <c r="Y260" s="1349" t="str">
        <f t="shared" si="123"/>
        <v/>
      </c>
      <c r="AA260" s="1349" t="str">
        <f t="shared" si="124"/>
        <v/>
      </c>
      <c r="AC260" s="1349" t="str">
        <f t="shared" si="125"/>
        <v/>
      </c>
      <c r="AE260" s="1349" t="str">
        <f t="shared" si="126"/>
        <v/>
      </c>
      <c r="AG260" s="1349" t="str">
        <f t="shared" si="127"/>
        <v/>
      </c>
      <c r="AI260" s="1349" t="str">
        <f t="shared" si="128"/>
        <v/>
      </c>
      <c r="AK260" s="1349" t="str">
        <f t="shared" si="129"/>
        <v/>
      </c>
      <c r="AM260" s="1349" t="str">
        <f t="shared" si="130"/>
        <v/>
      </c>
      <c r="AO260" s="1349" t="str">
        <f t="shared" si="131"/>
        <v/>
      </c>
      <c r="AQ260" s="1349" t="str">
        <f t="shared" si="132"/>
        <v/>
      </c>
      <c r="AS260" s="1349" t="str">
        <f t="shared" si="133"/>
        <v/>
      </c>
      <c r="AU260" s="1349" t="str">
        <f t="shared" si="133"/>
        <v/>
      </c>
      <c r="AW260" s="1349" t="str">
        <f t="shared" si="134"/>
        <v/>
      </c>
      <c r="AY260" s="1349" t="str">
        <f t="shared" si="135"/>
        <v/>
      </c>
      <c r="BA260" s="1349" t="str">
        <f t="shared" si="136"/>
        <v/>
      </c>
      <c r="BC260" s="1349" t="str">
        <f t="shared" si="137"/>
        <v/>
      </c>
      <c r="BE260" s="1349" t="str">
        <f t="shared" si="138"/>
        <v/>
      </c>
      <c r="BG260" s="1349" t="str">
        <f t="shared" si="139"/>
        <v/>
      </c>
      <c r="BI260" s="1349" t="str">
        <f t="shared" si="140"/>
        <v/>
      </c>
      <c r="BK260" s="1349" t="str">
        <f t="shared" si="141"/>
        <v/>
      </c>
      <c r="BM260" s="1349" t="str">
        <f t="shared" si="142"/>
        <v/>
      </c>
      <c r="BO260" s="1349" t="str">
        <f t="shared" si="143"/>
        <v/>
      </c>
      <c r="BQ260" s="1349" t="str">
        <f t="shared" si="144"/>
        <v/>
      </c>
      <c r="BS260" s="1349" t="str">
        <f t="shared" si="145"/>
        <v/>
      </c>
      <c r="BU260" s="1349" t="str">
        <f t="shared" si="146"/>
        <v/>
      </c>
      <c r="BW260" s="1349" t="str">
        <f t="shared" si="147"/>
        <v/>
      </c>
      <c r="BY260" s="1349" t="str">
        <f t="shared" si="148"/>
        <v/>
      </c>
      <c r="CA260" s="1349" t="str">
        <f t="shared" si="149"/>
        <v/>
      </c>
      <c r="CC260" s="1349" t="str">
        <f t="shared" si="150"/>
        <v/>
      </c>
      <c r="CE260" s="1349" t="str">
        <f t="shared" si="151"/>
        <v/>
      </c>
    </row>
    <row r="261" spans="5:83" x14ac:dyDescent="0.25">
      <c r="E261" s="1349" t="str">
        <f t="shared" si="114"/>
        <v/>
      </c>
      <c r="G261" s="1349" t="str">
        <f t="shared" si="114"/>
        <v/>
      </c>
      <c r="I261" s="1349" t="str">
        <f t="shared" si="115"/>
        <v/>
      </c>
      <c r="K261" s="1349" t="str">
        <f t="shared" si="116"/>
        <v/>
      </c>
      <c r="M261" s="1349" t="str">
        <f t="shared" si="117"/>
        <v/>
      </c>
      <c r="O261" s="1349" t="str">
        <f t="shared" si="118"/>
        <v/>
      </c>
      <c r="Q261" s="1349" t="str">
        <f t="shared" si="119"/>
        <v/>
      </c>
      <c r="S261" s="1349" t="str">
        <f t="shared" si="120"/>
        <v/>
      </c>
      <c r="U261" s="1349" t="str">
        <f t="shared" si="121"/>
        <v/>
      </c>
      <c r="W261" s="1349" t="str">
        <f t="shared" si="122"/>
        <v/>
      </c>
      <c r="Y261" s="1349" t="str">
        <f t="shared" si="123"/>
        <v/>
      </c>
      <c r="AA261" s="1349" t="str">
        <f t="shared" si="124"/>
        <v/>
      </c>
      <c r="AC261" s="1349" t="str">
        <f t="shared" si="125"/>
        <v/>
      </c>
      <c r="AE261" s="1349" t="str">
        <f t="shared" si="126"/>
        <v/>
      </c>
      <c r="AG261" s="1349" t="str">
        <f t="shared" si="127"/>
        <v/>
      </c>
      <c r="AI261" s="1349" t="str">
        <f t="shared" si="128"/>
        <v/>
      </c>
      <c r="AK261" s="1349" t="str">
        <f t="shared" si="129"/>
        <v/>
      </c>
      <c r="AM261" s="1349" t="str">
        <f t="shared" si="130"/>
        <v/>
      </c>
      <c r="AO261" s="1349" t="str">
        <f t="shared" si="131"/>
        <v/>
      </c>
      <c r="AQ261" s="1349" t="str">
        <f t="shared" si="132"/>
        <v/>
      </c>
      <c r="AS261" s="1349" t="str">
        <f t="shared" si="133"/>
        <v/>
      </c>
      <c r="AU261" s="1349" t="str">
        <f t="shared" si="133"/>
        <v/>
      </c>
      <c r="AW261" s="1349" t="str">
        <f t="shared" si="134"/>
        <v/>
      </c>
      <c r="AY261" s="1349" t="str">
        <f t="shared" si="135"/>
        <v/>
      </c>
      <c r="BA261" s="1349" t="str">
        <f t="shared" si="136"/>
        <v/>
      </c>
      <c r="BC261" s="1349" t="str">
        <f t="shared" si="137"/>
        <v/>
      </c>
      <c r="BE261" s="1349" t="str">
        <f t="shared" si="138"/>
        <v/>
      </c>
      <c r="BG261" s="1349" t="str">
        <f t="shared" si="139"/>
        <v/>
      </c>
      <c r="BI261" s="1349" t="str">
        <f t="shared" si="140"/>
        <v/>
      </c>
      <c r="BK261" s="1349" t="str">
        <f t="shared" si="141"/>
        <v/>
      </c>
      <c r="BM261" s="1349" t="str">
        <f t="shared" si="142"/>
        <v/>
      </c>
      <c r="BO261" s="1349" t="str">
        <f t="shared" si="143"/>
        <v/>
      </c>
      <c r="BQ261" s="1349" t="str">
        <f t="shared" si="144"/>
        <v/>
      </c>
      <c r="BS261" s="1349" t="str">
        <f t="shared" si="145"/>
        <v/>
      </c>
      <c r="BU261" s="1349" t="str">
        <f t="shared" si="146"/>
        <v/>
      </c>
      <c r="BW261" s="1349" t="str">
        <f t="shared" si="147"/>
        <v/>
      </c>
      <c r="BY261" s="1349" t="str">
        <f t="shared" si="148"/>
        <v/>
      </c>
      <c r="CA261" s="1349" t="str">
        <f t="shared" si="149"/>
        <v/>
      </c>
      <c r="CC261" s="1349" t="str">
        <f t="shared" si="150"/>
        <v/>
      </c>
      <c r="CE261" s="1349" t="str">
        <f t="shared" si="151"/>
        <v/>
      </c>
    </row>
    <row r="262" spans="5:83" x14ac:dyDescent="0.25">
      <c r="E262" s="1349" t="str">
        <f t="shared" si="114"/>
        <v/>
      </c>
      <c r="G262" s="1349" t="str">
        <f t="shared" si="114"/>
        <v/>
      </c>
      <c r="I262" s="1349" t="str">
        <f t="shared" si="115"/>
        <v/>
      </c>
      <c r="K262" s="1349" t="str">
        <f t="shared" si="116"/>
        <v/>
      </c>
      <c r="M262" s="1349" t="str">
        <f t="shared" si="117"/>
        <v/>
      </c>
      <c r="O262" s="1349" t="str">
        <f t="shared" si="118"/>
        <v/>
      </c>
      <c r="Q262" s="1349" t="str">
        <f t="shared" si="119"/>
        <v/>
      </c>
      <c r="S262" s="1349" t="str">
        <f t="shared" si="120"/>
        <v/>
      </c>
      <c r="U262" s="1349" t="str">
        <f t="shared" si="121"/>
        <v/>
      </c>
      <c r="W262" s="1349" t="str">
        <f t="shared" si="122"/>
        <v/>
      </c>
      <c r="Y262" s="1349" t="str">
        <f t="shared" si="123"/>
        <v/>
      </c>
      <c r="AA262" s="1349" t="str">
        <f t="shared" si="124"/>
        <v/>
      </c>
      <c r="AC262" s="1349" t="str">
        <f t="shared" si="125"/>
        <v/>
      </c>
      <c r="AE262" s="1349" t="str">
        <f t="shared" si="126"/>
        <v/>
      </c>
      <c r="AG262" s="1349" t="str">
        <f t="shared" si="127"/>
        <v/>
      </c>
      <c r="AI262" s="1349" t="str">
        <f t="shared" si="128"/>
        <v/>
      </c>
      <c r="AK262" s="1349" t="str">
        <f t="shared" si="129"/>
        <v/>
      </c>
      <c r="AM262" s="1349" t="str">
        <f t="shared" si="130"/>
        <v/>
      </c>
      <c r="AO262" s="1349" t="str">
        <f t="shared" si="131"/>
        <v/>
      </c>
      <c r="AQ262" s="1349" t="str">
        <f t="shared" si="132"/>
        <v/>
      </c>
      <c r="AS262" s="1349" t="str">
        <f t="shared" si="133"/>
        <v/>
      </c>
      <c r="AU262" s="1349" t="str">
        <f t="shared" si="133"/>
        <v/>
      </c>
      <c r="AW262" s="1349" t="str">
        <f t="shared" si="134"/>
        <v/>
      </c>
      <c r="AY262" s="1349" t="str">
        <f t="shared" si="135"/>
        <v/>
      </c>
      <c r="BA262" s="1349" t="str">
        <f t="shared" si="136"/>
        <v/>
      </c>
      <c r="BC262" s="1349" t="str">
        <f t="shared" si="137"/>
        <v/>
      </c>
      <c r="BE262" s="1349" t="str">
        <f t="shared" si="138"/>
        <v/>
      </c>
      <c r="BG262" s="1349" t="str">
        <f t="shared" si="139"/>
        <v/>
      </c>
      <c r="BI262" s="1349" t="str">
        <f t="shared" si="140"/>
        <v/>
      </c>
      <c r="BK262" s="1349" t="str">
        <f t="shared" si="141"/>
        <v/>
      </c>
      <c r="BM262" s="1349" t="str">
        <f t="shared" si="142"/>
        <v/>
      </c>
      <c r="BO262" s="1349" t="str">
        <f t="shared" si="143"/>
        <v/>
      </c>
      <c r="BQ262" s="1349" t="str">
        <f t="shared" si="144"/>
        <v/>
      </c>
      <c r="BS262" s="1349" t="str">
        <f t="shared" si="145"/>
        <v/>
      </c>
      <c r="BU262" s="1349" t="str">
        <f t="shared" si="146"/>
        <v/>
      </c>
      <c r="BW262" s="1349" t="str">
        <f t="shared" si="147"/>
        <v/>
      </c>
      <c r="BY262" s="1349" t="str">
        <f t="shared" si="148"/>
        <v/>
      </c>
      <c r="CA262" s="1349" t="str">
        <f t="shared" si="149"/>
        <v/>
      </c>
      <c r="CC262" s="1349" t="str">
        <f t="shared" si="150"/>
        <v/>
      </c>
      <c r="CE262" s="1349" t="str">
        <f t="shared" si="151"/>
        <v/>
      </c>
    </row>
    <row r="263" spans="5:83" x14ac:dyDescent="0.25">
      <c r="E263" s="1349" t="str">
        <f t="shared" si="114"/>
        <v/>
      </c>
      <c r="G263" s="1349" t="str">
        <f t="shared" si="114"/>
        <v/>
      </c>
      <c r="I263" s="1349" t="str">
        <f t="shared" si="115"/>
        <v/>
      </c>
      <c r="K263" s="1349" t="str">
        <f t="shared" si="116"/>
        <v/>
      </c>
      <c r="M263" s="1349" t="str">
        <f t="shared" si="117"/>
        <v/>
      </c>
      <c r="O263" s="1349" t="str">
        <f t="shared" si="118"/>
        <v/>
      </c>
      <c r="Q263" s="1349" t="str">
        <f t="shared" si="119"/>
        <v/>
      </c>
      <c r="S263" s="1349" t="str">
        <f t="shared" si="120"/>
        <v/>
      </c>
      <c r="U263" s="1349" t="str">
        <f t="shared" si="121"/>
        <v/>
      </c>
      <c r="W263" s="1349" t="str">
        <f t="shared" si="122"/>
        <v/>
      </c>
      <c r="Y263" s="1349" t="str">
        <f t="shared" si="123"/>
        <v/>
      </c>
      <c r="AA263" s="1349" t="str">
        <f t="shared" si="124"/>
        <v/>
      </c>
      <c r="AC263" s="1349" t="str">
        <f t="shared" si="125"/>
        <v/>
      </c>
      <c r="AE263" s="1349" t="str">
        <f t="shared" si="126"/>
        <v/>
      </c>
      <c r="AG263" s="1349" t="str">
        <f t="shared" si="127"/>
        <v/>
      </c>
      <c r="AI263" s="1349" t="str">
        <f t="shared" si="128"/>
        <v/>
      </c>
      <c r="AK263" s="1349" t="str">
        <f t="shared" si="129"/>
        <v/>
      </c>
      <c r="AM263" s="1349" t="str">
        <f t="shared" si="130"/>
        <v/>
      </c>
      <c r="AO263" s="1349" t="str">
        <f t="shared" si="131"/>
        <v/>
      </c>
      <c r="AQ263" s="1349" t="str">
        <f t="shared" si="132"/>
        <v/>
      </c>
      <c r="AS263" s="1349" t="str">
        <f t="shared" si="133"/>
        <v/>
      </c>
      <c r="AU263" s="1349" t="str">
        <f t="shared" si="133"/>
        <v/>
      </c>
      <c r="AW263" s="1349" t="str">
        <f t="shared" si="134"/>
        <v/>
      </c>
      <c r="AY263" s="1349" t="str">
        <f t="shared" si="135"/>
        <v/>
      </c>
      <c r="BA263" s="1349" t="str">
        <f t="shared" si="136"/>
        <v/>
      </c>
      <c r="BC263" s="1349" t="str">
        <f t="shared" si="137"/>
        <v/>
      </c>
      <c r="BE263" s="1349" t="str">
        <f t="shared" si="138"/>
        <v/>
      </c>
      <c r="BG263" s="1349" t="str">
        <f t="shared" si="139"/>
        <v/>
      </c>
      <c r="BI263" s="1349" t="str">
        <f t="shared" si="140"/>
        <v/>
      </c>
      <c r="BK263" s="1349" t="str">
        <f t="shared" si="141"/>
        <v/>
      </c>
      <c r="BM263" s="1349" t="str">
        <f t="shared" si="142"/>
        <v/>
      </c>
      <c r="BO263" s="1349" t="str">
        <f t="shared" si="143"/>
        <v/>
      </c>
      <c r="BQ263" s="1349" t="str">
        <f t="shared" si="144"/>
        <v/>
      </c>
      <c r="BS263" s="1349" t="str">
        <f t="shared" si="145"/>
        <v/>
      </c>
      <c r="BU263" s="1349" t="str">
        <f t="shared" si="146"/>
        <v/>
      </c>
      <c r="BW263" s="1349" t="str">
        <f t="shared" si="147"/>
        <v/>
      </c>
      <c r="BY263" s="1349" t="str">
        <f t="shared" si="148"/>
        <v/>
      </c>
      <c r="CA263" s="1349" t="str">
        <f t="shared" si="149"/>
        <v/>
      </c>
      <c r="CC263" s="1349" t="str">
        <f t="shared" si="150"/>
        <v/>
      </c>
      <c r="CE263" s="1349" t="str">
        <f t="shared" si="151"/>
        <v/>
      </c>
    </row>
    <row r="264" spans="5:83" x14ac:dyDescent="0.25">
      <c r="E264" s="1349" t="str">
        <f t="shared" si="114"/>
        <v/>
      </c>
      <c r="G264" s="1349" t="str">
        <f t="shared" si="114"/>
        <v/>
      </c>
      <c r="I264" s="1349" t="str">
        <f t="shared" si="115"/>
        <v/>
      </c>
      <c r="K264" s="1349" t="str">
        <f t="shared" si="116"/>
        <v/>
      </c>
      <c r="M264" s="1349" t="str">
        <f t="shared" si="117"/>
        <v/>
      </c>
      <c r="O264" s="1349" t="str">
        <f t="shared" si="118"/>
        <v/>
      </c>
      <c r="Q264" s="1349" t="str">
        <f t="shared" si="119"/>
        <v/>
      </c>
      <c r="S264" s="1349" t="str">
        <f t="shared" si="120"/>
        <v/>
      </c>
      <c r="U264" s="1349" t="str">
        <f t="shared" si="121"/>
        <v/>
      </c>
      <c r="W264" s="1349" t="str">
        <f t="shared" si="122"/>
        <v/>
      </c>
      <c r="Y264" s="1349" t="str">
        <f t="shared" si="123"/>
        <v/>
      </c>
      <c r="AA264" s="1349" t="str">
        <f t="shared" si="124"/>
        <v/>
      </c>
      <c r="AC264" s="1349" t="str">
        <f t="shared" si="125"/>
        <v/>
      </c>
      <c r="AE264" s="1349" t="str">
        <f t="shared" si="126"/>
        <v/>
      </c>
      <c r="AG264" s="1349" t="str">
        <f t="shared" si="127"/>
        <v/>
      </c>
      <c r="AI264" s="1349" t="str">
        <f t="shared" si="128"/>
        <v/>
      </c>
      <c r="AK264" s="1349" t="str">
        <f t="shared" si="129"/>
        <v/>
      </c>
      <c r="AM264" s="1349" t="str">
        <f t="shared" si="130"/>
        <v/>
      </c>
      <c r="AO264" s="1349" t="str">
        <f t="shared" si="131"/>
        <v/>
      </c>
      <c r="AQ264" s="1349" t="str">
        <f t="shared" si="132"/>
        <v/>
      </c>
      <c r="AS264" s="1349" t="str">
        <f t="shared" si="133"/>
        <v/>
      </c>
      <c r="AU264" s="1349" t="str">
        <f t="shared" si="133"/>
        <v/>
      </c>
      <c r="AW264" s="1349" t="str">
        <f t="shared" si="134"/>
        <v/>
      </c>
      <c r="AY264" s="1349" t="str">
        <f t="shared" si="135"/>
        <v/>
      </c>
      <c r="BA264" s="1349" t="str">
        <f t="shared" si="136"/>
        <v/>
      </c>
      <c r="BC264" s="1349" t="str">
        <f t="shared" si="137"/>
        <v/>
      </c>
      <c r="BE264" s="1349" t="str">
        <f t="shared" si="138"/>
        <v/>
      </c>
      <c r="BG264" s="1349" t="str">
        <f t="shared" si="139"/>
        <v/>
      </c>
      <c r="BI264" s="1349" t="str">
        <f t="shared" si="140"/>
        <v/>
      </c>
      <c r="BK264" s="1349" t="str">
        <f t="shared" si="141"/>
        <v/>
      </c>
      <c r="BM264" s="1349" t="str">
        <f t="shared" si="142"/>
        <v/>
      </c>
      <c r="BO264" s="1349" t="str">
        <f t="shared" si="143"/>
        <v/>
      </c>
      <c r="BQ264" s="1349" t="str">
        <f t="shared" si="144"/>
        <v/>
      </c>
      <c r="BS264" s="1349" t="str">
        <f t="shared" si="145"/>
        <v/>
      </c>
      <c r="BU264" s="1349" t="str">
        <f t="shared" si="146"/>
        <v/>
      </c>
      <c r="BW264" s="1349" t="str">
        <f t="shared" si="147"/>
        <v/>
      </c>
      <c r="BY264" s="1349" t="str">
        <f t="shared" si="148"/>
        <v/>
      </c>
      <c r="CA264" s="1349" t="str">
        <f t="shared" si="149"/>
        <v/>
      </c>
      <c r="CC264" s="1349" t="str">
        <f t="shared" si="150"/>
        <v/>
      </c>
      <c r="CE264" s="1349" t="str">
        <f t="shared" si="151"/>
        <v/>
      </c>
    </row>
    <row r="265" spans="5:83" x14ac:dyDescent="0.25">
      <c r="E265" s="1349" t="str">
        <f t="shared" si="114"/>
        <v/>
      </c>
      <c r="G265" s="1349" t="str">
        <f t="shared" si="114"/>
        <v/>
      </c>
      <c r="I265" s="1349" t="str">
        <f t="shared" si="115"/>
        <v/>
      </c>
      <c r="K265" s="1349" t="str">
        <f t="shared" si="116"/>
        <v/>
      </c>
      <c r="M265" s="1349" t="str">
        <f t="shared" si="117"/>
        <v/>
      </c>
      <c r="O265" s="1349" t="str">
        <f t="shared" si="118"/>
        <v/>
      </c>
      <c r="Q265" s="1349" t="str">
        <f t="shared" si="119"/>
        <v/>
      </c>
      <c r="S265" s="1349" t="str">
        <f t="shared" si="120"/>
        <v/>
      </c>
      <c r="U265" s="1349" t="str">
        <f t="shared" si="121"/>
        <v/>
      </c>
      <c r="W265" s="1349" t="str">
        <f t="shared" si="122"/>
        <v/>
      </c>
      <c r="Y265" s="1349" t="str">
        <f t="shared" si="123"/>
        <v/>
      </c>
      <c r="AA265" s="1349" t="str">
        <f t="shared" si="124"/>
        <v/>
      </c>
      <c r="AC265" s="1349" t="str">
        <f t="shared" si="125"/>
        <v/>
      </c>
      <c r="AE265" s="1349" t="str">
        <f t="shared" si="126"/>
        <v/>
      </c>
      <c r="AG265" s="1349" t="str">
        <f t="shared" si="127"/>
        <v/>
      </c>
      <c r="AI265" s="1349" t="str">
        <f t="shared" si="128"/>
        <v/>
      </c>
      <c r="AK265" s="1349" t="str">
        <f t="shared" si="129"/>
        <v/>
      </c>
      <c r="AM265" s="1349" t="str">
        <f t="shared" si="130"/>
        <v/>
      </c>
      <c r="AO265" s="1349" t="str">
        <f t="shared" si="131"/>
        <v/>
      </c>
      <c r="AQ265" s="1349" t="str">
        <f t="shared" si="132"/>
        <v/>
      </c>
      <c r="AS265" s="1349" t="str">
        <f t="shared" si="133"/>
        <v/>
      </c>
      <c r="AU265" s="1349" t="str">
        <f t="shared" si="133"/>
        <v/>
      </c>
      <c r="AW265" s="1349" t="str">
        <f t="shared" si="134"/>
        <v/>
      </c>
      <c r="AY265" s="1349" t="str">
        <f t="shared" si="135"/>
        <v/>
      </c>
      <c r="BA265" s="1349" t="str">
        <f t="shared" si="136"/>
        <v/>
      </c>
      <c r="BC265" s="1349" t="str">
        <f t="shared" si="137"/>
        <v/>
      </c>
      <c r="BE265" s="1349" t="str">
        <f t="shared" si="138"/>
        <v/>
      </c>
      <c r="BG265" s="1349" t="str">
        <f t="shared" si="139"/>
        <v/>
      </c>
      <c r="BI265" s="1349" t="str">
        <f t="shared" si="140"/>
        <v/>
      </c>
      <c r="BK265" s="1349" t="str">
        <f t="shared" si="141"/>
        <v/>
      </c>
      <c r="BM265" s="1349" t="str">
        <f t="shared" si="142"/>
        <v/>
      </c>
      <c r="BO265" s="1349" t="str">
        <f t="shared" si="143"/>
        <v/>
      </c>
      <c r="BQ265" s="1349" t="str">
        <f t="shared" si="144"/>
        <v/>
      </c>
      <c r="BS265" s="1349" t="str">
        <f t="shared" si="145"/>
        <v/>
      </c>
      <c r="BU265" s="1349" t="str">
        <f t="shared" si="146"/>
        <v/>
      </c>
      <c r="BW265" s="1349" t="str">
        <f t="shared" si="147"/>
        <v/>
      </c>
      <c r="BY265" s="1349" t="str">
        <f t="shared" si="148"/>
        <v/>
      </c>
      <c r="CA265" s="1349" t="str">
        <f t="shared" si="149"/>
        <v/>
      </c>
      <c r="CC265" s="1349" t="str">
        <f t="shared" si="150"/>
        <v/>
      </c>
      <c r="CE265" s="1349" t="str">
        <f t="shared" si="151"/>
        <v/>
      </c>
    </row>
    <row r="266" spans="5:83" x14ac:dyDescent="0.25">
      <c r="E266" s="1349" t="str">
        <f t="shared" si="114"/>
        <v/>
      </c>
      <c r="G266" s="1349" t="str">
        <f t="shared" si="114"/>
        <v/>
      </c>
      <c r="I266" s="1349" t="str">
        <f t="shared" si="115"/>
        <v/>
      </c>
      <c r="K266" s="1349" t="str">
        <f t="shared" si="116"/>
        <v/>
      </c>
      <c r="M266" s="1349" t="str">
        <f t="shared" si="117"/>
        <v/>
      </c>
      <c r="O266" s="1349" t="str">
        <f t="shared" si="118"/>
        <v/>
      </c>
      <c r="Q266" s="1349" t="str">
        <f t="shared" si="119"/>
        <v/>
      </c>
      <c r="S266" s="1349" t="str">
        <f t="shared" si="120"/>
        <v/>
      </c>
      <c r="U266" s="1349" t="str">
        <f t="shared" si="121"/>
        <v/>
      </c>
      <c r="W266" s="1349" t="str">
        <f t="shared" si="122"/>
        <v/>
      </c>
      <c r="Y266" s="1349" t="str">
        <f t="shared" si="123"/>
        <v/>
      </c>
      <c r="AA266" s="1349" t="str">
        <f t="shared" si="124"/>
        <v/>
      </c>
      <c r="AC266" s="1349" t="str">
        <f t="shared" si="125"/>
        <v/>
      </c>
      <c r="AE266" s="1349" t="str">
        <f t="shared" si="126"/>
        <v/>
      </c>
      <c r="AG266" s="1349" t="str">
        <f t="shared" si="127"/>
        <v/>
      </c>
      <c r="AI266" s="1349" t="str">
        <f t="shared" si="128"/>
        <v/>
      </c>
      <c r="AK266" s="1349" t="str">
        <f t="shared" si="129"/>
        <v/>
      </c>
      <c r="AM266" s="1349" t="str">
        <f t="shared" si="130"/>
        <v/>
      </c>
      <c r="AO266" s="1349" t="str">
        <f t="shared" si="131"/>
        <v/>
      </c>
      <c r="AQ266" s="1349" t="str">
        <f t="shared" si="132"/>
        <v/>
      </c>
      <c r="AS266" s="1349" t="str">
        <f t="shared" si="133"/>
        <v/>
      </c>
      <c r="AU266" s="1349" t="str">
        <f t="shared" si="133"/>
        <v/>
      </c>
      <c r="AW266" s="1349" t="str">
        <f t="shared" si="134"/>
        <v/>
      </c>
      <c r="AY266" s="1349" t="str">
        <f t="shared" si="135"/>
        <v/>
      </c>
      <c r="BA266" s="1349" t="str">
        <f t="shared" si="136"/>
        <v/>
      </c>
      <c r="BC266" s="1349" t="str">
        <f t="shared" si="137"/>
        <v/>
      </c>
      <c r="BE266" s="1349" t="str">
        <f t="shared" si="138"/>
        <v/>
      </c>
      <c r="BG266" s="1349" t="str">
        <f t="shared" si="139"/>
        <v/>
      </c>
      <c r="BI266" s="1349" t="str">
        <f t="shared" si="140"/>
        <v/>
      </c>
      <c r="BK266" s="1349" t="str">
        <f t="shared" si="141"/>
        <v/>
      </c>
      <c r="BM266" s="1349" t="str">
        <f t="shared" si="142"/>
        <v/>
      </c>
      <c r="BO266" s="1349" t="str">
        <f t="shared" si="143"/>
        <v/>
      </c>
      <c r="BQ266" s="1349" t="str">
        <f t="shared" si="144"/>
        <v/>
      </c>
      <c r="BS266" s="1349" t="str">
        <f t="shared" si="145"/>
        <v/>
      </c>
      <c r="BU266" s="1349" t="str">
        <f t="shared" si="146"/>
        <v/>
      </c>
      <c r="BW266" s="1349" t="str">
        <f t="shared" si="147"/>
        <v/>
      </c>
      <c r="BY266" s="1349" t="str">
        <f t="shared" si="148"/>
        <v/>
      </c>
      <c r="CA266" s="1349" t="str">
        <f t="shared" si="149"/>
        <v/>
      </c>
      <c r="CC266" s="1349" t="str">
        <f t="shared" si="150"/>
        <v/>
      </c>
      <c r="CE266" s="1349" t="str">
        <f t="shared" si="151"/>
        <v/>
      </c>
    </row>
    <row r="267" spans="5:83" x14ac:dyDescent="0.25">
      <c r="E267" s="1349" t="str">
        <f t="shared" si="114"/>
        <v/>
      </c>
      <c r="G267" s="1349" t="str">
        <f t="shared" si="114"/>
        <v/>
      </c>
      <c r="I267" s="1349" t="str">
        <f t="shared" si="115"/>
        <v/>
      </c>
      <c r="K267" s="1349" t="str">
        <f t="shared" si="116"/>
        <v/>
      </c>
      <c r="M267" s="1349" t="str">
        <f t="shared" si="117"/>
        <v/>
      </c>
      <c r="O267" s="1349" t="str">
        <f t="shared" si="118"/>
        <v/>
      </c>
      <c r="Q267" s="1349" t="str">
        <f t="shared" si="119"/>
        <v/>
      </c>
      <c r="S267" s="1349" t="str">
        <f t="shared" si="120"/>
        <v/>
      </c>
      <c r="U267" s="1349" t="str">
        <f t="shared" si="121"/>
        <v/>
      </c>
      <c r="W267" s="1349" t="str">
        <f t="shared" si="122"/>
        <v/>
      </c>
      <c r="Y267" s="1349" t="str">
        <f t="shared" si="123"/>
        <v/>
      </c>
      <c r="AA267" s="1349" t="str">
        <f t="shared" si="124"/>
        <v/>
      </c>
      <c r="AC267" s="1349" t="str">
        <f t="shared" si="125"/>
        <v/>
      </c>
      <c r="AE267" s="1349" t="str">
        <f t="shared" si="126"/>
        <v/>
      </c>
      <c r="AG267" s="1349" t="str">
        <f t="shared" si="127"/>
        <v/>
      </c>
      <c r="AI267" s="1349" t="str">
        <f t="shared" si="128"/>
        <v/>
      </c>
      <c r="AK267" s="1349" t="str">
        <f t="shared" si="129"/>
        <v/>
      </c>
      <c r="AM267" s="1349" t="str">
        <f t="shared" si="130"/>
        <v/>
      </c>
      <c r="AO267" s="1349" t="str">
        <f t="shared" si="131"/>
        <v/>
      </c>
      <c r="AQ267" s="1349" t="str">
        <f t="shared" si="132"/>
        <v/>
      </c>
      <c r="AS267" s="1349" t="str">
        <f t="shared" si="133"/>
        <v/>
      </c>
      <c r="AU267" s="1349" t="str">
        <f t="shared" si="133"/>
        <v/>
      </c>
      <c r="AW267" s="1349" t="str">
        <f t="shared" si="134"/>
        <v/>
      </c>
      <c r="AY267" s="1349" t="str">
        <f t="shared" si="135"/>
        <v/>
      </c>
      <c r="BA267" s="1349" t="str">
        <f t="shared" si="136"/>
        <v/>
      </c>
      <c r="BC267" s="1349" t="str">
        <f t="shared" si="137"/>
        <v/>
      </c>
      <c r="BE267" s="1349" t="str">
        <f t="shared" si="138"/>
        <v/>
      </c>
      <c r="BG267" s="1349" t="str">
        <f t="shared" si="139"/>
        <v/>
      </c>
      <c r="BI267" s="1349" t="str">
        <f t="shared" si="140"/>
        <v/>
      </c>
      <c r="BK267" s="1349" t="str">
        <f t="shared" si="141"/>
        <v/>
      </c>
      <c r="BM267" s="1349" t="str">
        <f t="shared" si="142"/>
        <v/>
      </c>
      <c r="BO267" s="1349" t="str">
        <f t="shared" si="143"/>
        <v/>
      </c>
      <c r="BQ267" s="1349" t="str">
        <f t="shared" si="144"/>
        <v/>
      </c>
      <c r="BS267" s="1349" t="str">
        <f t="shared" si="145"/>
        <v/>
      </c>
      <c r="BU267" s="1349" t="str">
        <f t="shared" si="146"/>
        <v/>
      </c>
      <c r="BW267" s="1349" t="str">
        <f t="shared" si="147"/>
        <v/>
      </c>
      <c r="BY267" s="1349" t="str">
        <f t="shared" si="148"/>
        <v/>
      </c>
      <c r="CA267" s="1349" t="str">
        <f t="shared" si="149"/>
        <v/>
      </c>
      <c r="CC267" s="1349" t="str">
        <f t="shared" si="150"/>
        <v/>
      </c>
      <c r="CE267" s="1349" t="str">
        <f t="shared" si="151"/>
        <v/>
      </c>
    </row>
    <row r="268" spans="5:83" x14ac:dyDescent="0.25">
      <c r="E268" s="1349" t="str">
        <f t="shared" si="114"/>
        <v/>
      </c>
      <c r="G268" s="1349" t="str">
        <f t="shared" si="114"/>
        <v/>
      </c>
      <c r="I268" s="1349" t="str">
        <f t="shared" si="115"/>
        <v/>
      </c>
      <c r="K268" s="1349" t="str">
        <f t="shared" si="116"/>
        <v/>
      </c>
      <c r="M268" s="1349" t="str">
        <f t="shared" si="117"/>
        <v/>
      </c>
      <c r="O268" s="1349" t="str">
        <f t="shared" si="118"/>
        <v/>
      </c>
      <c r="Q268" s="1349" t="str">
        <f t="shared" si="119"/>
        <v/>
      </c>
      <c r="S268" s="1349" t="str">
        <f t="shared" si="120"/>
        <v/>
      </c>
      <c r="U268" s="1349" t="str">
        <f t="shared" si="121"/>
        <v/>
      </c>
      <c r="W268" s="1349" t="str">
        <f t="shared" si="122"/>
        <v/>
      </c>
      <c r="Y268" s="1349" t="str">
        <f t="shared" si="123"/>
        <v/>
      </c>
      <c r="AA268" s="1349" t="str">
        <f t="shared" si="124"/>
        <v/>
      </c>
      <c r="AC268" s="1349" t="str">
        <f t="shared" si="125"/>
        <v/>
      </c>
      <c r="AE268" s="1349" t="str">
        <f t="shared" si="126"/>
        <v/>
      </c>
      <c r="AG268" s="1349" t="str">
        <f t="shared" si="127"/>
        <v/>
      </c>
      <c r="AI268" s="1349" t="str">
        <f t="shared" si="128"/>
        <v/>
      </c>
      <c r="AK268" s="1349" t="str">
        <f t="shared" si="129"/>
        <v/>
      </c>
      <c r="AM268" s="1349" t="str">
        <f t="shared" si="130"/>
        <v/>
      </c>
      <c r="AO268" s="1349" t="str">
        <f t="shared" si="131"/>
        <v/>
      </c>
      <c r="AQ268" s="1349" t="str">
        <f t="shared" si="132"/>
        <v/>
      </c>
      <c r="AS268" s="1349" t="str">
        <f t="shared" si="133"/>
        <v/>
      </c>
      <c r="AU268" s="1349" t="str">
        <f t="shared" si="133"/>
        <v/>
      </c>
      <c r="AW268" s="1349" t="str">
        <f t="shared" si="134"/>
        <v/>
      </c>
      <c r="AY268" s="1349" t="str">
        <f t="shared" si="135"/>
        <v/>
      </c>
      <c r="BA268" s="1349" t="str">
        <f t="shared" si="136"/>
        <v/>
      </c>
      <c r="BC268" s="1349" t="str">
        <f t="shared" si="137"/>
        <v/>
      </c>
      <c r="BE268" s="1349" t="str">
        <f t="shared" si="138"/>
        <v/>
      </c>
      <c r="BG268" s="1349" t="str">
        <f t="shared" si="139"/>
        <v/>
      </c>
      <c r="BI268" s="1349" t="str">
        <f t="shared" si="140"/>
        <v/>
      </c>
      <c r="BK268" s="1349" t="str">
        <f t="shared" si="141"/>
        <v/>
      </c>
      <c r="BM268" s="1349" t="str">
        <f t="shared" si="142"/>
        <v/>
      </c>
      <c r="BO268" s="1349" t="str">
        <f t="shared" si="143"/>
        <v/>
      </c>
      <c r="BQ268" s="1349" t="str">
        <f t="shared" si="144"/>
        <v/>
      </c>
      <c r="BS268" s="1349" t="str">
        <f t="shared" si="145"/>
        <v/>
      </c>
      <c r="BU268" s="1349" t="str">
        <f t="shared" si="146"/>
        <v/>
      </c>
      <c r="BW268" s="1349" t="str">
        <f t="shared" si="147"/>
        <v/>
      </c>
      <c r="BY268" s="1349" t="str">
        <f t="shared" si="148"/>
        <v/>
      </c>
      <c r="CA268" s="1349" t="str">
        <f t="shared" si="149"/>
        <v/>
      </c>
      <c r="CC268" s="1349" t="str">
        <f t="shared" si="150"/>
        <v/>
      </c>
      <c r="CE268" s="1349" t="str">
        <f t="shared" si="151"/>
        <v/>
      </c>
    </row>
    <row r="269" spans="5:83" x14ac:dyDescent="0.25">
      <c r="E269" s="1349" t="str">
        <f t="shared" ref="E269:G300" si="152">IF(OR($B269=0,D269=0),"",D269/$B269)</f>
        <v/>
      </c>
      <c r="G269" s="1349" t="str">
        <f t="shared" si="152"/>
        <v/>
      </c>
      <c r="I269" s="1349" t="str">
        <f t="shared" ref="I269:I300" si="153">IF(OR($B269=0,H269=0),"",H269/$B269)</f>
        <v/>
      </c>
      <c r="K269" s="1349" t="str">
        <f t="shared" ref="K269:K300" si="154">IF(OR($B269=0,J269=0),"",J269/$B269)</f>
        <v/>
      </c>
      <c r="M269" s="1349" t="str">
        <f t="shared" ref="M269:M300" si="155">IF(OR($B269=0,L269=0),"",L269/$B269)</f>
        <v/>
      </c>
      <c r="O269" s="1349" t="str">
        <f t="shared" ref="O269:O300" si="156">IF(OR($B269=0,N269=0),"",N269/$B269)</f>
        <v/>
      </c>
      <c r="Q269" s="1349" t="str">
        <f t="shared" ref="Q269:Q300" si="157">IF(OR($B269=0,P269=0),"",P269/$B269)</f>
        <v/>
      </c>
      <c r="S269" s="1349" t="str">
        <f t="shared" ref="S269:S300" si="158">IF(OR($B269=0,R269=0),"",R269/$B269)</f>
        <v/>
      </c>
      <c r="U269" s="1349" t="str">
        <f t="shared" ref="U269:U300" si="159">IF(OR($B269=0,T269=0),"",T269/$B269)</f>
        <v/>
      </c>
      <c r="W269" s="1349" t="str">
        <f t="shared" ref="W269:W300" si="160">IF(OR($B269=0,V269=0),"",V269/$B269)</f>
        <v/>
      </c>
      <c r="Y269" s="1349" t="str">
        <f t="shared" ref="Y269:Y300" si="161">IF(OR($B269=0,X269=0),"",X269/$B269)</f>
        <v/>
      </c>
      <c r="AA269" s="1349" t="str">
        <f t="shared" ref="AA269:AA300" si="162">IF(OR($B269=0,Z269=0),"",Z269/$B269)</f>
        <v/>
      </c>
      <c r="AC269" s="1349" t="str">
        <f t="shared" ref="AC269:AC300" si="163">IF(OR($B269=0,AB269=0),"",AB269/$B269)</f>
        <v/>
      </c>
      <c r="AE269" s="1349" t="str">
        <f t="shared" ref="AE269:AE300" si="164">IF(OR($B269=0,AD269=0),"",AD269/$B269)</f>
        <v/>
      </c>
      <c r="AG269" s="1349" t="str">
        <f t="shared" ref="AG269:AG300" si="165">IF(OR($B269=0,AF269=0),"",AF269/$B269)</f>
        <v/>
      </c>
      <c r="AI269" s="1349" t="str">
        <f t="shared" ref="AI269:AI300" si="166">IF(OR($B269=0,AH269=0),"",AH269/$B269)</f>
        <v/>
      </c>
      <c r="AK269" s="1349" t="str">
        <f t="shared" ref="AK269:AK300" si="167">IF(OR($B269=0,AJ269=0),"",AJ269/$B269)</f>
        <v/>
      </c>
      <c r="AM269" s="1349" t="str">
        <f t="shared" ref="AM269:AM300" si="168">IF(OR($B269=0,AL269=0),"",AL269/$B269)</f>
        <v/>
      </c>
      <c r="AO269" s="1349" t="str">
        <f t="shared" ref="AO269:AO300" si="169">IF(OR($B269=0,AN269=0),"",AN269/$B269)</f>
        <v/>
      </c>
      <c r="AQ269" s="1349" t="str">
        <f t="shared" ref="AQ269:AQ300" si="170">IF(OR($B269=0,AP269=0),"",AP269/$B269)</f>
        <v/>
      </c>
      <c r="AS269" s="1349" t="str">
        <f t="shared" ref="AS269:AU300" si="171">IF(OR($B269=0,AR269=0),"",AR269/$B269)</f>
        <v/>
      </c>
      <c r="AU269" s="1349" t="str">
        <f t="shared" si="171"/>
        <v/>
      </c>
      <c r="AW269" s="1349" t="str">
        <f t="shared" ref="AW269:AW300" si="172">IF(OR($B269=0,AV269=0),"",AV269/$B269)</f>
        <v/>
      </c>
      <c r="AY269" s="1349" t="str">
        <f t="shared" ref="AY269:AY300" si="173">IF(OR($B269=0,AX269=0),"",AX269/$B269)</f>
        <v/>
      </c>
      <c r="BA269" s="1349" t="str">
        <f t="shared" ref="BA269:BA300" si="174">IF(OR($B269=0,AZ269=0),"",AZ269/$B269)</f>
        <v/>
      </c>
      <c r="BC269" s="1349" t="str">
        <f t="shared" ref="BC269:BC300" si="175">IF(OR($B269=0,BB269=0),"",BB269/$B269)</f>
        <v/>
      </c>
      <c r="BE269" s="1349" t="str">
        <f t="shared" ref="BE269:BE300" si="176">IF(OR($B269=0,BD269=0),"",BD269/$B269)</f>
        <v/>
      </c>
      <c r="BG269" s="1349" t="str">
        <f t="shared" ref="BG269:BG300" si="177">IF(OR($B269=0,BF269=0),"",BF269/$B269)</f>
        <v/>
      </c>
      <c r="BI269" s="1349" t="str">
        <f t="shared" ref="BI269:BI300" si="178">IF(OR($B269=0,BH269=0),"",BH269/$B269)</f>
        <v/>
      </c>
      <c r="BK269" s="1349" t="str">
        <f t="shared" ref="BK269:BK300" si="179">IF(OR($B269=0,BJ269=0),"",BJ269/$B269)</f>
        <v/>
      </c>
      <c r="BM269" s="1349" t="str">
        <f t="shared" ref="BM269:BM300" si="180">IF(OR($B269=0,BL269=0),"",BL269/$B269)</f>
        <v/>
      </c>
      <c r="BO269" s="1349" t="str">
        <f t="shared" ref="BO269:BO300" si="181">IF(OR($B269=0,BN269=0),"",BN269/$B269)</f>
        <v/>
      </c>
      <c r="BQ269" s="1349" t="str">
        <f t="shared" ref="BQ269:BQ300" si="182">IF(OR($B269=0,BP269=0),"",BP269/$B269)</f>
        <v/>
      </c>
      <c r="BS269" s="1349" t="str">
        <f t="shared" ref="BS269:BS300" si="183">IF(OR($B269=0,BR269=0),"",BR269/$B269)</f>
        <v/>
      </c>
      <c r="BU269" s="1349" t="str">
        <f t="shared" ref="BU269:BU300" si="184">IF(OR($B269=0,BT269=0),"",BT269/$B269)</f>
        <v/>
      </c>
      <c r="BW269" s="1349" t="str">
        <f t="shared" ref="BW269:BW300" si="185">IF(OR($B269=0,BV269=0),"",BV269/$B269)</f>
        <v/>
      </c>
      <c r="BY269" s="1349" t="str">
        <f t="shared" ref="BY269:BY300" si="186">IF(OR($B269=0,BX269=0),"",BX269/$B269)</f>
        <v/>
      </c>
      <c r="CA269" s="1349" t="str">
        <f t="shared" ref="CA269:CA300" si="187">IF(OR($B269=0,BZ269=0),"",BZ269/$B269)</f>
        <v/>
      </c>
      <c r="CC269" s="1349" t="str">
        <f t="shared" ref="CC269:CC300" si="188">IF(OR($B269=0,CB269=0),"",CB269/$B269)</f>
        <v/>
      </c>
      <c r="CE269" s="1349" t="str">
        <f t="shared" ref="CE269:CE300" si="189">IF(OR($B269=0,CD269=0),"",CD269/$B269)</f>
        <v/>
      </c>
    </row>
    <row r="270" spans="5:83" x14ac:dyDescent="0.25">
      <c r="E270" s="1349" t="str">
        <f t="shared" si="152"/>
        <v/>
      </c>
      <c r="G270" s="1349" t="str">
        <f t="shared" si="152"/>
        <v/>
      </c>
      <c r="I270" s="1349" t="str">
        <f t="shared" si="153"/>
        <v/>
      </c>
      <c r="K270" s="1349" t="str">
        <f t="shared" si="154"/>
        <v/>
      </c>
      <c r="M270" s="1349" t="str">
        <f t="shared" si="155"/>
        <v/>
      </c>
      <c r="O270" s="1349" t="str">
        <f t="shared" si="156"/>
        <v/>
      </c>
      <c r="Q270" s="1349" t="str">
        <f t="shared" si="157"/>
        <v/>
      </c>
      <c r="S270" s="1349" t="str">
        <f t="shared" si="158"/>
        <v/>
      </c>
      <c r="U270" s="1349" t="str">
        <f t="shared" si="159"/>
        <v/>
      </c>
      <c r="W270" s="1349" t="str">
        <f t="shared" si="160"/>
        <v/>
      </c>
      <c r="Y270" s="1349" t="str">
        <f t="shared" si="161"/>
        <v/>
      </c>
      <c r="AA270" s="1349" t="str">
        <f t="shared" si="162"/>
        <v/>
      </c>
      <c r="AC270" s="1349" t="str">
        <f t="shared" si="163"/>
        <v/>
      </c>
      <c r="AE270" s="1349" t="str">
        <f t="shared" si="164"/>
        <v/>
      </c>
      <c r="AG270" s="1349" t="str">
        <f t="shared" si="165"/>
        <v/>
      </c>
      <c r="AI270" s="1349" t="str">
        <f t="shared" si="166"/>
        <v/>
      </c>
      <c r="AK270" s="1349" t="str">
        <f t="shared" si="167"/>
        <v/>
      </c>
      <c r="AM270" s="1349" t="str">
        <f t="shared" si="168"/>
        <v/>
      </c>
      <c r="AO270" s="1349" t="str">
        <f t="shared" si="169"/>
        <v/>
      </c>
      <c r="AQ270" s="1349" t="str">
        <f t="shared" si="170"/>
        <v/>
      </c>
      <c r="AS270" s="1349" t="str">
        <f t="shared" si="171"/>
        <v/>
      </c>
      <c r="AU270" s="1349" t="str">
        <f t="shared" si="171"/>
        <v/>
      </c>
      <c r="AW270" s="1349" t="str">
        <f t="shared" si="172"/>
        <v/>
      </c>
      <c r="AY270" s="1349" t="str">
        <f t="shared" si="173"/>
        <v/>
      </c>
      <c r="BA270" s="1349" t="str">
        <f t="shared" si="174"/>
        <v/>
      </c>
      <c r="BC270" s="1349" t="str">
        <f t="shared" si="175"/>
        <v/>
      </c>
      <c r="BE270" s="1349" t="str">
        <f t="shared" si="176"/>
        <v/>
      </c>
      <c r="BG270" s="1349" t="str">
        <f t="shared" si="177"/>
        <v/>
      </c>
      <c r="BI270" s="1349" t="str">
        <f t="shared" si="178"/>
        <v/>
      </c>
      <c r="BK270" s="1349" t="str">
        <f t="shared" si="179"/>
        <v/>
      </c>
      <c r="BM270" s="1349" t="str">
        <f t="shared" si="180"/>
        <v/>
      </c>
      <c r="BO270" s="1349" t="str">
        <f t="shared" si="181"/>
        <v/>
      </c>
      <c r="BQ270" s="1349" t="str">
        <f t="shared" si="182"/>
        <v/>
      </c>
      <c r="BS270" s="1349" t="str">
        <f t="shared" si="183"/>
        <v/>
      </c>
      <c r="BU270" s="1349" t="str">
        <f t="shared" si="184"/>
        <v/>
      </c>
      <c r="BW270" s="1349" t="str">
        <f t="shared" si="185"/>
        <v/>
      </c>
      <c r="BY270" s="1349" t="str">
        <f t="shared" si="186"/>
        <v/>
      </c>
      <c r="CA270" s="1349" t="str">
        <f t="shared" si="187"/>
        <v/>
      </c>
      <c r="CC270" s="1349" t="str">
        <f t="shared" si="188"/>
        <v/>
      </c>
      <c r="CE270" s="1349" t="str">
        <f t="shared" si="189"/>
        <v/>
      </c>
    </row>
    <row r="271" spans="5:83" x14ac:dyDescent="0.25">
      <c r="E271" s="1349" t="str">
        <f t="shared" si="152"/>
        <v/>
      </c>
      <c r="G271" s="1349" t="str">
        <f t="shared" si="152"/>
        <v/>
      </c>
      <c r="I271" s="1349" t="str">
        <f t="shared" si="153"/>
        <v/>
      </c>
      <c r="K271" s="1349" t="str">
        <f t="shared" si="154"/>
        <v/>
      </c>
      <c r="M271" s="1349" t="str">
        <f t="shared" si="155"/>
        <v/>
      </c>
      <c r="O271" s="1349" t="str">
        <f t="shared" si="156"/>
        <v/>
      </c>
      <c r="Q271" s="1349" t="str">
        <f t="shared" si="157"/>
        <v/>
      </c>
      <c r="S271" s="1349" t="str">
        <f t="shared" si="158"/>
        <v/>
      </c>
      <c r="U271" s="1349" t="str">
        <f t="shared" si="159"/>
        <v/>
      </c>
      <c r="W271" s="1349" t="str">
        <f t="shared" si="160"/>
        <v/>
      </c>
      <c r="Y271" s="1349" t="str">
        <f t="shared" si="161"/>
        <v/>
      </c>
      <c r="AA271" s="1349" t="str">
        <f t="shared" si="162"/>
        <v/>
      </c>
      <c r="AC271" s="1349" t="str">
        <f t="shared" si="163"/>
        <v/>
      </c>
      <c r="AE271" s="1349" t="str">
        <f t="shared" si="164"/>
        <v/>
      </c>
      <c r="AG271" s="1349" t="str">
        <f t="shared" si="165"/>
        <v/>
      </c>
      <c r="AI271" s="1349" t="str">
        <f t="shared" si="166"/>
        <v/>
      </c>
      <c r="AK271" s="1349" t="str">
        <f t="shared" si="167"/>
        <v/>
      </c>
      <c r="AM271" s="1349" t="str">
        <f t="shared" si="168"/>
        <v/>
      </c>
      <c r="AO271" s="1349" t="str">
        <f t="shared" si="169"/>
        <v/>
      </c>
      <c r="AQ271" s="1349" t="str">
        <f t="shared" si="170"/>
        <v/>
      </c>
      <c r="AS271" s="1349" t="str">
        <f t="shared" si="171"/>
        <v/>
      </c>
      <c r="AU271" s="1349" t="str">
        <f t="shared" si="171"/>
        <v/>
      </c>
      <c r="AW271" s="1349" t="str">
        <f t="shared" si="172"/>
        <v/>
      </c>
      <c r="AY271" s="1349" t="str">
        <f t="shared" si="173"/>
        <v/>
      </c>
      <c r="BA271" s="1349" t="str">
        <f t="shared" si="174"/>
        <v/>
      </c>
      <c r="BC271" s="1349" t="str">
        <f t="shared" si="175"/>
        <v/>
      </c>
      <c r="BE271" s="1349" t="str">
        <f t="shared" si="176"/>
        <v/>
      </c>
      <c r="BG271" s="1349" t="str">
        <f t="shared" si="177"/>
        <v/>
      </c>
      <c r="BI271" s="1349" t="str">
        <f t="shared" si="178"/>
        <v/>
      </c>
      <c r="BK271" s="1349" t="str">
        <f t="shared" si="179"/>
        <v/>
      </c>
      <c r="BM271" s="1349" t="str">
        <f t="shared" si="180"/>
        <v/>
      </c>
      <c r="BO271" s="1349" t="str">
        <f t="shared" si="181"/>
        <v/>
      </c>
      <c r="BQ271" s="1349" t="str">
        <f t="shared" si="182"/>
        <v/>
      </c>
      <c r="BS271" s="1349" t="str">
        <f t="shared" si="183"/>
        <v/>
      </c>
      <c r="BU271" s="1349" t="str">
        <f t="shared" si="184"/>
        <v/>
      </c>
      <c r="BW271" s="1349" t="str">
        <f t="shared" si="185"/>
        <v/>
      </c>
      <c r="BY271" s="1349" t="str">
        <f t="shared" si="186"/>
        <v/>
      </c>
      <c r="CA271" s="1349" t="str">
        <f t="shared" si="187"/>
        <v/>
      </c>
      <c r="CC271" s="1349" t="str">
        <f t="shared" si="188"/>
        <v/>
      </c>
      <c r="CE271" s="1349" t="str">
        <f t="shared" si="189"/>
        <v/>
      </c>
    </row>
    <row r="272" spans="5:83" x14ac:dyDescent="0.25">
      <c r="E272" s="1349" t="str">
        <f t="shared" si="152"/>
        <v/>
      </c>
      <c r="G272" s="1349" t="str">
        <f t="shared" si="152"/>
        <v/>
      </c>
      <c r="I272" s="1349" t="str">
        <f t="shared" si="153"/>
        <v/>
      </c>
      <c r="K272" s="1349" t="str">
        <f t="shared" si="154"/>
        <v/>
      </c>
      <c r="M272" s="1349" t="str">
        <f t="shared" si="155"/>
        <v/>
      </c>
      <c r="O272" s="1349" t="str">
        <f t="shared" si="156"/>
        <v/>
      </c>
      <c r="Q272" s="1349" t="str">
        <f t="shared" si="157"/>
        <v/>
      </c>
      <c r="S272" s="1349" t="str">
        <f t="shared" si="158"/>
        <v/>
      </c>
      <c r="U272" s="1349" t="str">
        <f t="shared" si="159"/>
        <v/>
      </c>
      <c r="W272" s="1349" t="str">
        <f t="shared" si="160"/>
        <v/>
      </c>
      <c r="Y272" s="1349" t="str">
        <f t="shared" si="161"/>
        <v/>
      </c>
      <c r="AA272" s="1349" t="str">
        <f t="shared" si="162"/>
        <v/>
      </c>
      <c r="AC272" s="1349" t="str">
        <f t="shared" si="163"/>
        <v/>
      </c>
      <c r="AE272" s="1349" t="str">
        <f t="shared" si="164"/>
        <v/>
      </c>
      <c r="AG272" s="1349" t="str">
        <f t="shared" si="165"/>
        <v/>
      </c>
      <c r="AI272" s="1349" t="str">
        <f t="shared" si="166"/>
        <v/>
      </c>
      <c r="AK272" s="1349" t="str">
        <f t="shared" si="167"/>
        <v/>
      </c>
      <c r="AM272" s="1349" t="str">
        <f t="shared" si="168"/>
        <v/>
      </c>
      <c r="AO272" s="1349" t="str">
        <f t="shared" si="169"/>
        <v/>
      </c>
      <c r="AQ272" s="1349" t="str">
        <f t="shared" si="170"/>
        <v/>
      </c>
      <c r="AS272" s="1349" t="str">
        <f t="shared" si="171"/>
        <v/>
      </c>
      <c r="AU272" s="1349" t="str">
        <f t="shared" si="171"/>
        <v/>
      </c>
      <c r="AW272" s="1349" t="str">
        <f t="shared" si="172"/>
        <v/>
      </c>
      <c r="AY272" s="1349" t="str">
        <f t="shared" si="173"/>
        <v/>
      </c>
      <c r="BA272" s="1349" t="str">
        <f t="shared" si="174"/>
        <v/>
      </c>
      <c r="BC272" s="1349" t="str">
        <f t="shared" si="175"/>
        <v/>
      </c>
      <c r="BE272" s="1349" t="str">
        <f t="shared" si="176"/>
        <v/>
      </c>
      <c r="BG272" s="1349" t="str">
        <f t="shared" si="177"/>
        <v/>
      </c>
      <c r="BI272" s="1349" t="str">
        <f t="shared" si="178"/>
        <v/>
      </c>
      <c r="BK272" s="1349" t="str">
        <f t="shared" si="179"/>
        <v/>
      </c>
      <c r="BM272" s="1349" t="str">
        <f t="shared" si="180"/>
        <v/>
      </c>
      <c r="BO272" s="1349" t="str">
        <f t="shared" si="181"/>
        <v/>
      </c>
      <c r="BQ272" s="1349" t="str">
        <f t="shared" si="182"/>
        <v/>
      </c>
      <c r="BS272" s="1349" t="str">
        <f t="shared" si="183"/>
        <v/>
      </c>
      <c r="BU272" s="1349" t="str">
        <f t="shared" si="184"/>
        <v/>
      </c>
      <c r="BW272" s="1349" t="str">
        <f t="shared" si="185"/>
        <v/>
      </c>
      <c r="BY272" s="1349" t="str">
        <f t="shared" si="186"/>
        <v/>
      </c>
      <c r="CA272" s="1349" t="str">
        <f t="shared" si="187"/>
        <v/>
      </c>
      <c r="CC272" s="1349" t="str">
        <f t="shared" si="188"/>
        <v/>
      </c>
      <c r="CE272" s="1349" t="str">
        <f t="shared" si="189"/>
        <v/>
      </c>
    </row>
    <row r="273" spans="5:83" x14ac:dyDescent="0.25">
      <c r="E273" s="1349" t="str">
        <f t="shared" si="152"/>
        <v/>
      </c>
      <c r="G273" s="1349" t="str">
        <f t="shared" si="152"/>
        <v/>
      </c>
      <c r="I273" s="1349" t="str">
        <f t="shared" si="153"/>
        <v/>
      </c>
      <c r="K273" s="1349" t="str">
        <f t="shared" si="154"/>
        <v/>
      </c>
      <c r="M273" s="1349" t="str">
        <f t="shared" si="155"/>
        <v/>
      </c>
      <c r="O273" s="1349" t="str">
        <f t="shared" si="156"/>
        <v/>
      </c>
      <c r="Q273" s="1349" t="str">
        <f t="shared" si="157"/>
        <v/>
      </c>
      <c r="S273" s="1349" t="str">
        <f t="shared" si="158"/>
        <v/>
      </c>
      <c r="U273" s="1349" t="str">
        <f t="shared" si="159"/>
        <v/>
      </c>
      <c r="W273" s="1349" t="str">
        <f t="shared" si="160"/>
        <v/>
      </c>
      <c r="Y273" s="1349" t="str">
        <f t="shared" si="161"/>
        <v/>
      </c>
      <c r="AA273" s="1349" t="str">
        <f t="shared" si="162"/>
        <v/>
      </c>
      <c r="AC273" s="1349" t="str">
        <f t="shared" si="163"/>
        <v/>
      </c>
      <c r="AE273" s="1349" t="str">
        <f t="shared" si="164"/>
        <v/>
      </c>
      <c r="AG273" s="1349" t="str">
        <f t="shared" si="165"/>
        <v/>
      </c>
      <c r="AI273" s="1349" t="str">
        <f t="shared" si="166"/>
        <v/>
      </c>
      <c r="AK273" s="1349" t="str">
        <f t="shared" si="167"/>
        <v/>
      </c>
      <c r="AM273" s="1349" t="str">
        <f t="shared" si="168"/>
        <v/>
      </c>
      <c r="AO273" s="1349" t="str">
        <f t="shared" si="169"/>
        <v/>
      </c>
      <c r="AQ273" s="1349" t="str">
        <f t="shared" si="170"/>
        <v/>
      </c>
      <c r="AS273" s="1349" t="str">
        <f t="shared" si="171"/>
        <v/>
      </c>
      <c r="AU273" s="1349" t="str">
        <f t="shared" si="171"/>
        <v/>
      </c>
      <c r="AW273" s="1349" t="str">
        <f t="shared" si="172"/>
        <v/>
      </c>
      <c r="AY273" s="1349" t="str">
        <f t="shared" si="173"/>
        <v/>
      </c>
      <c r="BA273" s="1349" t="str">
        <f t="shared" si="174"/>
        <v/>
      </c>
      <c r="BC273" s="1349" t="str">
        <f t="shared" si="175"/>
        <v/>
      </c>
      <c r="BE273" s="1349" t="str">
        <f t="shared" si="176"/>
        <v/>
      </c>
      <c r="BG273" s="1349" t="str">
        <f t="shared" si="177"/>
        <v/>
      </c>
      <c r="BI273" s="1349" t="str">
        <f t="shared" si="178"/>
        <v/>
      </c>
      <c r="BK273" s="1349" t="str">
        <f t="shared" si="179"/>
        <v/>
      </c>
      <c r="BM273" s="1349" t="str">
        <f t="shared" si="180"/>
        <v/>
      </c>
      <c r="BO273" s="1349" t="str">
        <f t="shared" si="181"/>
        <v/>
      </c>
      <c r="BQ273" s="1349" t="str">
        <f t="shared" si="182"/>
        <v/>
      </c>
      <c r="BS273" s="1349" t="str">
        <f t="shared" si="183"/>
        <v/>
      </c>
      <c r="BU273" s="1349" t="str">
        <f t="shared" si="184"/>
        <v/>
      </c>
      <c r="BW273" s="1349" t="str">
        <f t="shared" si="185"/>
        <v/>
      </c>
      <c r="BY273" s="1349" t="str">
        <f t="shared" si="186"/>
        <v/>
      </c>
      <c r="CA273" s="1349" t="str">
        <f t="shared" si="187"/>
        <v/>
      </c>
      <c r="CC273" s="1349" t="str">
        <f t="shared" si="188"/>
        <v/>
      </c>
      <c r="CE273" s="1349" t="str">
        <f t="shared" si="189"/>
        <v/>
      </c>
    </row>
    <row r="274" spans="5:83" x14ac:dyDescent="0.25">
      <c r="E274" s="1349" t="str">
        <f t="shared" si="152"/>
        <v/>
      </c>
      <c r="G274" s="1349" t="str">
        <f t="shared" si="152"/>
        <v/>
      </c>
      <c r="I274" s="1349" t="str">
        <f t="shared" si="153"/>
        <v/>
      </c>
      <c r="K274" s="1349" t="str">
        <f t="shared" si="154"/>
        <v/>
      </c>
      <c r="M274" s="1349" t="str">
        <f t="shared" si="155"/>
        <v/>
      </c>
      <c r="O274" s="1349" t="str">
        <f t="shared" si="156"/>
        <v/>
      </c>
      <c r="Q274" s="1349" t="str">
        <f t="shared" si="157"/>
        <v/>
      </c>
      <c r="S274" s="1349" t="str">
        <f t="shared" si="158"/>
        <v/>
      </c>
      <c r="U274" s="1349" t="str">
        <f t="shared" si="159"/>
        <v/>
      </c>
      <c r="W274" s="1349" t="str">
        <f t="shared" si="160"/>
        <v/>
      </c>
      <c r="Y274" s="1349" t="str">
        <f t="shared" si="161"/>
        <v/>
      </c>
      <c r="AA274" s="1349" t="str">
        <f t="shared" si="162"/>
        <v/>
      </c>
      <c r="AC274" s="1349" t="str">
        <f t="shared" si="163"/>
        <v/>
      </c>
      <c r="AE274" s="1349" t="str">
        <f t="shared" si="164"/>
        <v/>
      </c>
      <c r="AG274" s="1349" t="str">
        <f t="shared" si="165"/>
        <v/>
      </c>
      <c r="AI274" s="1349" t="str">
        <f t="shared" si="166"/>
        <v/>
      </c>
      <c r="AK274" s="1349" t="str">
        <f t="shared" si="167"/>
        <v/>
      </c>
      <c r="AM274" s="1349" t="str">
        <f t="shared" si="168"/>
        <v/>
      </c>
      <c r="AO274" s="1349" t="str">
        <f t="shared" si="169"/>
        <v/>
      </c>
      <c r="AQ274" s="1349" t="str">
        <f t="shared" si="170"/>
        <v/>
      </c>
      <c r="AS274" s="1349" t="str">
        <f t="shared" si="171"/>
        <v/>
      </c>
      <c r="AU274" s="1349" t="str">
        <f t="shared" si="171"/>
        <v/>
      </c>
      <c r="AW274" s="1349" t="str">
        <f t="shared" si="172"/>
        <v/>
      </c>
      <c r="AY274" s="1349" t="str">
        <f t="shared" si="173"/>
        <v/>
      </c>
      <c r="BA274" s="1349" t="str">
        <f t="shared" si="174"/>
        <v/>
      </c>
      <c r="BC274" s="1349" t="str">
        <f t="shared" si="175"/>
        <v/>
      </c>
      <c r="BE274" s="1349" t="str">
        <f t="shared" si="176"/>
        <v/>
      </c>
      <c r="BG274" s="1349" t="str">
        <f t="shared" si="177"/>
        <v/>
      </c>
      <c r="BI274" s="1349" t="str">
        <f t="shared" si="178"/>
        <v/>
      </c>
      <c r="BK274" s="1349" t="str">
        <f t="shared" si="179"/>
        <v/>
      </c>
      <c r="BM274" s="1349" t="str">
        <f t="shared" si="180"/>
        <v/>
      </c>
      <c r="BO274" s="1349" t="str">
        <f t="shared" si="181"/>
        <v/>
      </c>
      <c r="BQ274" s="1349" t="str">
        <f t="shared" si="182"/>
        <v/>
      </c>
      <c r="BS274" s="1349" t="str">
        <f t="shared" si="183"/>
        <v/>
      </c>
      <c r="BU274" s="1349" t="str">
        <f t="shared" si="184"/>
        <v/>
      </c>
      <c r="BW274" s="1349" t="str">
        <f t="shared" si="185"/>
        <v/>
      </c>
      <c r="BY274" s="1349" t="str">
        <f t="shared" si="186"/>
        <v/>
      </c>
      <c r="CA274" s="1349" t="str">
        <f t="shared" si="187"/>
        <v/>
      </c>
      <c r="CC274" s="1349" t="str">
        <f t="shared" si="188"/>
        <v/>
      </c>
      <c r="CE274" s="1349" t="str">
        <f t="shared" si="189"/>
        <v/>
      </c>
    </row>
    <row r="275" spans="5:83" x14ac:dyDescent="0.25">
      <c r="E275" s="1349" t="str">
        <f t="shared" si="152"/>
        <v/>
      </c>
      <c r="G275" s="1349" t="str">
        <f t="shared" si="152"/>
        <v/>
      </c>
      <c r="I275" s="1349" t="str">
        <f t="shared" si="153"/>
        <v/>
      </c>
      <c r="K275" s="1349" t="str">
        <f t="shared" si="154"/>
        <v/>
      </c>
      <c r="M275" s="1349" t="str">
        <f t="shared" si="155"/>
        <v/>
      </c>
      <c r="O275" s="1349" t="str">
        <f t="shared" si="156"/>
        <v/>
      </c>
      <c r="Q275" s="1349" t="str">
        <f t="shared" si="157"/>
        <v/>
      </c>
      <c r="S275" s="1349" t="str">
        <f t="shared" si="158"/>
        <v/>
      </c>
      <c r="U275" s="1349" t="str">
        <f t="shared" si="159"/>
        <v/>
      </c>
      <c r="W275" s="1349" t="str">
        <f t="shared" si="160"/>
        <v/>
      </c>
      <c r="Y275" s="1349" t="str">
        <f t="shared" si="161"/>
        <v/>
      </c>
      <c r="AA275" s="1349" t="str">
        <f t="shared" si="162"/>
        <v/>
      </c>
      <c r="AC275" s="1349" t="str">
        <f t="shared" si="163"/>
        <v/>
      </c>
      <c r="AE275" s="1349" t="str">
        <f t="shared" si="164"/>
        <v/>
      </c>
      <c r="AG275" s="1349" t="str">
        <f t="shared" si="165"/>
        <v/>
      </c>
      <c r="AI275" s="1349" t="str">
        <f t="shared" si="166"/>
        <v/>
      </c>
      <c r="AK275" s="1349" t="str">
        <f t="shared" si="167"/>
        <v/>
      </c>
      <c r="AM275" s="1349" t="str">
        <f t="shared" si="168"/>
        <v/>
      </c>
      <c r="AO275" s="1349" t="str">
        <f t="shared" si="169"/>
        <v/>
      </c>
      <c r="AQ275" s="1349" t="str">
        <f t="shared" si="170"/>
        <v/>
      </c>
      <c r="AS275" s="1349" t="str">
        <f t="shared" si="171"/>
        <v/>
      </c>
      <c r="AU275" s="1349" t="str">
        <f t="shared" si="171"/>
        <v/>
      </c>
      <c r="AW275" s="1349" t="str">
        <f t="shared" si="172"/>
        <v/>
      </c>
      <c r="AY275" s="1349" t="str">
        <f t="shared" si="173"/>
        <v/>
      </c>
      <c r="BA275" s="1349" t="str">
        <f t="shared" si="174"/>
        <v/>
      </c>
      <c r="BC275" s="1349" t="str">
        <f t="shared" si="175"/>
        <v/>
      </c>
      <c r="BE275" s="1349" t="str">
        <f t="shared" si="176"/>
        <v/>
      </c>
      <c r="BG275" s="1349" t="str">
        <f t="shared" si="177"/>
        <v/>
      </c>
      <c r="BI275" s="1349" t="str">
        <f t="shared" si="178"/>
        <v/>
      </c>
      <c r="BK275" s="1349" t="str">
        <f t="shared" si="179"/>
        <v/>
      </c>
      <c r="BM275" s="1349" t="str">
        <f t="shared" si="180"/>
        <v/>
      </c>
      <c r="BO275" s="1349" t="str">
        <f t="shared" si="181"/>
        <v/>
      </c>
      <c r="BQ275" s="1349" t="str">
        <f t="shared" si="182"/>
        <v/>
      </c>
      <c r="BS275" s="1349" t="str">
        <f t="shared" si="183"/>
        <v/>
      </c>
      <c r="BU275" s="1349" t="str">
        <f t="shared" si="184"/>
        <v/>
      </c>
      <c r="BW275" s="1349" t="str">
        <f t="shared" si="185"/>
        <v/>
      </c>
      <c r="BY275" s="1349" t="str">
        <f t="shared" si="186"/>
        <v/>
      </c>
      <c r="CA275" s="1349" t="str">
        <f t="shared" si="187"/>
        <v/>
      </c>
      <c r="CC275" s="1349" t="str">
        <f t="shared" si="188"/>
        <v/>
      </c>
      <c r="CE275" s="1349" t="str">
        <f t="shared" si="189"/>
        <v/>
      </c>
    </row>
    <row r="276" spans="5:83" x14ac:dyDescent="0.25">
      <c r="E276" s="1349" t="str">
        <f t="shared" si="152"/>
        <v/>
      </c>
      <c r="G276" s="1349" t="str">
        <f t="shared" si="152"/>
        <v/>
      </c>
      <c r="I276" s="1349" t="str">
        <f t="shared" si="153"/>
        <v/>
      </c>
      <c r="K276" s="1349" t="str">
        <f t="shared" si="154"/>
        <v/>
      </c>
      <c r="M276" s="1349" t="str">
        <f t="shared" si="155"/>
        <v/>
      </c>
      <c r="O276" s="1349" t="str">
        <f t="shared" si="156"/>
        <v/>
      </c>
      <c r="Q276" s="1349" t="str">
        <f t="shared" si="157"/>
        <v/>
      </c>
      <c r="S276" s="1349" t="str">
        <f t="shared" si="158"/>
        <v/>
      </c>
      <c r="U276" s="1349" t="str">
        <f t="shared" si="159"/>
        <v/>
      </c>
      <c r="W276" s="1349" t="str">
        <f t="shared" si="160"/>
        <v/>
      </c>
      <c r="Y276" s="1349" t="str">
        <f t="shared" si="161"/>
        <v/>
      </c>
      <c r="AA276" s="1349" t="str">
        <f t="shared" si="162"/>
        <v/>
      </c>
      <c r="AC276" s="1349" t="str">
        <f t="shared" si="163"/>
        <v/>
      </c>
      <c r="AE276" s="1349" t="str">
        <f t="shared" si="164"/>
        <v/>
      </c>
      <c r="AG276" s="1349" t="str">
        <f t="shared" si="165"/>
        <v/>
      </c>
      <c r="AI276" s="1349" t="str">
        <f t="shared" si="166"/>
        <v/>
      </c>
      <c r="AK276" s="1349" t="str">
        <f t="shared" si="167"/>
        <v/>
      </c>
      <c r="AM276" s="1349" t="str">
        <f t="shared" si="168"/>
        <v/>
      </c>
      <c r="AO276" s="1349" t="str">
        <f t="shared" si="169"/>
        <v/>
      </c>
      <c r="AQ276" s="1349" t="str">
        <f t="shared" si="170"/>
        <v/>
      </c>
      <c r="AS276" s="1349" t="str">
        <f t="shared" si="171"/>
        <v/>
      </c>
      <c r="AU276" s="1349" t="str">
        <f t="shared" si="171"/>
        <v/>
      </c>
      <c r="AW276" s="1349" t="str">
        <f t="shared" si="172"/>
        <v/>
      </c>
      <c r="AY276" s="1349" t="str">
        <f t="shared" si="173"/>
        <v/>
      </c>
      <c r="BA276" s="1349" t="str">
        <f t="shared" si="174"/>
        <v/>
      </c>
      <c r="BC276" s="1349" t="str">
        <f t="shared" si="175"/>
        <v/>
      </c>
      <c r="BE276" s="1349" t="str">
        <f t="shared" si="176"/>
        <v/>
      </c>
      <c r="BG276" s="1349" t="str">
        <f t="shared" si="177"/>
        <v/>
      </c>
      <c r="BI276" s="1349" t="str">
        <f t="shared" si="178"/>
        <v/>
      </c>
      <c r="BK276" s="1349" t="str">
        <f t="shared" si="179"/>
        <v/>
      </c>
      <c r="BM276" s="1349" t="str">
        <f t="shared" si="180"/>
        <v/>
      </c>
      <c r="BO276" s="1349" t="str">
        <f t="shared" si="181"/>
        <v/>
      </c>
      <c r="BQ276" s="1349" t="str">
        <f t="shared" si="182"/>
        <v/>
      </c>
      <c r="BS276" s="1349" t="str">
        <f t="shared" si="183"/>
        <v/>
      </c>
      <c r="BU276" s="1349" t="str">
        <f t="shared" si="184"/>
        <v/>
      </c>
      <c r="BW276" s="1349" t="str">
        <f t="shared" si="185"/>
        <v/>
      </c>
      <c r="BY276" s="1349" t="str">
        <f t="shared" si="186"/>
        <v/>
      </c>
      <c r="CA276" s="1349" t="str">
        <f t="shared" si="187"/>
        <v/>
      </c>
      <c r="CC276" s="1349" t="str">
        <f t="shared" si="188"/>
        <v/>
      </c>
      <c r="CE276" s="1349" t="str">
        <f t="shared" si="189"/>
        <v/>
      </c>
    </row>
    <row r="277" spans="5:83" x14ac:dyDescent="0.25">
      <c r="E277" s="1349" t="str">
        <f t="shared" si="152"/>
        <v/>
      </c>
      <c r="G277" s="1349" t="str">
        <f t="shared" si="152"/>
        <v/>
      </c>
      <c r="I277" s="1349" t="str">
        <f t="shared" si="153"/>
        <v/>
      </c>
      <c r="K277" s="1349" t="str">
        <f t="shared" si="154"/>
        <v/>
      </c>
      <c r="M277" s="1349" t="str">
        <f t="shared" si="155"/>
        <v/>
      </c>
      <c r="O277" s="1349" t="str">
        <f t="shared" si="156"/>
        <v/>
      </c>
      <c r="Q277" s="1349" t="str">
        <f t="shared" si="157"/>
        <v/>
      </c>
      <c r="S277" s="1349" t="str">
        <f t="shared" si="158"/>
        <v/>
      </c>
      <c r="U277" s="1349" t="str">
        <f t="shared" si="159"/>
        <v/>
      </c>
      <c r="W277" s="1349" t="str">
        <f t="shared" si="160"/>
        <v/>
      </c>
      <c r="Y277" s="1349" t="str">
        <f t="shared" si="161"/>
        <v/>
      </c>
      <c r="AA277" s="1349" t="str">
        <f t="shared" si="162"/>
        <v/>
      </c>
      <c r="AC277" s="1349" t="str">
        <f t="shared" si="163"/>
        <v/>
      </c>
      <c r="AE277" s="1349" t="str">
        <f t="shared" si="164"/>
        <v/>
      </c>
      <c r="AG277" s="1349" t="str">
        <f t="shared" si="165"/>
        <v/>
      </c>
      <c r="AI277" s="1349" t="str">
        <f t="shared" si="166"/>
        <v/>
      </c>
      <c r="AK277" s="1349" t="str">
        <f t="shared" si="167"/>
        <v/>
      </c>
      <c r="AM277" s="1349" t="str">
        <f t="shared" si="168"/>
        <v/>
      </c>
      <c r="AO277" s="1349" t="str">
        <f t="shared" si="169"/>
        <v/>
      </c>
      <c r="AQ277" s="1349" t="str">
        <f t="shared" si="170"/>
        <v/>
      </c>
      <c r="AS277" s="1349" t="str">
        <f t="shared" si="171"/>
        <v/>
      </c>
      <c r="AU277" s="1349" t="str">
        <f t="shared" si="171"/>
        <v/>
      </c>
      <c r="AW277" s="1349" t="str">
        <f t="shared" si="172"/>
        <v/>
      </c>
      <c r="AY277" s="1349" t="str">
        <f t="shared" si="173"/>
        <v/>
      </c>
      <c r="BA277" s="1349" t="str">
        <f t="shared" si="174"/>
        <v/>
      </c>
      <c r="BC277" s="1349" t="str">
        <f t="shared" si="175"/>
        <v/>
      </c>
      <c r="BE277" s="1349" t="str">
        <f t="shared" si="176"/>
        <v/>
      </c>
      <c r="BG277" s="1349" t="str">
        <f t="shared" si="177"/>
        <v/>
      </c>
      <c r="BI277" s="1349" t="str">
        <f t="shared" si="178"/>
        <v/>
      </c>
      <c r="BK277" s="1349" t="str">
        <f t="shared" si="179"/>
        <v/>
      </c>
      <c r="BM277" s="1349" t="str">
        <f t="shared" si="180"/>
        <v/>
      </c>
      <c r="BO277" s="1349" t="str">
        <f t="shared" si="181"/>
        <v/>
      </c>
      <c r="BQ277" s="1349" t="str">
        <f t="shared" si="182"/>
        <v/>
      </c>
      <c r="BS277" s="1349" t="str">
        <f t="shared" si="183"/>
        <v/>
      </c>
      <c r="BU277" s="1349" t="str">
        <f t="shared" si="184"/>
        <v/>
      </c>
      <c r="BW277" s="1349" t="str">
        <f t="shared" si="185"/>
        <v/>
      </c>
      <c r="BY277" s="1349" t="str">
        <f t="shared" si="186"/>
        <v/>
      </c>
      <c r="CA277" s="1349" t="str">
        <f t="shared" si="187"/>
        <v/>
      </c>
      <c r="CC277" s="1349" t="str">
        <f t="shared" si="188"/>
        <v/>
      </c>
      <c r="CE277" s="1349" t="str">
        <f t="shared" si="189"/>
        <v/>
      </c>
    </row>
    <row r="278" spans="5:83" x14ac:dyDescent="0.25">
      <c r="E278" s="1349" t="str">
        <f t="shared" si="152"/>
        <v/>
      </c>
      <c r="G278" s="1349" t="str">
        <f t="shared" si="152"/>
        <v/>
      </c>
      <c r="I278" s="1349" t="str">
        <f t="shared" si="153"/>
        <v/>
      </c>
      <c r="K278" s="1349" t="str">
        <f t="shared" si="154"/>
        <v/>
      </c>
      <c r="M278" s="1349" t="str">
        <f t="shared" si="155"/>
        <v/>
      </c>
      <c r="O278" s="1349" t="str">
        <f t="shared" si="156"/>
        <v/>
      </c>
      <c r="Q278" s="1349" t="str">
        <f t="shared" si="157"/>
        <v/>
      </c>
      <c r="S278" s="1349" t="str">
        <f t="shared" si="158"/>
        <v/>
      </c>
      <c r="U278" s="1349" t="str">
        <f t="shared" si="159"/>
        <v/>
      </c>
      <c r="W278" s="1349" t="str">
        <f t="shared" si="160"/>
        <v/>
      </c>
      <c r="Y278" s="1349" t="str">
        <f t="shared" si="161"/>
        <v/>
      </c>
      <c r="AA278" s="1349" t="str">
        <f t="shared" si="162"/>
        <v/>
      </c>
      <c r="AC278" s="1349" t="str">
        <f t="shared" si="163"/>
        <v/>
      </c>
      <c r="AE278" s="1349" t="str">
        <f t="shared" si="164"/>
        <v/>
      </c>
      <c r="AG278" s="1349" t="str">
        <f t="shared" si="165"/>
        <v/>
      </c>
      <c r="AI278" s="1349" t="str">
        <f t="shared" si="166"/>
        <v/>
      </c>
      <c r="AK278" s="1349" t="str">
        <f t="shared" si="167"/>
        <v/>
      </c>
      <c r="AM278" s="1349" t="str">
        <f t="shared" si="168"/>
        <v/>
      </c>
      <c r="AO278" s="1349" t="str">
        <f t="shared" si="169"/>
        <v/>
      </c>
      <c r="AQ278" s="1349" t="str">
        <f t="shared" si="170"/>
        <v/>
      </c>
      <c r="AS278" s="1349" t="str">
        <f t="shared" si="171"/>
        <v/>
      </c>
      <c r="AU278" s="1349" t="str">
        <f t="shared" si="171"/>
        <v/>
      </c>
      <c r="AW278" s="1349" t="str">
        <f t="shared" si="172"/>
        <v/>
      </c>
      <c r="AY278" s="1349" t="str">
        <f t="shared" si="173"/>
        <v/>
      </c>
      <c r="BA278" s="1349" t="str">
        <f t="shared" si="174"/>
        <v/>
      </c>
      <c r="BC278" s="1349" t="str">
        <f t="shared" si="175"/>
        <v/>
      </c>
      <c r="BE278" s="1349" t="str">
        <f t="shared" si="176"/>
        <v/>
      </c>
      <c r="BG278" s="1349" t="str">
        <f t="shared" si="177"/>
        <v/>
      </c>
      <c r="BI278" s="1349" t="str">
        <f t="shared" si="178"/>
        <v/>
      </c>
      <c r="BK278" s="1349" t="str">
        <f t="shared" si="179"/>
        <v/>
      </c>
      <c r="BM278" s="1349" t="str">
        <f t="shared" si="180"/>
        <v/>
      </c>
      <c r="BO278" s="1349" t="str">
        <f t="shared" si="181"/>
        <v/>
      </c>
      <c r="BQ278" s="1349" t="str">
        <f t="shared" si="182"/>
        <v/>
      </c>
      <c r="BS278" s="1349" t="str">
        <f t="shared" si="183"/>
        <v/>
      </c>
      <c r="BU278" s="1349" t="str">
        <f t="shared" si="184"/>
        <v/>
      </c>
      <c r="BW278" s="1349" t="str">
        <f t="shared" si="185"/>
        <v/>
      </c>
      <c r="BY278" s="1349" t="str">
        <f t="shared" si="186"/>
        <v/>
      </c>
      <c r="CA278" s="1349" t="str">
        <f t="shared" si="187"/>
        <v/>
      </c>
      <c r="CC278" s="1349" t="str">
        <f t="shared" si="188"/>
        <v/>
      </c>
      <c r="CE278" s="1349" t="str">
        <f t="shared" si="189"/>
        <v/>
      </c>
    </row>
    <row r="279" spans="5:83" x14ac:dyDescent="0.25">
      <c r="E279" s="1349" t="str">
        <f t="shared" si="152"/>
        <v/>
      </c>
      <c r="G279" s="1349" t="str">
        <f t="shared" si="152"/>
        <v/>
      </c>
      <c r="I279" s="1349" t="str">
        <f t="shared" si="153"/>
        <v/>
      </c>
      <c r="K279" s="1349" t="str">
        <f t="shared" si="154"/>
        <v/>
      </c>
      <c r="M279" s="1349" t="str">
        <f t="shared" si="155"/>
        <v/>
      </c>
      <c r="O279" s="1349" t="str">
        <f t="shared" si="156"/>
        <v/>
      </c>
      <c r="Q279" s="1349" t="str">
        <f t="shared" si="157"/>
        <v/>
      </c>
      <c r="S279" s="1349" t="str">
        <f t="shared" si="158"/>
        <v/>
      </c>
      <c r="U279" s="1349" t="str">
        <f t="shared" si="159"/>
        <v/>
      </c>
      <c r="W279" s="1349" t="str">
        <f t="shared" si="160"/>
        <v/>
      </c>
      <c r="Y279" s="1349" t="str">
        <f t="shared" si="161"/>
        <v/>
      </c>
      <c r="AA279" s="1349" t="str">
        <f t="shared" si="162"/>
        <v/>
      </c>
      <c r="AC279" s="1349" t="str">
        <f t="shared" si="163"/>
        <v/>
      </c>
      <c r="AE279" s="1349" t="str">
        <f t="shared" si="164"/>
        <v/>
      </c>
      <c r="AG279" s="1349" t="str">
        <f t="shared" si="165"/>
        <v/>
      </c>
      <c r="AI279" s="1349" t="str">
        <f t="shared" si="166"/>
        <v/>
      </c>
      <c r="AK279" s="1349" t="str">
        <f t="shared" si="167"/>
        <v/>
      </c>
      <c r="AM279" s="1349" t="str">
        <f t="shared" si="168"/>
        <v/>
      </c>
      <c r="AO279" s="1349" t="str">
        <f t="shared" si="169"/>
        <v/>
      </c>
      <c r="AQ279" s="1349" t="str">
        <f t="shared" si="170"/>
        <v/>
      </c>
      <c r="AS279" s="1349" t="str">
        <f t="shared" si="171"/>
        <v/>
      </c>
      <c r="AU279" s="1349" t="str">
        <f t="shared" si="171"/>
        <v/>
      </c>
      <c r="AW279" s="1349" t="str">
        <f t="shared" si="172"/>
        <v/>
      </c>
      <c r="AY279" s="1349" t="str">
        <f t="shared" si="173"/>
        <v/>
      </c>
      <c r="BA279" s="1349" t="str">
        <f t="shared" si="174"/>
        <v/>
      </c>
      <c r="BC279" s="1349" t="str">
        <f t="shared" si="175"/>
        <v/>
      </c>
      <c r="BE279" s="1349" t="str">
        <f t="shared" si="176"/>
        <v/>
      </c>
      <c r="BG279" s="1349" t="str">
        <f t="shared" si="177"/>
        <v/>
      </c>
      <c r="BI279" s="1349" t="str">
        <f t="shared" si="178"/>
        <v/>
      </c>
      <c r="BK279" s="1349" t="str">
        <f t="shared" si="179"/>
        <v/>
      </c>
      <c r="BM279" s="1349" t="str">
        <f t="shared" si="180"/>
        <v/>
      </c>
      <c r="BO279" s="1349" t="str">
        <f t="shared" si="181"/>
        <v/>
      </c>
      <c r="BQ279" s="1349" t="str">
        <f t="shared" si="182"/>
        <v/>
      </c>
      <c r="BS279" s="1349" t="str">
        <f t="shared" si="183"/>
        <v/>
      </c>
      <c r="BU279" s="1349" t="str">
        <f t="shared" si="184"/>
        <v/>
      </c>
      <c r="BW279" s="1349" t="str">
        <f t="shared" si="185"/>
        <v/>
      </c>
      <c r="BY279" s="1349" t="str">
        <f t="shared" si="186"/>
        <v/>
      </c>
      <c r="CA279" s="1349" t="str">
        <f t="shared" si="187"/>
        <v/>
      </c>
      <c r="CC279" s="1349" t="str">
        <f t="shared" si="188"/>
        <v/>
      </c>
      <c r="CE279" s="1349" t="str">
        <f t="shared" si="189"/>
        <v/>
      </c>
    </row>
    <row r="280" spans="5:83" x14ac:dyDescent="0.25">
      <c r="E280" s="1349" t="str">
        <f t="shared" si="152"/>
        <v/>
      </c>
      <c r="G280" s="1349" t="str">
        <f t="shared" si="152"/>
        <v/>
      </c>
      <c r="I280" s="1349" t="str">
        <f t="shared" si="153"/>
        <v/>
      </c>
      <c r="K280" s="1349" t="str">
        <f t="shared" si="154"/>
        <v/>
      </c>
      <c r="M280" s="1349" t="str">
        <f t="shared" si="155"/>
        <v/>
      </c>
      <c r="O280" s="1349" t="str">
        <f t="shared" si="156"/>
        <v/>
      </c>
      <c r="Q280" s="1349" t="str">
        <f t="shared" si="157"/>
        <v/>
      </c>
      <c r="S280" s="1349" t="str">
        <f t="shared" si="158"/>
        <v/>
      </c>
      <c r="U280" s="1349" t="str">
        <f t="shared" si="159"/>
        <v/>
      </c>
      <c r="W280" s="1349" t="str">
        <f t="shared" si="160"/>
        <v/>
      </c>
      <c r="Y280" s="1349" t="str">
        <f t="shared" si="161"/>
        <v/>
      </c>
      <c r="AA280" s="1349" t="str">
        <f t="shared" si="162"/>
        <v/>
      </c>
      <c r="AC280" s="1349" t="str">
        <f t="shared" si="163"/>
        <v/>
      </c>
      <c r="AE280" s="1349" t="str">
        <f t="shared" si="164"/>
        <v/>
      </c>
      <c r="AG280" s="1349" t="str">
        <f t="shared" si="165"/>
        <v/>
      </c>
      <c r="AI280" s="1349" t="str">
        <f t="shared" si="166"/>
        <v/>
      </c>
      <c r="AK280" s="1349" t="str">
        <f t="shared" si="167"/>
        <v/>
      </c>
      <c r="AM280" s="1349" t="str">
        <f t="shared" si="168"/>
        <v/>
      </c>
      <c r="AO280" s="1349" t="str">
        <f t="shared" si="169"/>
        <v/>
      </c>
      <c r="AQ280" s="1349" t="str">
        <f t="shared" si="170"/>
        <v/>
      </c>
      <c r="AS280" s="1349" t="str">
        <f t="shared" si="171"/>
        <v/>
      </c>
      <c r="AU280" s="1349" t="str">
        <f t="shared" si="171"/>
        <v/>
      </c>
      <c r="AW280" s="1349" t="str">
        <f t="shared" si="172"/>
        <v/>
      </c>
      <c r="AY280" s="1349" t="str">
        <f t="shared" si="173"/>
        <v/>
      </c>
      <c r="BA280" s="1349" t="str">
        <f t="shared" si="174"/>
        <v/>
      </c>
      <c r="BC280" s="1349" t="str">
        <f t="shared" si="175"/>
        <v/>
      </c>
      <c r="BE280" s="1349" t="str">
        <f t="shared" si="176"/>
        <v/>
      </c>
      <c r="BG280" s="1349" t="str">
        <f t="shared" si="177"/>
        <v/>
      </c>
      <c r="BI280" s="1349" t="str">
        <f t="shared" si="178"/>
        <v/>
      </c>
      <c r="BK280" s="1349" t="str">
        <f t="shared" si="179"/>
        <v/>
      </c>
      <c r="BM280" s="1349" t="str">
        <f t="shared" si="180"/>
        <v/>
      </c>
      <c r="BO280" s="1349" t="str">
        <f t="shared" si="181"/>
        <v/>
      </c>
      <c r="BQ280" s="1349" t="str">
        <f t="shared" si="182"/>
        <v/>
      </c>
      <c r="BS280" s="1349" t="str">
        <f t="shared" si="183"/>
        <v/>
      </c>
      <c r="BU280" s="1349" t="str">
        <f t="shared" si="184"/>
        <v/>
      </c>
      <c r="BW280" s="1349" t="str">
        <f t="shared" si="185"/>
        <v/>
      </c>
      <c r="BY280" s="1349" t="str">
        <f t="shared" si="186"/>
        <v/>
      </c>
      <c r="CA280" s="1349" t="str">
        <f t="shared" si="187"/>
        <v/>
      </c>
      <c r="CC280" s="1349" t="str">
        <f t="shared" si="188"/>
        <v/>
      </c>
      <c r="CE280" s="1349" t="str">
        <f t="shared" si="189"/>
        <v/>
      </c>
    </row>
    <row r="281" spans="5:83" x14ac:dyDescent="0.25">
      <c r="E281" s="1349" t="str">
        <f t="shared" si="152"/>
        <v/>
      </c>
      <c r="G281" s="1349" t="str">
        <f t="shared" si="152"/>
        <v/>
      </c>
      <c r="I281" s="1349" t="str">
        <f t="shared" si="153"/>
        <v/>
      </c>
      <c r="K281" s="1349" t="str">
        <f t="shared" si="154"/>
        <v/>
      </c>
      <c r="M281" s="1349" t="str">
        <f t="shared" si="155"/>
        <v/>
      </c>
      <c r="O281" s="1349" t="str">
        <f t="shared" si="156"/>
        <v/>
      </c>
      <c r="Q281" s="1349" t="str">
        <f t="shared" si="157"/>
        <v/>
      </c>
      <c r="S281" s="1349" t="str">
        <f t="shared" si="158"/>
        <v/>
      </c>
      <c r="U281" s="1349" t="str">
        <f t="shared" si="159"/>
        <v/>
      </c>
      <c r="W281" s="1349" t="str">
        <f t="shared" si="160"/>
        <v/>
      </c>
      <c r="Y281" s="1349" t="str">
        <f t="shared" si="161"/>
        <v/>
      </c>
      <c r="AA281" s="1349" t="str">
        <f t="shared" si="162"/>
        <v/>
      </c>
      <c r="AC281" s="1349" t="str">
        <f t="shared" si="163"/>
        <v/>
      </c>
      <c r="AE281" s="1349" t="str">
        <f t="shared" si="164"/>
        <v/>
      </c>
      <c r="AG281" s="1349" t="str">
        <f t="shared" si="165"/>
        <v/>
      </c>
      <c r="AI281" s="1349" t="str">
        <f t="shared" si="166"/>
        <v/>
      </c>
      <c r="AK281" s="1349" t="str">
        <f t="shared" si="167"/>
        <v/>
      </c>
      <c r="AM281" s="1349" t="str">
        <f t="shared" si="168"/>
        <v/>
      </c>
      <c r="AO281" s="1349" t="str">
        <f t="shared" si="169"/>
        <v/>
      </c>
      <c r="AQ281" s="1349" t="str">
        <f t="shared" si="170"/>
        <v/>
      </c>
      <c r="AS281" s="1349" t="str">
        <f t="shared" si="171"/>
        <v/>
      </c>
      <c r="AU281" s="1349" t="str">
        <f t="shared" si="171"/>
        <v/>
      </c>
      <c r="AW281" s="1349" t="str">
        <f t="shared" si="172"/>
        <v/>
      </c>
      <c r="AY281" s="1349" t="str">
        <f t="shared" si="173"/>
        <v/>
      </c>
      <c r="BA281" s="1349" t="str">
        <f t="shared" si="174"/>
        <v/>
      </c>
      <c r="BC281" s="1349" t="str">
        <f t="shared" si="175"/>
        <v/>
      </c>
      <c r="BE281" s="1349" t="str">
        <f t="shared" si="176"/>
        <v/>
      </c>
      <c r="BG281" s="1349" t="str">
        <f t="shared" si="177"/>
        <v/>
      </c>
      <c r="BI281" s="1349" t="str">
        <f t="shared" si="178"/>
        <v/>
      </c>
      <c r="BK281" s="1349" t="str">
        <f t="shared" si="179"/>
        <v/>
      </c>
      <c r="BM281" s="1349" t="str">
        <f t="shared" si="180"/>
        <v/>
      </c>
      <c r="BO281" s="1349" t="str">
        <f t="shared" si="181"/>
        <v/>
      </c>
      <c r="BQ281" s="1349" t="str">
        <f t="shared" si="182"/>
        <v/>
      </c>
      <c r="BS281" s="1349" t="str">
        <f t="shared" si="183"/>
        <v/>
      </c>
      <c r="BU281" s="1349" t="str">
        <f t="shared" si="184"/>
        <v/>
      </c>
      <c r="BW281" s="1349" t="str">
        <f t="shared" si="185"/>
        <v/>
      </c>
      <c r="BY281" s="1349" t="str">
        <f t="shared" si="186"/>
        <v/>
      </c>
      <c r="CA281" s="1349" t="str">
        <f t="shared" si="187"/>
        <v/>
      </c>
      <c r="CC281" s="1349" t="str">
        <f t="shared" si="188"/>
        <v/>
      </c>
      <c r="CE281" s="1349" t="str">
        <f t="shared" si="189"/>
        <v/>
      </c>
    </row>
    <row r="282" spans="5:83" x14ac:dyDescent="0.25">
      <c r="E282" s="1349" t="str">
        <f t="shared" si="152"/>
        <v/>
      </c>
      <c r="G282" s="1349" t="str">
        <f t="shared" si="152"/>
        <v/>
      </c>
      <c r="I282" s="1349" t="str">
        <f t="shared" si="153"/>
        <v/>
      </c>
      <c r="K282" s="1349" t="str">
        <f t="shared" si="154"/>
        <v/>
      </c>
      <c r="M282" s="1349" t="str">
        <f t="shared" si="155"/>
        <v/>
      </c>
      <c r="O282" s="1349" t="str">
        <f t="shared" si="156"/>
        <v/>
      </c>
      <c r="Q282" s="1349" t="str">
        <f t="shared" si="157"/>
        <v/>
      </c>
      <c r="S282" s="1349" t="str">
        <f t="shared" si="158"/>
        <v/>
      </c>
      <c r="U282" s="1349" t="str">
        <f t="shared" si="159"/>
        <v/>
      </c>
      <c r="W282" s="1349" t="str">
        <f t="shared" si="160"/>
        <v/>
      </c>
      <c r="Y282" s="1349" t="str">
        <f t="shared" si="161"/>
        <v/>
      </c>
      <c r="AA282" s="1349" t="str">
        <f t="shared" si="162"/>
        <v/>
      </c>
      <c r="AC282" s="1349" t="str">
        <f t="shared" si="163"/>
        <v/>
      </c>
      <c r="AE282" s="1349" t="str">
        <f t="shared" si="164"/>
        <v/>
      </c>
      <c r="AG282" s="1349" t="str">
        <f t="shared" si="165"/>
        <v/>
      </c>
      <c r="AI282" s="1349" t="str">
        <f t="shared" si="166"/>
        <v/>
      </c>
      <c r="AK282" s="1349" t="str">
        <f t="shared" si="167"/>
        <v/>
      </c>
      <c r="AM282" s="1349" t="str">
        <f t="shared" si="168"/>
        <v/>
      </c>
      <c r="AO282" s="1349" t="str">
        <f t="shared" si="169"/>
        <v/>
      </c>
      <c r="AQ282" s="1349" t="str">
        <f t="shared" si="170"/>
        <v/>
      </c>
      <c r="AS282" s="1349" t="str">
        <f t="shared" si="171"/>
        <v/>
      </c>
      <c r="AU282" s="1349" t="str">
        <f t="shared" si="171"/>
        <v/>
      </c>
      <c r="AW282" s="1349" t="str">
        <f t="shared" si="172"/>
        <v/>
      </c>
      <c r="AY282" s="1349" t="str">
        <f t="shared" si="173"/>
        <v/>
      </c>
      <c r="BA282" s="1349" t="str">
        <f t="shared" si="174"/>
        <v/>
      </c>
      <c r="BC282" s="1349" t="str">
        <f t="shared" si="175"/>
        <v/>
      </c>
      <c r="BE282" s="1349" t="str">
        <f t="shared" si="176"/>
        <v/>
      </c>
      <c r="BG282" s="1349" t="str">
        <f t="shared" si="177"/>
        <v/>
      </c>
      <c r="BI282" s="1349" t="str">
        <f t="shared" si="178"/>
        <v/>
      </c>
      <c r="BK282" s="1349" t="str">
        <f t="shared" si="179"/>
        <v/>
      </c>
      <c r="BM282" s="1349" t="str">
        <f t="shared" si="180"/>
        <v/>
      </c>
      <c r="BO282" s="1349" t="str">
        <f t="shared" si="181"/>
        <v/>
      </c>
      <c r="BQ282" s="1349" t="str">
        <f t="shared" si="182"/>
        <v/>
      </c>
      <c r="BS282" s="1349" t="str">
        <f t="shared" si="183"/>
        <v/>
      </c>
      <c r="BU282" s="1349" t="str">
        <f t="shared" si="184"/>
        <v/>
      </c>
      <c r="BW282" s="1349" t="str">
        <f t="shared" si="185"/>
        <v/>
      </c>
      <c r="BY282" s="1349" t="str">
        <f t="shared" si="186"/>
        <v/>
      </c>
      <c r="CA282" s="1349" t="str">
        <f t="shared" si="187"/>
        <v/>
      </c>
      <c r="CC282" s="1349" t="str">
        <f t="shared" si="188"/>
        <v/>
      </c>
      <c r="CE282" s="1349" t="str">
        <f t="shared" si="189"/>
        <v/>
      </c>
    </row>
    <row r="283" spans="5:83" x14ac:dyDescent="0.25">
      <c r="E283" s="1349" t="str">
        <f t="shared" si="152"/>
        <v/>
      </c>
      <c r="G283" s="1349" t="str">
        <f t="shared" si="152"/>
        <v/>
      </c>
      <c r="I283" s="1349" t="str">
        <f t="shared" si="153"/>
        <v/>
      </c>
      <c r="K283" s="1349" t="str">
        <f t="shared" si="154"/>
        <v/>
      </c>
      <c r="M283" s="1349" t="str">
        <f t="shared" si="155"/>
        <v/>
      </c>
      <c r="O283" s="1349" t="str">
        <f t="shared" si="156"/>
        <v/>
      </c>
      <c r="Q283" s="1349" t="str">
        <f t="shared" si="157"/>
        <v/>
      </c>
      <c r="S283" s="1349" t="str">
        <f t="shared" si="158"/>
        <v/>
      </c>
      <c r="U283" s="1349" t="str">
        <f t="shared" si="159"/>
        <v/>
      </c>
      <c r="W283" s="1349" t="str">
        <f t="shared" si="160"/>
        <v/>
      </c>
      <c r="Y283" s="1349" t="str">
        <f t="shared" si="161"/>
        <v/>
      </c>
      <c r="AA283" s="1349" t="str">
        <f t="shared" si="162"/>
        <v/>
      </c>
      <c r="AC283" s="1349" t="str">
        <f t="shared" si="163"/>
        <v/>
      </c>
      <c r="AE283" s="1349" t="str">
        <f t="shared" si="164"/>
        <v/>
      </c>
      <c r="AG283" s="1349" t="str">
        <f t="shared" si="165"/>
        <v/>
      </c>
      <c r="AI283" s="1349" t="str">
        <f t="shared" si="166"/>
        <v/>
      </c>
      <c r="AK283" s="1349" t="str">
        <f t="shared" si="167"/>
        <v/>
      </c>
      <c r="AM283" s="1349" t="str">
        <f t="shared" si="168"/>
        <v/>
      </c>
      <c r="AO283" s="1349" t="str">
        <f t="shared" si="169"/>
        <v/>
      </c>
      <c r="AQ283" s="1349" t="str">
        <f t="shared" si="170"/>
        <v/>
      </c>
      <c r="AS283" s="1349" t="str">
        <f t="shared" si="171"/>
        <v/>
      </c>
      <c r="AU283" s="1349" t="str">
        <f t="shared" si="171"/>
        <v/>
      </c>
      <c r="AW283" s="1349" t="str">
        <f t="shared" si="172"/>
        <v/>
      </c>
      <c r="AY283" s="1349" t="str">
        <f t="shared" si="173"/>
        <v/>
      </c>
      <c r="BA283" s="1349" t="str">
        <f t="shared" si="174"/>
        <v/>
      </c>
      <c r="BC283" s="1349" t="str">
        <f t="shared" si="175"/>
        <v/>
      </c>
      <c r="BE283" s="1349" t="str">
        <f t="shared" si="176"/>
        <v/>
      </c>
      <c r="BG283" s="1349" t="str">
        <f t="shared" si="177"/>
        <v/>
      </c>
      <c r="BI283" s="1349" t="str">
        <f t="shared" si="178"/>
        <v/>
      </c>
      <c r="BK283" s="1349" t="str">
        <f t="shared" si="179"/>
        <v/>
      </c>
      <c r="BM283" s="1349" t="str">
        <f t="shared" si="180"/>
        <v/>
      </c>
      <c r="BO283" s="1349" t="str">
        <f t="shared" si="181"/>
        <v/>
      </c>
      <c r="BQ283" s="1349" t="str">
        <f t="shared" si="182"/>
        <v/>
      </c>
      <c r="BS283" s="1349" t="str">
        <f t="shared" si="183"/>
        <v/>
      </c>
      <c r="BU283" s="1349" t="str">
        <f t="shared" si="184"/>
        <v/>
      </c>
      <c r="BW283" s="1349" t="str">
        <f t="shared" si="185"/>
        <v/>
      </c>
      <c r="BY283" s="1349" t="str">
        <f t="shared" si="186"/>
        <v/>
      </c>
      <c r="CA283" s="1349" t="str">
        <f t="shared" si="187"/>
        <v/>
      </c>
      <c r="CC283" s="1349" t="str">
        <f t="shared" si="188"/>
        <v/>
      </c>
      <c r="CE283" s="1349" t="str">
        <f t="shared" si="189"/>
        <v/>
      </c>
    </row>
    <row r="284" spans="5:83" x14ac:dyDescent="0.25">
      <c r="E284" s="1349" t="str">
        <f t="shared" si="152"/>
        <v/>
      </c>
      <c r="G284" s="1349" t="str">
        <f t="shared" si="152"/>
        <v/>
      </c>
      <c r="I284" s="1349" t="str">
        <f t="shared" si="153"/>
        <v/>
      </c>
      <c r="K284" s="1349" t="str">
        <f t="shared" si="154"/>
        <v/>
      </c>
      <c r="M284" s="1349" t="str">
        <f t="shared" si="155"/>
        <v/>
      </c>
      <c r="O284" s="1349" t="str">
        <f t="shared" si="156"/>
        <v/>
      </c>
      <c r="Q284" s="1349" t="str">
        <f t="shared" si="157"/>
        <v/>
      </c>
      <c r="S284" s="1349" t="str">
        <f t="shared" si="158"/>
        <v/>
      </c>
      <c r="U284" s="1349" t="str">
        <f t="shared" si="159"/>
        <v/>
      </c>
      <c r="W284" s="1349" t="str">
        <f t="shared" si="160"/>
        <v/>
      </c>
      <c r="Y284" s="1349" t="str">
        <f t="shared" si="161"/>
        <v/>
      </c>
      <c r="AA284" s="1349" t="str">
        <f t="shared" si="162"/>
        <v/>
      </c>
      <c r="AC284" s="1349" t="str">
        <f t="shared" si="163"/>
        <v/>
      </c>
      <c r="AE284" s="1349" t="str">
        <f t="shared" si="164"/>
        <v/>
      </c>
      <c r="AG284" s="1349" t="str">
        <f t="shared" si="165"/>
        <v/>
      </c>
      <c r="AI284" s="1349" t="str">
        <f t="shared" si="166"/>
        <v/>
      </c>
      <c r="AK284" s="1349" t="str">
        <f t="shared" si="167"/>
        <v/>
      </c>
      <c r="AM284" s="1349" t="str">
        <f t="shared" si="168"/>
        <v/>
      </c>
      <c r="AO284" s="1349" t="str">
        <f t="shared" si="169"/>
        <v/>
      </c>
      <c r="AQ284" s="1349" t="str">
        <f t="shared" si="170"/>
        <v/>
      </c>
      <c r="AS284" s="1349" t="str">
        <f t="shared" si="171"/>
        <v/>
      </c>
      <c r="AU284" s="1349" t="str">
        <f t="shared" si="171"/>
        <v/>
      </c>
      <c r="AW284" s="1349" t="str">
        <f t="shared" si="172"/>
        <v/>
      </c>
      <c r="AY284" s="1349" t="str">
        <f t="shared" si="173"/>
        <v/>
      </c>
      <c r="BA284" s="1349" t="str">
        <f t="shared" si="174"/>
        <v/>
      </c>
      <c r="BC284" s="1349" t="str">
        <f t="shared" si="175"/>
        <v/>
      </c>
      <c r="BE284" s="1349" t="str">
        <f t="shared" si="176"/>
        <v/>
      </c>
      <c r="BG284" s="1349" t="str">
        <f t="shared" si="177"/>
        <v/>
      </c>
      <c r="BI284" s="1349" t="str">
        <f t="shared" si="178"/>
        <v/>
      </c>
      <c r="BK284" s="1349" t="str">
        <f t="shared" si="179"/>
        <v/>
      </c>
      <c r="BM284" s="1349" t="str">
        <f t="shared" si="180"/>
        <v/>
      </c>
      <c r="BO284" s="1349" t="str">
        <f t="shared" si="181"/>
        <v/>
      </c>
      <c r="BQ284" s="1349" t="str">
        <f t="shared" si="182"/>
        <v/>
      </c>
      <c r="BS284" s="1349" t="str">
        <f t="shared" si="183"/>
        <v/>
      </c>
      <c r="BU284" s="1349" t="str">
        <f t="shared" si="184"/>
        <v/>
      </c>
      <c r="BW284" s="1349" t="str">
        <f t="shared" si="185"/>
        <v/>
      </c>
      <c r="BY284" s="1349" t="str">
        <f t="shared" si="186"/>
        <v/>
      </c>
      <c r="CA284" s="1349" t="str">
        <f t="shared" si="187"/>
        <v/>
      </c>
      <c r="CC284" s="1349" t="str">
        <f t="shared" si="188"/>
        <v/>
      </c>
      <c r="CE284" s="1349" t="str">
        <f t="shared" si="189"/>
        <v/>
      </c>
    </row>
    <row r="285" spans="5:83" x14ac:dyDescent="0.25">
      <c r="E285" s="1349" t="str">
        <f t="shared" si="152"/>
        <v/>
      </c>
      <c r="G285" s="1349" t="str">
        <f t="shared" si="152"/>
        <v/>
      </c>
      <c r="I285" s="1349" t="str">
        <f t="shared" si="153"/>
        <v/>
      </c>
      <c r="K285" s="1349" t="str">
        <f t="shared" si="154"/>
        <v/>
      </c>
      <c r="M285" s="1349" t="str">
        <f t="shared" si="155"/>
        <v/>
      </c>
      <c r="O285" s="1349" t="str">
        <f t="shared" si="156"/>
        <v/>
      </c>
      <c r="Q285" s="1349" t="str">
        <f t="shared" si="157"/>
        <v/>
      </c>
      <c r="S285" s="1349" t="str">
        <f t="shared" si="158"/>
        <v/>
      </c>
      <c r="U285" s="1349" t="str">
        <f t="shared" si="159"/>
        <v/>
      </c>
      <c r="W285" s="1349" t="str">
        <f t="shared" si="160"/>
        <v/>
      </c>
      <c r="Y285" s="1349" t="str">
        <f t="shared" si="161"/>
        <v/>
      </c>
      <c r="AA285" s="1349" t="str">
        <f t="shared" si="162"/>
        <v/>
      </c>
      <c r="AC285" s="1349" t="str">
        <f t="shared" si="163"/>
        <v/>
      </c>
      <c r="AE285" s="1349" t="str">
        <f t="shared" si="164"/>
        <v/>
      </c>
      <c r="AG285" s="1349" t="str">
        <f t="shared" si="165"/>
        <v/>
      </c>
      <c r="AI285" s="1349" t="str">
        <f t="shared" si="166"/>
        <v/>
      </c>
      <c r="AK285" s="1349" t="str">
        <f t="shared" si="167"/>
        <v/>
      </c>
      <c r="AM285" s="1349" t="str">
        <f t="shared" si="168"/>
        <v/>
      </c>
      <c r="AO285" s="1349" t="str">
        <f t="shared" si="169"/>
        <v/>
      </c>
      <c r="AQ285" s="1349" t="str">
        <f t="shared" si="170"/>
        <v/>
      </c>
      <c r="AS285" s="1349" t="str">
        <f t="shared" si="171"/>
        <v/>
      </c>
      <c r="AU285" s="1349" t="str">
        <f t="shared" si="171"/>
        <v/>
      </c>
      <c r="AW285" s="1349" t="str">
        <f t="shared" si="172"/>
        <v/>
      </c>
      <c r="AY285" s="1349" t="str">
        <f t="shared" si="173"/>
        <v/>
      </c>
      <c r="BA285" s="1349" t="str">
        <f t="shared" si="174"/>
        <v/>
      </c>
      <c r="BC285" s="1349" t="str">
        <f t="shared" si="175"/>
        <v/>
      </c>
      <c r="BE285" s="1349" t="str">
        <f t="shared" si="176"/>
        <v/>
      </c>
      <c r="BG285" s="1349" t="str">
        <f t="shared" si="177"/>
        <v/>
      </c>
      <c r="BI285" s="1349" t="str">
        <f t="shared" si="178"/>
        <v/>
      </c>
      <c r="BK285" s="1349" t="str">
        <f t="shared" si="179"/>
        <v/>
      </c>
      <c r="BM285" s="1349" t="str">
        <f t="shared" si="180"/>
        <v/>
      </c>
      <c r="BO285" s="1349" t="str">
        <f t="shared" si="181"/>
        <v/>
      </c>
      <c r="BQ285" s="1349" t="str">
        <f t="shared" si="182"/>
        <v/>
      </c>
      <c r="BS285" s="1349" t="str">
        <f t="shared" si="183"/>
        <v/>
      </c>
      <c r="BU285" s="1349" t="str">
        <f t="shared" si="184"/>
        <v/>
      </c>
      <c r="BW285" s="1349" t="str">
        <f t="shared" si="185"/>
        <v/>
      </c>
      <c r="BY285" s="1349" t="str">
        <f t="shared" si="186"/>
        <v/>
      </c>
      <c r="CA285" s="1349" t="str">
        <f t="shared" si="187"/>
        <v/>
      </c>
      <c r="CC285" s="1349" t="str">
        <f t="shared" si="188"/>
        <v/>
      </c>
      <c r="CE285" s="1349" t="str">
        <f t="shared" si="189"/>
        <v/>
      </c>
    </row>
    <row r="286" spans="5:83" x14ac:dyDescent="0.25">
      <c r="E286" s="1349" t="str">
        <f t="shared" si="152"/>
        <v/>
      </c>
      <c r="G286" s="1349" t="str">
        <f t="shared" si="152"/>
        <v/>
      </c>
      <c r="I286" s="1349" t="str">
        <f t="shared" si="153"/>
        <v/>
      </c>
      <c r="K286" s="1349" t="str">
        <f t="shared" si="154"/>
        <v/>
      </c>
      <c r="M286" s="1349" t="str">
        <f t="shared" si="155"/>
        <v/>
      </c>
      <c r="O286" s="1349" t="str">
        <f t="shared" si="156"/>
        <v/>
      </c>
      <c r="Q286" s="1349" t="str">
        <f t="shared" si="157"/>
        <v/>
      </c>
      <c r="S286" s="1349" t="str">
        <f t="shared" si="158"/>
        <v/>
      </c>
      <c r="U286" s="1349" t="str">
        <f t="shared" si="159"/>
        <v/>
      </c>
      <c r="W286" s="1349" t="str">
        <f t="shared" si="160"/>
        <v/>
      </c>
      <c r="Y286" s="1349" t="str">
        <f t="shared" si="161"/>
        <v/>
      </c>
      <c r="AA286" s="1349" t="str">
        <f t="shared" si="162"/>
        <v/>
      </c>
      <c r="AC286" s="1349" t="str">
        <f t="shared" si="163"/>
        <v/>
      </c>
      <c r="AE286" s="1349" t="str">
        <f t="shared" si="164"/>
        <v/>
      </c>
      <c r="AG286" s="1349" t="str">
        <f t="shared" si="165"/>
        <v/>
      </c>
      <c r="AI286" s="1349" t="str">
        <f t="shared" si="166"/>
        <v/>
      </c>
      <c r="AK286" s="1349" t="str">
        <f t="shared" si="167"/>
        <v/>
      </c>
      <c r="AM286" s="1349" t="str">
        <f t="shared" si="168"/>
        <v/>
      </c>
      <c r="AO286" s="1349" t="str">
        <f t="shared" si="169"/>
        <v/>
      </c>
      <c r="AQ286" s="1349" t="str">
        <f t="shared" si="170"/>
        <v/>
      </c>
      <c r="AS286" s="1349" t="str">
        <f t="shared" si="171"/>
        <v/>
      </c>
      <c r="AU286" s="1349" t="str">
        <f t="shared" si="171"/>
        <v/>
      </c>
      <c r="AW286" s="1349" t="str">
        <f t="shared" si="172"/>
        <v/>
      </c>
      <c r="AY286" s="1349" t="str">
        <f t="shared" si="173"/>
        <v/>
      </c>
      <c r="BA286" s="1349" t="str">
        <f t="shared" si="174"/>
        <v/>
      </c>
      <c r="BC286" s="1349" t="str">
        <f t="shared" si="175"/>
        <v/>
      </c>
      <c r="BE286" s="1349" t="str">
        <f t="shared" si="176"/>
        <v/>
      </c>
      <c r="BG286" s="1349" t="str">
        <f t="shared" si="177"/>
        <v/>
      </c>
      <c r="BI286" s="1349" t="str">
        <f t="shared" si="178"/>
        <v/>
      </c>
      <c r="BK286" s="1349" t="str">
        <f t="shared" si="179"/>
        <v/>
      </c>
      <c r="BM286" s="1349" t="str">
        <f t="shared" si="180"/>
        <v/>
      </c>
      <c r="BO286" s="1349" t="str">
        <f t="shared" si="181"/>
        <v/>
      </c>
      <c r="BQ286" s="1349" t="str">
        <f t="shared" si="182"/>
        <v/>
      </c>
      <c r="BS286" s="1349" t="str">
        <f t="shared" si="183"/>
        <v/>
      </c>
      <c r="BU286" s="1349" t="str">
        <f t="shared" si="184"/>
        <v/>
      </c>
      <c r="BW286" s="1349" t="str">
        <f t="shared" si="185"/>
        <v/>
      </c>
      <c r="BY286" s="1349" t="str">
        <f t="shared" si="186"/>
        <v/>
      </c>
      <c r="CA286" s="1349" t="str">
        <f t="shared" si="187"/>
        <v/>
      </c>
      <c r="CC286" s="1349" t="str">
        <f t="shared" si="188"/>
        <v/>
      </c>
      <c r="CE286" s="1349" t="str">
        <f t="shared" si="189"/>
        <v/>
      </c>
    </row>
    <row r="287" spans="5:83" x14ac:dyDescent="0.25">
      <c r="E287" s="1349" t="str">
        <f t="shared" si="152"/>
        <v/>
      </c>
      <c r="G287" s="1349" t="str">
        <f t="shared" si="152"/>
        <v/>
      </c>
      <c r="I287" s="1349" t="str">
        <f t="shared" si="153"/>
        <v/>
      </c>
      <c r="K287" s="1349" t="str">
        <f t="shared" si="154"/>
        <v/>
      </c>
      <c r="M287" s="1349" t="str">
        <f t="shared" si="155"/>
        <v/>
      </c>
      <c r="O287" s="1349" t="str">
        <f t="shared" si="156"/>
        <v/>
      </c>
      <c r="Q287" s="1349" t="str">
        <f t="shared" si="157"/>
        <v/>
      </c>
      <c r="S287" s="1349" t="str">
        <f t="shared" si="158"/>
        <v/>
      </c>
      <c r="U287" s="1349" t="str">
        <f t="shared" si="159"/>
        <v/>
      </c>
      <c r="W287" s="1349" t="str">
        <f t="shared" si="160"/>
        <v/>
      </c>
      <c r="Y287" s="1349" t="str">
        <f t="shared" si="161"/>
        <v/>
      </c>
      <c r="AA287" s="1349" t="str">
        <f t="shared" si="162"/>
        <v/>
      </c>
      <c r="AC287" s="1349" t="str">
        <f t="shared" si="163"/>
        <v/>
      </c>
      <c r="AE287" s="1349" t="str">
        <f t="shared" si="164"/>
        <v/>
      </c>
      <c r="AG287" s="1349" t="str">
        <f t="shared" si="165"/>
        <v/>
      </c>
      <c r="AI287" s="1349" t="str">
        <f t="shared" si="166"/>
        <v/>
      </c>
      <c r="AK287" s="1349" t="str">
        <f t="shared" si="167"/>
        <v/>
      </c>
      <c r="AM287" s="1349" t="str">
        <f t="shared" si="168"/>
        <v/>
      </c>
      <c r="AO287" s="1349" t="str">
        <f t="shared" si="169"/>
        <v/>
      </c>
      <c r="AQ287" s="1349" t="str">
        <f t="shared" si="170"/>
        <v/>
      </c>
      <c r="AS287" s="1349" t="str">
        <f t="shared" si="171"/>
        <v/>
      </c>
      <c r="AU287" s="1349" t="str">
        <f t="shared" si="171"/>
        <v/>
      </c>
      <c r="AW287" s="1349" t="str">
        <f t="shared" si="172"/>
        <v/>
      </c>
      <c r="AY287" s="1349" t="str">
        <f t="shared" si="173"/>
        <v/>
      </c>
      <c r="BA287" s="1349" t="str">
        <f t="shared" si="174"/>
        <v/>
      </c>
      <c r="BC287" s="1349" t="str">
        <f t="shared" si="175"/>
        <v/>
      </c>
      <c r="BE287" s="1349" t="str">
        <f t="shared" si="176"/>
        <v/>
      </c>
      <c r="BG287" s="1349" t="str">
        <f t="shared" si="177"/>
        <v/>
      </c>
      <c r="BI287" s="1349" t="str">
        <f t="shared" si="178"/>
        <v/>
      </c>
      <c r="BK287" s="1349" t="str">
        <f t="shared" si="179"/>
        <v/>
      </c>
      <c r="BM287" s="1349" t="str">
        <f t="shared" si="180"/>
        <v/>
      </c>
      <c r="BO287" s="1349" t="str">
        <f t="shared" si="181"/>
        <v/>
      </c>
      <c r="BQ287" s="1349" t="str">
        <f t="shared" si="182"/>
        <v/>
      </c>
      <c r="BS287" s="1349" t="str">
        <f t="shared" si="183"/>
        <v/>
      </c>
      <c r="BU287" s="1349" t="str">
        <f t="shared" si="184"/>
        <v/>
      </c>
      <c r="BW287" s="1349" t="str">
        <f t="shared" si="185"/>
        <v/>
      </c>
      <c r="BY287" s="1349" t="str">
        <f t="shared" si="186"/>
        <v/>
      </c>
      <c r="CA287" s="1349" t="str">
        <f t="shared" si="187"/>
        <v/>
      </c>
      <c r="CC287" s="1349" t="str">
        <f t="shared" si="188"/>
        <v/>
      </c>
      <c r="CE287" s="1349" t="str">
        <f t="shared" si="189"/>
        <v/>
      </c>
    </row>
    <row r="288" spans="5:83" x14ac:dyDescent="0.25">
      <c r="E288" s="1349" t="str">
        <f t="shared" si="152"/>
        <v/>
      </c>
      <c r="G288" s="1349" t="str">
        <f t="shared" si="152"/>
        <v/>
      </c>
      <c r="I288" s="1349" t="str">
        <f t="shared" si="153"/>
        <v/>
      </c>
      <c r="K288" s="1349" t="str">
        <f t="shared" si="154"/>
        <v/>
      </c>
      <c r="M288" s="1349" t="str">
        <f t="shared" si="155"/>
        <v/>
      </c>
      <c r="O288" s="1349" t="str">
        <f t="shared" si="156"/>
        <v/>
      </c>
      <c r="Q288" s="1349" t="str">
        <f t="shared" si="157"/>
        <v/>
      </c>
      <c r="S288" s="1349" t="str">
        <f t="shared" si="158"/>
        <v/>
      </c>
      <c r="U288" s="1349" t="str">
        <f t="shared" si="159"/>
        <v/>
      </c>
      <c r="W288" s="1349" t="str">
        <f t="shared" si="160"/>
        <v/>
      </c>
      <c r="Y288" s="1349" t="str">
        <f t="shared" si="161"/>
        <v/>
      </c>
      <c r="AA288" s="1349" t="str">
        <f t="shared" si="162"/>
        <v/>
      </c>
      <c r="AC288" s="1349" t="str">
        <f t="shared" si="163"/>
        <v/>
      </c>
      <c r="AE288" s="1349" t="str">
        <f t="shared" si="164"/>
        <v/>
      </c>
      <c r="AG288" s="1349" t="str">
        <f t="shared" si="165"/>
        <v/>
      </c>
      <c r="AI288" s="1349" t="str">
        <f t="shared" si="166"/>
        <v/>
      </c>
      <c r="AK288" s="1349" t="str">
        <f t="shared" si="167"/>
        <v/>
      </c>
      <c r="AM288" s="1349" t="str">
        <f t="shared" si="168"/>
        <v/>
      </c>
      <c r="AO288" s="1349" t="str">
        <f t="shared" si="169"/>
        <v/>
      </c>
      <c r="AQ288" s="1349" t="str">
        <f t="shared" si="170"/>
        <v/>
      </c>
      <c r="AS288" s="1349" t="str">
        <f t="shared" si="171"/>
        <v/>
      </c>
      <c r="AU288" s="1349" t="str">
        <f t="shared" si="171"/>
        <v/>
      </c>
      <c r="AW288" s="1349" t="str">
        <f t="shared" si="172"/>
        <v/>
      </c>
      <c r="AY288" s="1349" t="str">
        <f t="shared" si="173"/>
        <v/>
      </c>
      <c r="BA288" s="1349" t="str">
        <f t="shared" si="174"/>
        <v/>
      </c>
      <c r="BC288" s="1349" t="str">
        <f t="shared" si="175"/>
        <v/>
      </c>
      <c r="BE288" s="1349" t="str">
        <f t="shared" si="176"/>
        <v/>
      </c>
      <c r="BG288" s="1349" t="str">
        <f t="shared" si="177"/>
        <v/>
      </c>
      <c r="BI288" s="1349" t="str">
        <f t="shared" si="178"/>
        <v/>
      </c>
      <c r="BK288" s="1349" t="str">
        <f t="shared" si="179"/>
        <v/>
      </c>
      <c r="BM288" s="1349" t="str">
        <f t="shared" si="180"/>
        <v/>
      </c>
      <c r="BO288" s="1349" t="str">
        <f t="shared" si="181"/>
        <v/>
      </c>
      <c r="BQ288" s="1349" t="str">
        <f t="shared" si="182"/>
        <v/>
      </c>
      <c r="BS288" s="1349" t="str">
        <f t="shared" si="183"/>
        <v/>
      </c>
      <c r="BU288" s="1349" t="str">
        <f t="shared" si="184"/>
        <v/>
      </c>
      <c r="BW288" s="1349" t="str">
        <f t="shared" si="185"/>
        <v/>
      </c>
      <c r="BY288" s="1349" t="str">
        <f t="shared" si="186"/>
        <v/>
      </c>
      <c r="CA288" s="1349" t="str">
        <f t="shared" si="187"/>
        <v/>
      </c>
      <c r="CC288" s="1349" t="str">
        <f t="shared" si="188"/>
        <v/>
      </c>
      <c r="CE288" s="1349" t="str">
        <f t="shared" si="189"/>
        <v/>
      </c>
    </row>
    <row r="289" spans="5:83" x14ac:dyDescent="0.25">
      <c r="E289" s="1349" t="str">
        <f t="shared" si="152"/>
        <v/>
      </c>
      <c r="G289" s="1349" t="str">
        <f t="shared" si="152"/>
        <v/>
      </c>
      <c r="I289" s="1349" t="str">
        <f t="shared" si="153"/>
        <v/>
      </c>
      <c r="K289" s="1349" t="str">
        <f t="shared" si="154"/>
        <v/>
      </c>
      <c r="M289" s="1349" t="str">
        <f t="shared" si="155"/>
        <v/>
      </c>
      <c r="O289" s="1349" t="str">
        <f t="shared" si="156"/>
        <v/>
      </c>
      <c r="Q289" s="1349" t="str">
        <f t="shared" si="157"/>
        <v/>
      </c>
      <c r="S289" s="1349" t="str">
        <f t="shared" si="158"/>
        <v/>
      </c>
      <c r="U289" s="1349" t="str">
        <f t="shared" si="159"/>
        <v/>
      </c>
      <c r="W289" s="1349" t="str">
        <f t="shared" si="160"/>
        <v/>
      </c>
      <c r="Y289" s="1349" t="str">
        <f t="shared" si="161"/>
        <v/>
      </c>
      <c r="AA289" s="1349" t="str">
        <f t="shared" si="162"/>
        <v/>
      </c>
      <c r="AC289" s="1349" t="str">
        <f t="shared" si="163"/>
        <v/>
      </c>
      <c r="AE289" s="1349" t="str">
        <f t="shared" si="164"/>
        <v/>
      </c>
      <c r="AG289" s="1349" t="str">
        <f t="shared" si="165"/>
        <v/>
      </c>
      <c r="AI289" s="1349" t="str">
        <f t="shared" si="166"/>
        <v/>
      </c>
      <c r="AK289" s="1349" t="str">
        <f t="shared" si="167"/>
        <v/>
      </c>
      <c r="AM289" s="1349" t="str">
        <f t="shared" si="168"/>
        <v/>
      </c>
      <c r="AO289" s="1349" t="str">
        <f t="shared" si="169"/>
        <v/>
      </c>
      <c r="AQ289" s="1349" t="str">
        <f t="shared" si="170"/>
        <v/>
      </c>
      <c r="AS289" s="1349" t="str">
        <f t="shared" si="171"/>
        <v/>
      </c>
      <c r="AU289" s="1349" t="str">
        <f t="shared" si="171"/>
        <v/>
      </c>
      <c r="AW289" s="1349" t="str">
        <f t="shared" si="172"/>
        <v/>
      </c>
      <c r="AY289" s="1349" t="str">
        <f t="shared" si="173"/>
        <v/>
      </c>
      <c r="BA289" s="1349" t="str">
        <f t="shared" si="174"/>
        <v/>
      </c>
      <c r="BC289" s="1349" t="str">
        <f t="shared" si="175"/>
        <v/>
      </c>
      <c r="BE289" s="1349" t="str">
        <f t="shared" si="176"/>
        <v/>
      </c>
      <c r="BG289" s="1349" t="str">
        <f t="shared" si="177"/>
        <v/>
      </c>
      <c r="BI289" s="1349" t="str">
        <f t="shared" si="178"/>
        <v/>
      </c>
      <c r="BK289" s="1349" t="str">
        <f t="shared" si="179"/>
        <v/>
      </c>
      <c r="BM289" s="1349" t="str">
        <f t="shared" si="180"/>
        <v/>
      </c>
      <c r="BO289" s="1349" t="str">
        <f t="shared" si="181"/>
        <v/>
      </c>
      <c r="BQ289" s="1349" t="str">
        <f t="shared" si="182"/>
        <v/>
      </c>
      <c r="BS289" s="1349" t="str">
        <f t="shared" si="183"/>
        <v/>
      </c>
      <c r="BU289" s="1349" t="str">
        <f t="shared" si="184"/>
        <v/>
      </c>
      <c r="BW289" s="1349" t="str">
        <f t="shared" si="185"/>
        <v/>
      </c>
      <c r="BY289" s="1349" t="str">
        <f t="shared" si="186"/>
        <v/>
      </c>
      <c r="CA289" s="1349" t="str">
        <f t="shared" si="187"/>
        <v/>
      </c>
      <c r="CC289" s="1349" t="str">
        <f t="shared" si="188"/>
        <v/>
      </c>
      <c r="CE289" s="1349" t="str">
        <f t="shared" si="189"/>
        <v/>
      </c>
    </row>
    <row r="290" spans="5:83" x14ac:dyDescent="0.25">
      <c r="E290" s="1349" t="str">
        <f t="shared" si="152"/>
        <v/>
      </c>
      <c r="G290" s="1349" t="str">
        <f t="shared" si="152"/>
        <v/>
      </c>
      <c r="I290" s="1349" t="str">
        <f t="shared" si="153"/>
        <v/>
      </c>
      <c r="K290" s="1349" t="str">
        <f t="shared" si="154"/>
        <v/>
      </c>
      <c r="M290" s="1349" t="str">
        <f t="shared" si="155"/>
        <v/>
      </c>
      <c r="O290" s="1349" t="str">
        <f t="shared" si="156"/>
        <v/>
      </c>
      <c r="Q290" s="1349" t="str">
        <f t="shared" si="157"/>
        <v/>
      </c>
      <c r="S290" s="1349" t="str">
        <f t="shared" si="158"/>
        <v/>
      </c>
      <c r="U290" s="1349" t="str">
        <f t="shared" si="159"/>
        <v/>
      </c>
      <c r="W290" s="1349" t="str">
        <f t="shared" si="160"/>
        <v/>
      </c>
      <c r="Y290" s="1349" t="str">
        <f t="shared" si="161"/>
        <v/>
      </c>
      <c r="AA290" s="1349" t="str">
        <f t="shared" si="162"/>
        <v/>
      </c>
      <c r="AC290" s="1349" t="str">
        <f t="shared" si="163"/>
        <v/>
      </c>
      <c r="AE290" s="1349" t="str">
        <f t="shared" si="164"/>
        <v/>
      </c>
      <c r="AG290" s="1349" t="str">
        <f t="shared" si="165"/>
        <v/>
      </c>
      <c r="AI290" s="1349" t="str">
        <f t="shared" si="166"/>
        <v/>
      </c>
      <c r="AK290" s="1349" t="str">
        <f t="shared" si="167"/>
        <v/>
      </c>
      <c r="AM290" s="1349" t="str">
        <f t="shared" si="168"/>
        <v/>
      </c>
      <c r="AO290" s="1349" t="str">
        <f t="shared" si="169"/>
        <v/>
      </c>
      <c r="AQ290" s="1349" t="str">
        <f t="shared" si="170"/>
        <v/>
      </c>
      <c r="AS290" s="1349" t="str">
        <f t="shared" si="171"/>
        <v/>
      </c>
      <c r="AU290" s="1349" t="str">
        <f t="shared" si="171"/>
        <v/>
      </c>
      <c r="AW290" s="1349" t="str">
        <f t="shared" si="172"/>
        <v/>
      </c>
      <c r="AY290" s="1349" t="str">
        <f t="shared" si="173"/>
        <v/>
      </c>
      <c r="BA290" s="1349" t="str">
        <f t="shared" si="174"/>
        <v/>
      </c>
      <c r="BC290" s="1349" t="str">
        <f t="shared" si="175"/>
        <v/>
      </c>
      <c r="BE290" s="1349" t="str">
        <f t="shared" si="176"/>
        <v/>
      </c>
      <c r="BG290" s="1349" t="str">
        <f t="shared" si="177"/>
        <v/>
      </c>
      <c r="BI290" s="1349" t="str">
        <f t="shared" si="178"/>
        <v/>
      </c>
      <c r="BK290" s="1349" t="str">
        <f t="shared" si="179"/>
        <v/>
      </c>
      <c r="BM290" s="1349" t="str">
        <f t="shared" si="180"/>
        <v/>
      </c>
      <c r="BO290" s="1349" t="str">
        <f t="shared" si="181"/>
        <v/>
      </c>
      <c r="BQ290" s="1349" t="str">
        <f t="shared" si="182"/>
        <v/>
      </c>
      <c r="BS290" s="1349" t="str">
        <f t="shared" si="183"/>
        <v/>
      </c>
      <c r="BU290" s="1349" t="str">
        <f t="shared" si="184"/>
        <v/>
      </c>
      <c r="BW290" s="1349" t="str">
        <f t="shared" si="185"/>
        <v/>
      </c>
      <c r="BY290" s="1349" t="str">
        <f t="shared" si="186"/>
        <v/>
      </c>
      <c r="CA290" s="1349" t="str">
        <f t="shared" si="187"/>
        <v/>
      </c>
      <c r="CC290" s="1349" t="str">
        <f t="shared" si="188"/>
        <v/>
      </c>
      <c r="CE290" s="1349" t="str">
        <f t="shared" si="189"/>
        <v/>
      </c>
    </row>
    <row r="291" spans="5:83" x14ac:dyDescent="0.25">
      <c r="E291" s="1349" t="str">
        <f t="shared" si="152"/>
        <v/>
      </c>
      <c r="G291" s="1349" t="str">
        <f t="shared" si="152"/>
        <v/>
      </c>
      <c r="I291" s="1349" t="str">
        <f t="shared" si="153"/>
        <v/>
      </c>
      <c r="K291" s="1349" t="str">
        <f t="shared" si="154"/>
        <v/>
      </c>
      <c r="M291" s="1349" t="str">
        <f t="shared" si="155"/>
        <v/>
      </c>
      <c r="O291" s="1349" t="str">
        <f t="shared" si="156"/>
        <v/>
      </c>
      <c r="Q291" s="1349" t="str">
        <f t="shared" si="157"/>
        <v/>
      </c>
      <c r="S291" s="1349" t="str">
        <f t="shared" si="158"/>
        <v/>
      </c>
      <c r="U291" s="1349" t="str">
        <f t="shared" si="159"/>
        <v/>
      </c>
      <c r="W291" s="1349" t="str">
        <f t="shared" si="160"/>
        <v/>
      </c>
      <c r="Y291" s="1349" t="str">
        <f t="shared" si="161"/>
        <v/>
      </c>
      <c r="AA291" s="1349" t="str">
        <f t="shared" si="162"/>
        <v/>
      </c>
      <c r="AC291" s="1349" t="str">
        <f t="shared" si="163"/>
        <v/>
      </c>
      <c r="AE291" s="1349" t="str">
        <f t="shared" si="164"/>
        <v/>
      </c>
      <c r="AG291" s="1349" t="str">
        <f t="shared" si="165"/>
        <v/>
      </c>
      <c r="AI291" s="1349" t="str">
        <f t="shared" si="166"/>
        <v/>
      </c>
      <c r="AK291" s="1349" t="str">
        <f t="shared" si="167"/>
        <v/>
      </c>
      <c r="AM291" s="1349" t="str">
        <f t="shared" si="168"/>
        <v/>
      </c>
      <c r="AO291" s="1349" t="str">
        <f t="shared" si="169"/>
        <v/>
      </c>
      <c r="AQ291" s="1349" t="str">
        <f t="shared" si="170"/>
        <v/>
      </c>
      <c r="AS291" s="1349" t="str">
        <f t="shared" si="171"/>
        <v/>
      </c>
      <c r="AU291" s="1349" t="str">
        <f t="shared" si="171"/>
        <v/>
      </c>
      <c r="AW291" s="1349" t="str">
        <f t="shared" si="172"/>
        <v/>
      </c>
      <c r="AY291" s="1349" t="str">
        <f t="shared" si="173"/>
        <v/>
      </c>
      <c r="BA291" s="1349" t="str">
        <f t="shared" si="174"/>
        <v/>
      </c>
      <c r="BC291" s="1349" t="str">
        <f t="shared" si="175"/>
        <v/>
      </c>
      <c r="BE291" s="1349" t="str">
        <f t="shared" si="176"/>
        <v/>
      </c>
      <c r="BG291" s="1349" t="str">
        <f t="shared" si="177"/>
        <v/>
      </c>
      <c r="BI291" s="1349" t="str">
        <f t="shared" si="178"/>
        <v/>
      </c>
      <c r="BK291" s="1349" t="str">
        <f t="shared" si="179"/>
        <v/>
      </c>
      <c r="BM291" s="1349" t="str">
        <f t="shared" si="180"/>
        <v/>
      </c>
      <c r="BO291" s="1349" t="str">
        <f t="shared" si="181"/>
        <v/>
      </c>
      <c r="BQ291" s="1349" t="str">
        <f t="shared" si="182"/>
        <v/>
      </c>
      <c r="BS291" s="1349" t="str">
        <f t="shared" si="183"/>
        <v/>
      </c>
      <c r="BU291" s="1349" t="str">
        <f t="shared" si="184"/>
        <v/>
      </c>
      <c r="BW291" s="1349" t="str">
        <f t="shared" si="185"/>
        <v/>
      </c>
      <c r="BY291" s="1349" t="str">
        <f t="shared" si="186"/>
        <v/>
      </c>
      <c r="CA291" s="1349" t="str">
        <f t="shared" si="187"/>
        <v/>
      </c>
      <c r="CC291" s="1349" t="str">
        <f t="shared" si="188"/>
        <v/>
      </c>
      <c r="CE291" s="1349" t="str">
        <f t="shared" si="189"/>
        <v/>
      </c>
    </row>
    <row r="292" spans="5:83" x14ac:dyDescent="0.25">
      <c r="E292" s="1349" t="str">
        <f t="shared" si="152"/>
        <v/>
      </c>
      <c r="G292" s="1349" t="str">
        <f t="shared" si="152"/>
        <v/>
      </c>
      <c r="I292" s="1349" t="str">
        <f t="shared" si="153"/>
        <v/>
      </c>
      <c r="K292" s="1349" t="str">
        <f t="shared" si="154"/>
        <v/>
      </c>
      <c r="M292" s="1349" t="str">
        <f t="shared" si="155"/>
        <v/>
      </c>
      <c r="O292" s="1349" t="str">
        <f t="shared" si="156"/>
        <v/>
      </c>
      <c r="Q292" s="1349" t="str">
        <f t="shared" si="157"/>
        <v/>
      </c>
      <c r="S292" s="1349" t="str">
        <f t="shared" si="158"/>
        <v/>
      </c>
      <c r="U292" s="1349" t="str">
        <f t="shared" si="159"/>
        <v/>
      </c>
      <c r="W292" s="1349" t="str">
        <f t="shared" si="160"/>
        <v/>
      </c>
      <c r="Y292" s="1349" t="str">
        <f t="shared" si="161"/>
        <v/>
      </c>
      <c r="AA292" s="1349" t="str">
        <f t="shared" si="162"/>
        <v/>
      </c>
      <c r="AC292" s="1349" t="str">
        <f t="shared" si="163"/>
        <v/>
      </c>
      <c r="AE292" s="1349" t="str">
        <f t="shared" si="164"/>
        <v/>
      </c>
      <c r="AG292" s="1349" t="str">
        <f t="shared" si="165"/>
        <v/>
      </c>
      <c r="AI292" s="1349" t="str">
        <f t="shared" si="166"/>
        <v/>
      </c>
      <c r="AK292" s="1349" t="str">
        <f t="shared" si="167"/>
        <v/>
      </c>
      <c r="AM292" s="1349" t="str">
        <f t="shared" si="168"/>
        <v/>
      </c>
      <c r="AO292" s="1349" t="str">
        <f t="shared" si="169"/>
        <v/>
      </c>
      <c r="AQ292" s="1349" t="str">
        <f t="shared" si="170"/>
        <v/>
      </c>
      <c r="AS292" s="1349" t="str">
        <f t="shared" si="171"/>
        <v/>
      </c>
      <c r="AU292" s="1349" t="str">
        <f t="shared" si="171"/>
        <v/>
      </c>
      <c r="AW292" s="1349" t="str">
        <f t="shared" si="172"/>
        <v/>
      </c>
      <c r="AY292" s="1349" t="str">
        <f t="shared" si="173"/>
        <v/>
      </c>
      <c r="BA292" s="1349" t="str">
        <f t="shared" si="174"/>
        <v/>
      </c>
      <c r="BC292" s="1349" t="str">
        <f t="shared" si="175"/>
        <v/>
      </c>
      <c r="BE292" s="1349" t="str">
        <f t="shared" si="176"/>
        <v/>
      </c>
      <c r="BG292" s="1349" t="str">
        <f t="shared" si="177"/>
        <v/>
      </c>
      <c r="BI292" s="1349" t="str">
        <f t="shared" si="178"/>
        <v/>
      </c>
      <c r="BK292" s="1349" t="str">
        <f t="shared" si="179"/>
        <v/>
      </c>
      <c r="BM292" s="1349" t="str">
        <f t="shared" si="180"/>
        <v/>
      </c>
      <c r="BO292" s="1349" t="str">
        <f t="shared" si="181"/>
        <v/>
      </c>
      <c r="BQ292" s="1349" t="str">
        <f t="shared" si="182"/>
        <v/>
      </c>
      <c r="BS292" s="1349" t="str">
        <f t="shared" si="183"/>
        <v/>
      </c>
      <c r="BU292" s="1349" t="str">
        <f t="shared" si="184"/>
        <v/>
      </c>
      <c r="BW292" s="1349" t="str">
        <f t="shared" si="185"/>
        <v/>
      </c>
      <c r="BY292" s="1349" t="str">
        <f t="shared" si="186"/>
        <v/>
      </c>
      <c r="CA292" s="1349" t="str">
        <f t="shared" si="187"/>
        <v/>
      </c>
      <c r="CC292" s="1349" t="str">
        <f t="shared" si="188"/>
        <v/>
      </c>
      <c r="CE292" s="1349" t="str">
        <f t="shared" si="189"/>
        <v/>
      </c>
    </row>
    <row r="293" spans="5:83" x14ac:dyDescent="0.25">
      <c r="E293" s="1349" t="str">
        <f t="shared" si="152"/>
        <v/>
      </c>
      <c r="G293" s="1349" t="str">
        <f t="shared" si="152"/>
        <v/>
      </c>
      <c r="I293" s="1349" t="str">
        <f t="shared" si="153"/>
        <v/>
      </c>
      <c r="K293" s="1349" t="str">
        <f t="shared" si="154"/>
        <v/>
      </c>
      <c r="M293" s="1349" t="str">
        <f t="shared" si="155"/>
        <v/>
      </c>
      <c r="O293" s="1349" t="str">
        <f t="shared" si="156"/>
        <v/>
      </c>
      <c r="Q293" s="1349" t="str">
        <f t="shared" si="157"/>
        <v/>
      </c>
      <c r="S293" s="1349" t="str">
        <f t="shared" si="158"/>
        <v/>
      </c>
      <c r="U293" s="1349" t="str">
        <f t="shared" si="159"/>
        <v/>
      </c>
      <c r="W293" s="1349" t="str">
        <f t="shared" si="160"/>
        <v/>
      </c>
      <c r="Y293" s="1349" t="str">
        <f t="shared" si="161"/>
        <v/>
      </c>
      <c r="AA293" s="1349" t="str">
        <f t="shared" si="162"/>
        <v/>
      </c>
      <c r="AC293" s="1349" t="str">
        <f t="shared" si="163"/>
        <v/>
      </c>
      <c r="AE293" s="1349" t="str">
        <f t="shared" si="164"/>
        <v/>
      </c>
      <c r="AG293" s="1349" t="str">
        <f t="shared" si="165"/>
        <v/>
      </c>
      <c r="AI293" s="1349" t="str">
        <f t="shared" si="166"/>
        <v/>
      </c>
      <c r="AK293" s="1349" t="str">
        <f t="shared" si="167"/>
        <v/>
      </c>
      <c r="AM293" s="1349" t="str">
        <f t="shared" si="168"/>
        <v/>
      </c>
      <c r="AO293" s="1349" t="str">
        <f t="shared" si="169"/>
        <v/>
      </c>
      <c r="AQ293" s="1349" t="str">
        <f t="shared" si="170"/>
        <v/>
      </c>
      <c r="AS293" s="1349" t="str">
        <f t="shared" si="171"/>
        <v/>
      </c>
      <c r="AU293" s="1349" t="str">
        <f t="shared" si="171"/>
        <v/>
      </c>
      <c r="AW293" s="1349" t="str">
        <f t="shared" si="172"/>
        <v/>
      </c>
      <c r="AY293" s="1349" t="str">
        <f t="shared" si="173"/>
        <v/>
      </c>
      <c r="BA293" s="1349" t="str">
        <f t="shared" si="174"/>
        <v/>
      </c>
      <c r="BC293" s="1349" t="str">
        <f t="shared" si="175"/>
        <v/>
      </c>
      <c r="BE293" s="1349" t="str">
        <f t="shared" si="176"/>
        <v/>
      </c>
      <c r="BG293" s="1349" t="str">
        <f t="shared" si="177"/>
        <v/>
      </c>
      <c r="BI293" s="1349" t="str">
        <f t="shared" si="178"/>
        <v/>
      </c>
      <c r="BK293" s="1349" t="str">
        <f t="shared" si="179"/>
        <v/>
      </c>
      <c r="BM293" s="1349" t="str">
        <f t="shared" si="180"/>
        <v/>
      </c>
      <c r="BO293" s="1349" t="str">
        <f t="shared" si="181"/>
        <v/>
      </c>
      <c r="BQ293" s="1349" t="str">
        <f t="shared" si="182"/>
        <v/>
      </c>
      <c r="BS293" s="1349" t="str">
        <f t="shared" si="183"/>
        <v/>
      </c>
      <c r="BU293" s="1349" t="str">
        <f t="shared" si="184"/>
        <v/>
      </c>
      <c r="BW293" s="1349" t="str">
        <f t="shared" si="185"/>
        <v/>
      </c>
      <c r="BY293" s="1349" t="str">
        <f t="shared" si="186"/>
        <v/>
      </c>
      <c r="CA293" s="1349" t="str">
        <f t="shared" si="187"/>
        <v/>
      </c>
      <c r="CC293" s="1349" t="str">
        <f t="shared" si="188"/>
        <v/>
      </c>
      <c r="CE293" s="1349" t="str">
        <f t="shared" si="189"/>
        <v/>
      </c>
    </row>
    <row r="294" spans="5:83" x14ac:dyDescent="0.25">
      <c r="E294" s="1349" t="str">
        <f t="shared" si="152"/>
        <v/>
      </c>
      <c r="G294" s="1349" t="str">
        <f t="shared" si="152"/>
        <v/>
      </c>
      <c r="I294" s="1349" t="str">
        <f t="shared" si="153"/>
        <v/>
      </c>
      <c r="K294" s="1349" t="str">
        <f t="shared" si="154"/>
        <v/>
      </c>
      <c r="M294" s="1349" t="str">
        <f t="shared" si="155"/>
        <v/>
      </c>
      <c r="O294" s="1349" t="str">
        <f t="shared" si="156"/>
        <v/>
      </c>
      <c r="Q294" s="1349" t="str">
        <f t="shared" si="157"/>
        <v/>
      </c>
      <c r="S294" s="1349" t="str">
        <f t="shared" si="158"/>
        <v/>
      </c>
      <c r="U294" s="1349" t="str">
        <f t="shared" si="159"/>
        <v/>
      </c>
      <c r="W294" s="1349" t="str">
        <f t="shared" si="160"/>
        <v/>
      </c>
      <c r="Y294" s="1349" t="str">
        <f t="shared" si="161"/>
        <v/>
      </c>
      <c r="AA294" s="1349" t="str">
        <f t="shared" si="162"/>
        <v/>
      </c>
      <c r="AC294" s="1349" t="str">
        <f t="shared" si="163"/>
        <v/>
      </c>
      <c r="AE294" s="1349" t="str">
        <f t="shared" si="164"/>
        <v/>
      </c>
      <c r="AG294" s="1349" t="str">
        <f t="shared" si="165"/>
        <v/>
      </c>
      <c r="AI294" s="1349" t="str">
        <f t="shared" si="166"/>
        <v/>
      </c>
      <c r="AK294" s="1349" t="str">
        <f t="shared" si="167"/>
        <v/>
      </c>
      <c r="AM294" s="1349" t="str">
        <f t="shared" si="168"/>
        <v/>
      </c>
      <c r="AO294" s="1349" t="str">
        <f t="shared" si="169"/>
        <v/>
      </c>
      <c r="AQ294" s="1349" t="str">
        <f t="shared" si="170"/>
        <v/>
      </c>
      <c r="AS294" s="1349" t="str">
        <f t="shared" si="171"/>
        <v/>
      </c>
      <c r="AU294" s="1349" t="str">
        <f t="shared" si="171"/>
        <v/>
      </c>
      <c r="AW294" s="1349" t="str">
        <f t="shared" si="172"/>
        <v/>
      </c>
      <c r="AY294" s="1349" t="str">
        <f t="shared" si="173"/>
        <v/>
      </c>
      <c r="BA294" s="1349" t="str">
        <f t="shared" si="174"/>
        <v/>
      </c>
      <c r="BC294" s="1349" t="str">
        <f t="shared" si="175"/>
        <v/>
      </c>
      <c r="BE294" s="1349" t="str">
        <f t="shared" si="176"/>
        <v/>
      </c>
      <c r="BG294" s="1349" t="str">
        <f t="shared" si="177"/>
        <v/>
      </c>
      <c r="BI294" s="1349" t="str">
        <f t="shared" si="178"/>
        <v/>
      </c>
      <c r="BK294" s="1349" t="str">
        <f t="shared" si="179"/>
        <v/>
      </c>
      <c r="BM294" s="1349" t="str">
        <f t="shared" si="180"/>
        <v/>
      </c>
      <c r="BO294" s="1349" t="str">
        <f t="shared" si="181"/>
        <v/>
      </c>
      <c r="BQ294" s="1349" t="str">
        <f t="shared" si="182"/>
        <v/>
      </c>
      <c r="BS294" s="1349" t="str">
        <f t="shared" si="183"/>
        <v/>
      </c>
      <c r="BU294" s="1349" t="str">
        <f t="shared" si="184"/>
        <v/>
      </c>
      <c r="BW294" s="1349" t="str">
        <f t="shared" si="185"/>
        <v/>
      </c>
      <c r="BY294" s="1349" t="str">
        <f t="shared" si="186"/>
        <v/>
      </c>
      <c r="CA294" s="1349" t="str">
        <f t="shared" si="187"/>
        <v/>
      </c>
      <c r="CC294" s="1349" t="str">
        <f t="shared" si="188"/>
        <v/>
      </c>
      <c r="CE294" s="1349" t="str">
        <f t="shared" si="189"/>
        <v/>
      </c>
    </row>
    <row r="295" spans="5:83" x14ac:dyDescent="0.25">
      <c r="E295" s="1349" t="str">
        <f t="shared" si="152"/>
        <v/>
      </c>
      <c r="G295" s="1349" t="str">
        <f t="shared" si="152"/>
        <v/>
      </c>
      <c r="I295" s="1349" t="str">
        <f t="shared" si="153"/>
        <v/>
      </c>
      <c r="K295" s="1349" t="str">
        <f t="shared" si="154"/>
        <v/>
      </c>
      <c r="M295" s="1349" t="str">
        <f t="shared" si="155"/>
        <v/>
      </c>
      <c r="O295" s="1349" t="str">
        <f t="shared" si="156"/>
        <v/>
      </c>
      <c r="Q295" s="1349" t="str">
        <f t="shared" si="157"/>
        <v/>
      </c>
      <c r="S295" s="1349" t="str">
        <f t="shared" si="158"/>
        <v/>
      </c>
      <c r="U295" s="1349" t="str">
        <f t="shared" si="159"/>
        <v/>
      </c>
      <c r="W295" s="1349" t="str">
        <f t="shared" si="160"/>
        <v/>
      </c>
      <c r="Y295" s="1349" t="str">
        <f t="shared" si="161"/>
        <v/>
      </c>
      <c r="AA295" s="1349" t="str">
        <f t="shared" si="162"/>
        <v/>
      </c>
      <c r="AC295" s="1349" t="str">
        <f t="shared" si="163"/>
        <v/>
      </c>
      <c r="AE295" s="1349" t="str">
        <f t="shared" si="164"/>
        <v/>
      </c>
      <c r="AG295" s="1349" t="str">
        <f t="shared" si="165"/>
        <v/>
      </c>
      <c r="AI295" s="1349" t="str">
        <f t="shared" si="166"/>
        <v/>
      </c>
      <c r="AK295" s="1349" t="str">
        <f t="shared" si="167"/>
        <v/>
      </c>
      <c r="AM295" s="1349" t="str">
        <f t="shared" si="168"/>
        <v/>
      </c>
      <c r="AO295" s="1349" t="str">
        <f t="shared" si="169"/>
        <v/>
      </c>
      <c r="AQ295" s="1349" t="str">
        <f t="shared" si="170"/>
        <v/>
      </c>
      <c r="AS295" s="1349" t="str">
        <f t="shared" si="171"/>
        <v/>
      </c>
      <c r="AU295" s="1349" t="str">
        <f t="shared" si="171"/>
        <v/>
      </c>
      <c r="AW295" s="1349" t="str">
        <f t="shared" si="172"/>
        <v/>
      </c>
      <c r="AY295" s="1349" t="str">
        <f t="shared" si="173"/>
        <v/>
      </c>
      <c r="BA295" s="1349" t="str">
        <f t="shared" si="174"/>
        <v/>
      </c>
      <c r="BC295" s="1349" t="str">
        <f t="shared" si="175"/>
        <v/>
      </c>
      <c r="BE295" s="1349" t="str">
        <f t="shared" si="176"/>
        <v/>
      </c>
      <c r="BG295" s="1349" t="str">
        <f t="shared" si="177"/>
        <v/>
      </c>
      <c r="BI295" s="1349" t="str">
        <f t="shared" si="178"/>
        <v/>
      </c>
      <c r="BK295" s="1349" t="str">
        <f t="shared" si="179"/>
        <v/>
      </c>
      <c r="BM295" s="1349" t="str">
        <f t="shared" si="180"/>
        <v/>
      </c>
      <c r="BO295" s="1349" t="str">
        <f t="shared" si="181"/>
        <v/>
      </c>
      <c r="BQ295" s="1349" t="str">
        <f t="shared" si="182"/>
        <v/>
      </c>
      <c r="BS295" s="1349" t="str">
        <f t="shared" si="183"/>
        <v/>
      </c>
      <c r="BU295" s="1349" t="str">
        <f t="shared" si="184"/>
        <v/>
      </c>
      <c r="BW295" s="1349" t="str">
        <f t="shared" si="185"/>
        <v/>
      </c>
      <c r="BY295" s="1349" t="str">
        <f t="shared" si="186"/>
        <v/>
      </c>
      <c r="CA295" s="1349" t="str">
        <f t="shared" si="187"/>
        <v/>
      </c>
      <c r="CC295" s="1349" t="str">
        <f t="shared" si="188"/>
        <v/>
      </c>
      <c r="CE295" s="1349" t="str">
        <f t="shared" si="189"/>
        <v/>
      </c>
    </row>
    <row r="296" spans="5:83" x14ac:dyDescent="0.25">
      <c r="E296" s="1349" t="str">
        <f t="shared" si="152"/>
        <v/>
      </c>
      <c r="G296" s="1349" t="str">
        <f t="shared" si="152"/>
        <v/>
      </c>
      <c r="I296" s="1349" t="str">
        <f t="shared" si="153"/>
        <v/>
      </c>
      <c r="K296" s="1349" t="str">
        <f t="shared" si="154"/>
        <v/>
      </c>
      <c r="M296" s="1349" t="str">
        <f t="shared" si="155"/>
        <v/>
      </c>
      <c r="O296" s="1349" t="str">
        <f t="shared" si="156"/>
        <v/>
      </c>
      <c r="Q296" s="1349" t="str">
        <f t="shared" si="157"/>
        <v/>
      </c>
      <c r="S296" s="1349" t="str">
        <f t="shared" si="158"/>
        <v/>
      </c>
      <c r="U296" s="1349" t="str">
        <f t="shared" si="159"/>
        <v/>
      </c>
      <c r="W296" s="1349" t="str">
        <f t="shared" si="160"/>
        <v/>
      </c>
      <c r="Y296" s="1349" t="str">
        <f t="shared" si="161"/>
        <v/>
      </c>
      <c r="AA296" s="1349" t="str">
        <f t="shared" si="162"/>
        <v/>
      </c>
      <c r="AC296" s="1349" t="str">
        <f t="shared" si="163"/>
        <v/>
      </c>
      <c r="AE296" s="1349" t="str">
        <f t="shared" si="164"/>
        <v/>
      </c>
      <c r="AG296" s="1349" t="str">
        <f t="shared" si="165"/>
        <v/>
      </c>
      <c r="AI296" s="1349" t="str">
        <f t="shared" si="166"/>
        <v/>
      </c>
      <c r="AK296" s="1349" t="str">
        <f t="shared" si="167"/>
        <v/>
      </c>
      <c r="AM296" s="1349" t="str">
        <f t="shared" si="168"/>
        <v/>
      </c>
      <c r="AO296" s="1349" t="str">
        <f t="shared" si="169"/>
        <v/>
      </c>
      <c r="AQ296" s="1349" t="str">
        <f t="shared" si="170"/>
        <v/>
      </c>
      <c r="AS296" s="1349" t="str">
        <f t="shared" si="171"/>
        <v/>
      </c>
      <c r="AU296" s="1349" t="str">
        <f t="shared" si="171"/>
        <v/>
      </c>
      <c r="AW296" s="1349" t="str">
        <f t="shared" si="172"/>
        <v/>
      </c>
      <c r="AY296" s="1349" t="str">
        <f t="shared" si="173"/>
        <v/>
      </c>
      <c r="BA296" s="1349" t="str">
        <f t="shared" si="174"/>
        <v/>
      </c>
      <c r="BC296" s="1349" t="str">
        <f t="shared" si="175"/>
        <v/>
      </c>
      <c r="BE296" s="1349" t="str">
        <f t="shared" si="176"/>
        <v/>
      </c>
      <c r="BG296" s="1349" t="str">
        <f t="shared" si="177"/>
        <v/>
      </c>
      <c r="BI296" s="1349" t="str">
        <f t="shared" si="178"/>
        <v/>
      </c>
      <c r="BK296" s="1349" t="str">
        <f t="shared" si="179"/>
        <v/>
      </c>
      <c r="BM296" s="1349" t="str">
        <f t="shared" si="180"/>
        <v/>
      </c>
      <c r="BO296" s="1349" t="str">
        <f t="shared" si="181"/>
        <v/>
      </c>
      <c r="BQ296" s="1349" t="str">
        <f t="shared" si="182"/>
        <v/>
      </c>
      <c r="BS296" s="1349" t="str">
        <f t="shared" si="183"/>
        <v/>
      </c>
      <c r="BU296" s="1349" t="str">
        <f t="shared" si="184"/>
        <v/>
      </c>
      <c r="BW296" s="1349" t="str">
        <f t="shared" si="185"/>
        <v/>
      </c>
      <c r="BY296" s="1349" t="str">
        <f t="shared" si="186"/>
        <v/>
      </c>
      <c r="CA296" s="1349" t="str">
        <f t="shared" si="187"/>
        <v/>
      </c>
      <c r="CC296" s="1349" t="str">
        <f t="shared" si="188"/>
        <v/>
      </c>
      <c r="CE296" s="1349" t="str">
        <f t="shared" si="189"/>
        <v/>
      </c>
    </row>
    <row r="297" spans="5:83" x14ac:dyDescent="0.25">
      <c r="E297" s="1349" t="str">
        <f t="shared" si="152"/>
        <v/>
      </c>
      <c r="G297" s="1349" t="str">
        <f t="shared" si="152"/>
        <v/>
      </c>
      <c r="I297" s="1349" t="str">
        <f t="shared" si="153"/>
        <v/>
      </c>
      <c r="K297" s="1349" t="str">
        <f t="shared" si="154"/>
        <v/>
      </c>
      <c r="M297" s="1349" t="str">
        <f t="shared" si="155"/>
        <v/>
      </c>
      <c r="O297" s="1349" t="str">
        <f t="shared" si="156"/>
        <v/>
      </c>
      <c r="Q297" s="1349" t="str">
        <f t="shared" si="157"/>
        <v/>
      </c>
      <c r="S297" s="1349" t="str">
        <f t="shared" si="158"/>
        <v/>
      </c>
      <c r="U297" s="1349" t="str">
        <f t="shared" si="159"/>
        <v/>
      </c>
      <c r="W297" s="1349" t="str">
        <f t="shared" si="160"/>
        <v/>
      </c>
      <c r="Y297" s="1349" t="str">
        <f t="shared" si="161"/>
        <v/>
      </c>
      <c r="AA297" s="1349" t="str">
        <f t="shared" si="162"/>
        <v/>
      </c>
      <c r="AC297" s="1349" t="str">
        <f t="shared" si="163"/>
        <v/>
      </c>
      <c r="AE297" s="1349" t="str">
        <f t="shared" si="164"/>
        <v/>
      </c>
      <c r="AG297" s="1349" t="str">
        <f t="shared" si="165"/>
        <v/>
      </c>
      <c r="AI297" s="1349" t="str">
        <f t="shared" si="166"/>
        <v/>
      </c>
      <c r="AK297" s="1349" t="str">
        <f t="shared" si="167"/>
        <v/>
      </c>
      <c r="AM297" s="1349" t="str">
        <f t="shared" si="168"/>
        <v/>
      </c>
      <c r="AO297" s="1349" t="str">
        <f t="shared" si="169"/>
        <v/>
      </c>
      <c r="AQ297" s="1349" t="str">
        <f t="shared" si="170"/>
        <v/>
      </c>
      <c r="AS297" s="1349" t="str">
        <f t="shared" si="171"/>
        <v/>
      </c>
      <c r="AU297" s="1349" t="str">
        <f t="shared" si="171"/>
        <v/>
      </c>
      <c r="AW297" s="1349" t="str">
        <f t="shared" si="172"/>
        <v/>
      </c>
      <c r="AY297" s="1349" t="str">
        <f t="shared" si="173"/>
        <v/>
      </c>
      <c r="BA297" s="1349" t="str">
        <f t="shared" si="174"/>
        <v/>
      </c>
      <c r="BC297" s="1349" t="str">
        <f t="shared" si="175"/>
        <v/>
      </c>
      <c r="BE297" s="1349" t="str">
        <f t="shared" si="176"/>
        <v/>
      </c>
      <c r="BG297" s="1349" t="str">
        <f t="shared" si="177"/>
        <v/>
      </c>
      <c r="BI297" s="1349" t="str">
        <f t="shared" si="178"/>
        <v/>
      </c>
      <c r="BK297" s="1349" t="str">
        <f t="shared" si="179"/>
        <v/>
      </c>
      <c r="BM297" s="1349" t="str">
        <f t="shared" si="180"/>
        <v/>
      </c>
      <c r="BO297" s="1349" t="str">
        <f t="shared" si="181"/>
        <v/>
      </c>
      <c r="BQ297" s="1349" t="str">
        <f t="shared" si="182"/>
        <v/>
      </c>
      <c r="BS297" s="1349" t="str">
        <f t="shared" si="183"/>
        <v/>
      </c>
      <c r="BU297" s="1349" t="str">
        <f t="shared" si="184"/>
        <v/>
      </c>
      <c r="BW297" s="1349" t="str">
        <f t="shared" si="185"/>
        <v/>
      </c>
      <c r="BY297" s="1349" t="str">
        <f t="shared" si="186"/>
        <v/>
      </c>
      <c r="CA297" s="1349" t="str">
        <f t="shared" si="187"/>
        <v/>
      </c>
      <c r="CC297" s="1349" t="str">
        <f t="shared" si="188"/>
        <v/>
      </c>
      <c r="CE297" s="1349" t="str">
        <f t="shared" si="189"/>
        <v/>
      </c>
    </row>
    <row r="298" spans="5:83" x14ac:dyDescent="0.25">
      <c r="E298" s="1349" t="str">
        <f t="shared" si="152"/>
        <v/>
      </c>
      <c r="G298" s="1349" t="str">
        <f t="shared" si="152"/>
        <v/>
      </c>
      <c r="I298" s="1349" t="str">
        <f t="shared" si="153"/>
        <v/>
      </c>
      <c r="K298" s="1349" t="str">
        <f t="shared" si="154"/>
        <v/>
      </c>
      <c r="M298" s="1349" t="str">
        <f t="shared" si="155"/>
        <v/>
      </c>
      <c r="O298" s="1349" t="str">
        <f t="shared" si="156"/>
        <v/>
      </c>
      <c r="Q298" s="1349" t="str">
        <f t="shared" si="157"/>
        <v/>
      </c>
      <c r="S298" s="1349" t="str">
        <f t="shared" si="158"/>
        <v/>
      </c>
      <c r="U298" s="1349" t="str">
        <f t="shared" si="159"/>
        <v/>
      </c>
      <c r="W298" s="1349" t="str">
        <f t="shared" si="160"/>
        <v/>
      </c>
      <c r="Y298" s="1349" t="str">
        <f t="shared" si="161"/>
        <v/>
      </c>
      <c r="AA298" s="1349" t="str">
        <f t="shared" si="162"/>
        <v/>
      </c>
      <c r="AC298" s="1349" t="str">
        <f t="shared" si="163"/>
        <v/>
      </c>
      <c r="AE298" s="1349" t="str">
        <f t="shared" si="164"/>
        <v/>
      </c>
      <c r="AG298" s="1349" t="str">
        <f t="shared" si="165"/>
        <v/>
      </c>
      <c r="AI298" s="1349" t="str">
        <f t="shared" si="166"/>
        <v/>
      </c>
      <c r="AK298" s="1349" t="str">
        <f t="shared" si="167"/>
        <v/>
      </c>
      <c r="AM298" s="1349" t="str">
        <f t="shared" si="168"/>
        <v/>
      </c>
      <c r="AO298" s="1349" t="str">
        <f t="shared" si="169"/>
        <v/>
      </c>
      <c r="AQ298" s="1349" t="str">
        <f t="shared" si="170"/>
        <v/>
      </c>
      <c r="AS298" s="1349" t="str">
        <f t="shared" si="171"/>
        <v/>
      </c>
      <c r="AU298" s="1349" t="str">
        <f t="shared" si="171"/>
        <v/>
      </c>
      <c r="AW298" s="1349" t="str">
        <f t="shared" si="172"/>
        <v/>
      </c>
      <c r="AY298" s="1349" t="str">
        <f t="shared" si="173"/>
        <v/>
      </c>
      <c r="BA298" s="1349" t="str">
        <f t="shared" si="174"/>
        <v/>
      </c>
      <c r="BC298" s="1349" t="str">
        <f t="shared" si="175"/>
        <v/>
      </c>
      <c r="BE298" s="1349" t="str">
        <f t="shared" si="176"/>
        <v/>
      </c>
      <c r="BG298" s="1349" t="str">
        <f t="shared" si="177"/>
        <v/>
      </c>
      <c r="BI298" s="1349" t="str">
        <f t="shared" si="178"/>
        <v/>
      </c>
      <c r="BK298" s="1349" t="str">
        <f t="shared" si="179"/>
        <v/>
      </c>
      <c r="BM298" s="1349" t="str">
        <f t="shared" si="180"/>
        <v/>
      </c>
      <c r="BO298" s="1349" t="str">
        <f t="shared" si="181"/>
        <v/>
      </c>
      <c r="BQ298" s="1349" t="str">
        <f t="shared" si="182"/>
        <v/>
      </c>
      <c r="BS298" s="1349" t="str">
        <f t="shared" si="183"/>
        <v/>
      </c>
      <c r="BU298" s="1349" t="str">
        <f t="shared" si="184"/>
        <v/>
      </c>
      <c r="BW298" s="1349" t="str">
        <f t="shared" si="185"/>
        <v/>
      </c>
      <c r="BY298" s="1349" t="str">
        <f t="shared" si="186"/>
        <v/>
      </c>
      <c r="CA298" s="1349" t="str">
        <f t="shared" si="187"/>
        <v/>
      </c>
      <c r="CC298" s="1349" t="str">
        <f t="shared" si="188"/>
        <v/>
      </c>
      <c r="CE298" s="1349" t="str">
        <f t="shared" si="189"/>
        <v/>
      </c>
    </row>
    <row r="299" spans="5:83" x14ac:dyDescent="0.25">
      <c r="E299" s="1349" t="str">
        <f t="shared" si="152"/>
        <v/>
      </c>
      <c r="G299" s="1349" t="str">
        <f t="shared" si="152"/>
        <v/>
      </c>
      <c r="I299" s="1349" t="str">
        <f t="shared" si="153"/>
        <v/>
      </c>
      <c r="K299" s="1349" t="str">
        <f t="shared" si="154"/>
        <v/>
      </c>
      <c r="M299" s="1349" t="str">
        <f t="shared" si="155"/>
        <v/>
      </c>
      <c r="O299" s="1349" t="str">
        <f t="shared" si="156"/>
        <v/>
      </c>
      <c r="Q299" s="1349" t="str">
        <f t="shared" si="157"/>
        <v/>
      </c>
      <c r="S299" s="1349" t="str">
        <f t="shared" si="158"/>
        <v/>
      </c>
      <c r="U299" s="1349" t="str">
        <f t="shared" si="159"/>
        <v/>
      </c>
      <c r="W299" s="1349" t="str">
        <f t="shared" si="160"/>
        <v/>
      </c>
      <c r="Y299" s="1349" t="str">
        <f t="shared" si="161"/>
        <v/>
      </c>
      <c r="AA299" s="1349" t="str">
        <f t="shared" si="162"/>
        <v/>
      </c>
      <c r="AC299" s="1349" t="str">
        <f t="shared" si="163"/>
        <v/>
      </c>
      <c r="AE299" s="1349" t="str">
        <f t="shared" si="164"/>
        <v/>
      </c>
      <c r="AG299" s="1349" t="str">
        <f t="shared" si="165"/>
        <v/>
      </c>
      <c r="AI299" s="1349" t="str">
        <f t="shared" si="166"/>
        <v/>
      </c>
      <c r="AK299" s="1349" t="str">
        <f t="shared" si="167"/>
        <v/>
      </c>
      <c r="AM299" s="1349" t="str">
        <f t="shared" si="168"/>
        <v/>
      </c>
      <c r="AO299" s="1349" t="str">
        <f t="shared" si="169"/>
        <v/>
      </c>
      <c r="AQ299" s="1349" t="str">
        <f t="shared" si="170"/>
        <v/>
      </c>
      <c r="AS299" s="1349" t="str">
        <f t="shared" si="171"/>
        <v/>
      </c>
      <c r="AU299" s="1349" t="str">
        <f t="shared" si="171"/>
        <v/>
      </c>
      <c r="AW299" s="1349" t="str">
        <f t="shared" si="172"/>
        <v/>
      </c>
      <c r="AY299" s="1349" t="str">
        <f t="shared" si="173"/>
        <v/>
      </c>
      <c r="BA299" s="1349" t="str">
        <f t="shared" si="174"/>
        <v/>
      </c>
      <c r="BC299" s="1349" t="str">
        <f t="shared" si="175"/>
        <v/>
      </c>
      <c r="BE299" s="1349" t="str">
        <f t="shared" si="176"/>
        <v/>
      </c>
      <c r="BG299" s="1349" t="str">
        <f t="shared" si="177"/>
        <v/>
      </c>
      <c r="BI299" s="1349" t="str">
        <f t="shared" si="178"/>
        <v/>
      </c>
      <c r="BK299" s="1349" t="str">
        <f t="shared" si="179"/>
        <v/>
      </c>
      <c r="BM299" s="1349" t="str">
        <f t="shared" si="180"/>
        <v/>
      </c>
      <c r="BO299" s="1349" t="str">
        <f t="shared" si="181"/>
        <v/>
      </c>
      <c r="BQ299" s="1349" t="str">
        <f t="shared" si="182"/>
        <v/>
      </c>
      <c r="BS299" s="1349" t="str">
        <f t="shared" si="183"/>
        <v/>
      </c>
      <c r="BU299" s="1349" t="str">
        <f t="shared" si="184"/>
        <v/>
      </c>
      <c r="BW299" s="1349" t="str">
        <f t="shared" si="185"/>
        <v/>
      </c>
      <c r="BY299" s="1349" t="str">
        <f t="shared" si="186"/>
        <v/>
      </c>
      <c r="CA299" s="1349" t="str">
        <f t="shared" si="187"/>
        <v/>
      </c>
      <c r="CC299" s="1349" t="str">
        <f t="shared" si="188"/>
        <v/>
      </c>
      <c r="CE299" s="1349" t="str">
        <f t="shared" si="189"/>
        <v/>
      </c>
    </row>
    <row r="300" spans="5:83" x14ac:dyDescent="0.25">
      <c r="E300" s="1349" t="str">
        <f t="shared" si="152"/>
        <v/>
      </c>
      <c r="G300" s="1349" t="str">
        <f t="shared" si="152"/>
        <v/>
      </c>
      <c r="I300" s="1349" t="str">
        <f t="shared" si="153"/>
        <v/>
      </c>
      <c r="K300" s="1349" t="str">
        <f t="shared" si="154"/>
        <v/>
      </c>
      <c r="M300" s="1349" t="str">
        <f t="shared" si="155"/>
        <v/>
      </c>
      <c r="O300" s="1349" t="str">
        <f t="shared" si="156"/>
        <v/>
      </c>
      <c r="Q300" s="1349" t="str">
        <f t="shared" si="157"/>
        <v/>
      </c>
      <c r="S300" s="1349" t="str">
        <f t="shared" si="158"/>
        <v/>
      </c>
      <c r="U300" s="1349" t="str">
        <f t="shared" si="159"/>
        <v/>
      </c>
      <c r="W300" s="1349" t="str">
        <f t="shared" si="160"/>
        <v/>
      </c>
      <c r="Y300" s="1349" t="str">
        <f t="shared" si="161"/>
        <v/>
      </c>
      <c r="AA300" s="1349" t="str">
        <f t="shared" si="162"/>
        <v/>
      </c>
      <c r="AC300" s="1349" t="str">
        <f t="shared" si="163"/>
        <v/>
      </c>
      <c r="AE300" s="1349" t="str">
        <f t="shared" si="164"/>
        <v/>
      </c>
      <c r="AG300" s="1349" t="str">
        <f t="shared" si="165"/>
        <v/>
      </c>
      <c r="AI300" s="1349" t="str">
        <f t="shared" si="166"/>
        <v/>
      </c>
      <c r="AK300" s="1349" t="str">
        <f t="shared" si="167"/>
        <v/>
      </c>
      <c r="AM300" s="1349" t="str">
        <f t="shared" si="168"/>
        <v/>
      </c>
      <c r="AO300" s="1349" t="str">
        <f t="shared" si="169"/>
        <v/>
      </c>
      <c r="AQ300" s="1349" t="str">
        <f t="shared" si="170"/>
        <v/>
      </c>
      <c r="AS300" s="1349" t="str">
        <f t="shared" si="171"/>
        <v/>
      </c>
      <c r="AU300" s="1349" t="str">
        <f t="shared" si="171"/>
        <v/>
      </c>
      <c r="AW300" s="1349" t="str">
        <f t="shared" si="172"/>
        <v/>
      </c>
      <c r="AY300" s="1349" t="str">
        <f t="shared" si="173"/>
        <v/>
      </c>
      <c r="BA300" s="1349" t="str">
        <f t="shared" si="174"/>
        <v/>
      </c>
      <c r="BC300" s="1349" t="str">
        <f t="shared" si="175"/>
        <v/>
      </c>
      <c r="BE300" s="1349" t="str">
        <f t="shared" si="176"/>
        <v/>
      </c>
      <c r="BG300" s="1349" t="str">
        <f t="shared" si="177"/>
        <v/>
      </c>
      <c r="BI300" s="1349" t="str">
        <f t="shared" si="178"/>
        <v/>
      </c>
      <c r="BK300" s="1349" t="str">
        <f t="shared" si="179"/>
        <v/>
      </c>
      <c r="BM300" s="1349" t="str">
        <f t="shared" si="180"/>
        <v/>
      </c>
      <c r="BO300" s="1349" t="str">
        <f t="shared" si="181"/>
        <v/>
      </c>
      <c r="BQ300" s="1349" t="str">
        <f t="shared" si="182"/>
        <v/>
      </c>
      <c r="BS300" s="1349" t="str">
        <f t="shared" si="183"/>
        <v/>
      </c>
      <c r="BU300" s="1349" t="str">
        <f t="shared" si="184"/>
        <v/>
      </c>
      <c r="BW300" s="1349" t="str">
        <f t="shared" si="185"/>
        <v/>
      </c>
      <c r="BY300" s="1349" t="str">
        <f t="shared" si="186"/>
        <v/>
      </c>
      <c r="CA300" s="1349" t="str">
        <f t="shared" si="187"/>
        <v/>
      </c>
      <c r="CC300" s="1349" t="str">
        <f t="shared" si="188"/>
        <v/>
      </c>
      <c r="CE300" s="1349" t="str">
        <f t="shared" si="189"/>
        <v/>
      </c>
    </row>
  </sheetData>
  <mergeCells count="1">
    <mergeCell ref="A3:A6"/>
  </mergeCells>
  <conditionalFormatting sqref="E12:E300">
    <cfRule type="expression" dxfId="5" priority="2">
      <formula>AND(LEN(E12)&gt;0,OR(E12&lt;E$2,E12&gt;E$3))</formula>
    </cfRule>
  </conditionalFormatting>
  <conditionalFormatting sqref="F11:F301 L11:L301 R11:R301 X11:X301 AD11:AD301 AJ11:AJ301 AP11:AP301">
    <cfRule type="expression" dxfId="4" priority="3">
      <formula>OR(AND(LEN(F11)&gt;0,F11&lt;F$8),AND(LEN(F11)&gt;0,F11&gt;#REF!))</formula>
    </cfRule>
    <cfRule type="expression" dxfId="3"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conditionalFormatting sqref="AS12:AS300">
    <cfRule type="expression" dxfId="1" priority="6">
      <formula>AND(LEN(AS12)&gt;0,OR(AS12&lt;AS$2,AS12&gt;AS$3))</formula>
    </cfRule>
  </conditionalFormatting>
  <conditionalFormatting sqref="AU12:AU300 AW12:AW300 AY12:AY300 BA12:BA300 BC12:BC300 BE12:BE300 BG12:BG300 BI12:BI300 BK12:BK300 BM12:BM300 BO12:BO300 BQ12:BQ300 BS12:BS300 BU12:BU300 BW12:BW300 BY12:BY300 CA12:CA300 CC12:CC300 CE12:CE300">
    <cfRule type="expression" dxfId="0" priority="5">
      <formula>AND(LEN(AU12)&gt;0,OR(AU12&lt;AU$2,AU12&gt;AU$3))</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88"/>
  <sheetViews>
    <sheetView zoomScale="81" zoomScaleNormal="81" workbookViewId="0">
      <selection activeCell="B18" sqref="B18"/>
    </sheetView>
  </sheetViews>
  <sheetFormatPr defaultColWidth="9.140625" defaultRowHeight="18.75" x14ac:dyDescent="0.2"/>
  <cols>
    <col min="1" max="1" width="35.5703125" style="154" customWidth="1"/>
    <col min="2" max="2" width="9" style="159" customWidth="1"/>
    <col min="3" max="6" width="9.42578125" style="154" customWidth="1"/>
    <col min="7" max="7" width="9.140625" style="154" customWidth="1"/>
    <col min="8" max="8" width="11" style="154" bestFit="1" customWidth="1"/>
    <col min="9" max="12" width="9.42578125" style="154" customWidth="1"/>
    <col min="13" max="13" width="10.28515625" style="154" customWidth="1"/>
    <col min="14" max="14" width="16.28515625" style="154" customWidth="1"/>
    <col min="15" max="17" width="14.28515625" style="154" bestFit="1" customWidth="1"/>
    <col min="18" max="18" width="10.28515625" style="154" customWidth="1"/>
    <col min="19" max="19" width="10.85546875" style="154" bestFit="1" customWidth="1"/>
    <col min="20" max="20" width="9.140625" style="154" customWidth="1"/>
    <col min="21" max="21" width="11" style="154" customWidth="1"/>
    <col min="22" max="22" width="2.7109375" style="154" customWidth="1"/>
    <col min="23" max="23" width="21" style="154" customWidth="1"/>
    <col min="24" max="24" width="37.7109375" style="154" customWidth="1"/>
    <col min="25" max="25" width="3.85546875" style="161" customWidth="1"/>
    <col min="26" max="26" width="10.7109375" style="156" customWidth="1"/>
    <col min="27" max="27" width="10.42578125" style="154" customWidth="1"/>
    <col min="28" max="28" width="10.85546875" style="154" customWidth="1"/>
    <col min="29" max="29" width="11.85546875" style="154" customWidth="1"/>
    <col min="30" max="30" width="11.140625" style="154" customWidth="1"/>
    <col min="31" max="31" width="11.28515625" style="158" customWidth="1"/>
    <col min="32" max="33" width="9.140625" style="154" customWidth="1"/>
    <col min="34" max="38" width="9.140625" style="154"/>
    <col min="39" max="39" width="9.140625" style="154" customWidth="1"/>
    <col min="40" max="16384" width="9.140625" style="154"/>
  </cols>
  <sheetData>
    <row r="1" spans="1:39" ht="23.25" customHeight="1" x14ac:dyDescent="0.25">
      <c r="A1" s="575" t="s">
        <v>799</v>
      </c>
      <c r="B1" s="1079" t="s">
        <v>805</v>
      </c>
      <c r="C1" s="153"/>
      <c r="D1" s="153"/>
      <c r="E1" s="153"/>
      <c r="F1" s="153"/>
      <c r="G1" s="153"/>
      <c r="H1" s="153"/>
      <c r="I1" s="153"/>
      <c r="J1" s="153"/>
      <c r="K1" s="153"/>
      <c r="L1" s="153"/>
      <c r="M1" s="153"/>
      <c r="N1" s="153"/>
      <c r="O1" s="153"/>
      <c r="P1" s="153"/>
      <c r="Q1" s="153"/>
      <c r="R1" s="153"/>
      <c r="S1" s="153"/>
      <c r="T1" s="155"/>
      <c r="U1" s="576"/>
      <c r="V1" s="577"/>
      <c r="W1" s="156"/>
      <c r="Y1" s="154"/>
      <c r="Z1" s="157"/>
      <c r="AB1" s="158"/>
      <c r="AE1" s="154"/>
    </row>
    <row r="2" spans="1:39" ht="23.25" customHeight="1" thickBot="1" x14ac:dyDescent="0.3">
      <c r="A2" s="575" t="s">
        <v>794</v>
      </c>
      <c r="B2" s="575"/>
      <c r="C2" s="153"/>
      <c r="D2" s="153"/>
      <c r="E2" s="153"/>
      <c r="F2" s="153"/>
      <c r="G2" s="153"/>
      <c r="H2" s="153"/>
      <c r="I2" s="153"/>
      <c r="J2" s="153"/>
      <c r="K2" s="153"/>
      <c r="L2" s="153"/>
      <c r="M2" s="153"/>
      <c r="N2" s="153"/>
      <c r="O2" s="153"/>
      <c r="P2" s="994"/>
      <c r="Q2" s="153"/>
      <c r="R2" s="153"/>
      <c r="S2" s="153"/>
      <c r="T2" s="155"/>
      <c r="U2" s="576"/>
      <c r="V2" s="577"/>
      <c r="W2" s="156"/>
      <c r="Y2" s="154"/>
      <c r="Z2" s="157"/>
      <c r="AB2" s="158"/>
      <c r="AE2" s="154"/>
    </row>
    <row r="3" spans="1:39" ht="39" thickBot="1" x14ac:dyDescent="0.25">
      <c r="C3" s="1551" t="s">
        <v>673</v>
      </c>
      <c r="D3" s="1575">
        <f>'SalaryMenu '!E3</f>
        <v>0.21709999999999999</v>
      </c>
      <c r="E3" s="1565" t="s">
        <v>141</v>
      </c>
      <c r="F3" s="1565" t="s">
        <v>142</v>
      </c>
      <c r="G3" s="1568" t="s">
        <v>143</v>
      </c>
      <c r="H3" s="1565" t="s">
        <v>749</v>
      </c>
      <c r="I3" s="1581" t="s">
        <v>750</v>
      </c>
      <c r="J3" s="1581" t="s">
        <v>324</v>
      </c>
      <c r="K3" s="1067">
        <f>'SalaryMenu '!N3</f>
        <v>0.11354678196780912</v>
      </c>
      <c r="L3" s="1067">
        <f>'SalaryMenu '!O3</f>
        <v>2.6217739003998465E-2</v>
      </c>
      <c r="M3" s="1584" t="s">
        <v>797</v>
      </c>
      <c r="N3" s="1062" t="s">
        <v>795</v>
      </c>
      <c r="O3" s="1062" t="s">
        <v>795</v>
      </c>
      <c r="P3" s="1062" t="s">
        <v>795</v>
      </c>
      <c r="Q3" s="1062" t="s">
        <v>795</v>
      </c>
      <c r="R3" s="1553" t="s">
        <v>644</v>
      </c>
      <c r="S3" s="1547"/>
      <c r="T3" s="1547"/>
      <c r="U3" s="1547"/>
      <c r="V3" s="1548"/>
      <c r="W3" s="161"/>
      <c r="X3" s="162"/>
      <c r="Y3" s="162"/>
      <c r="Z3" s="162"/>
      <c r="AA3" s="162"/>
      <c r="AB3" s="162"/>
      <c r="AC3" s="581"/>
      <c r="AE3" s="154"/>
    </row>
    <row r="4" spans="1:39" x14ac:dyDescent="0.25">
      <c r="A4" s="1553" t="s">
        <v>29</v>
      </c>
      <c r="B4" s="1572" t="s">
        <v>645</v>
      </c>
      <c r="C4" s="1552"/>
      <c r="D4" s="1576"/>
      <c r="E4" s="1566"/>
      <c r="F4" s="1566"/>
      <c r="G4" s="1569"/>
      <c r="H4" s="1566"/>
      <c r="I4" s="1582"/>
      <c r="J4" s="1582"/>
      <c r="K4" s="1068" t="s">
        <v>31</v>
      </c>
      <c r="L4" s="1068" t="s">
        <v>23</v>
      </c>
      <c r="M4" s="1585"/>
      <c r="N4" s="1044">
        <v>1</v>
      </c>
      <c r="O4" s="1044">
        <v>0.75</v>
      </c>
      <c r="P4" s="1044">
        <v>0.5</v>
      </c>
      <c r="Q4" s="1044">
        <v>0.25</v>
      </c>
      <c r="R4" s="1587"/>
      <c r="S4" s="1588"/>
      <c r="T4" s="1588"/>
      <c r="U4" s="1588"/>
      <c r="V4" s="1589"/>
      <c r="W4" s="161"/>
      <c r="X4" s="160"/>
      <c r="Y4" s="586"/>
      <c r="Z4" s="586"/>
      <c r="AA4" s="586"/>
      <c r="AB4" s="586"/>
      <c r="AC4" s="586"/>
      <c r="AE4" s="154"/>
    </row>
    <row r="5" spans="1:39" ht="19.5" thickBot="1" x14ac:dyDescent="0.3">
      <c r="A5" s="1571"/>
      <c r="B5" s="1573"/>
      <c r="C5" s="1574"/>
      <c r="D5" s="1577"/>
      <c r="E5" s="1567"/>
      <c r="F5" s="1567"/>
      <c r="G5" s="1570"/>
      <c r="H5" s="1567"/>
      <c r="I5" s="1583"/>
      <c r="J5" s="1583"/>
      <c r="K5" s="1069"/>
      <c r="L5" s="1069"/>
      <c r="M5" s="1586"/>
      <c r="N5" s="1070" t="s">
        <v>5</v>
      </c>
      <c r="O5" s="1070" t="s">
        <v>5</v>
      </c>
      <c r="P5" s="1070" t="s">
        <v>796</v>
      </c>
      <c r="Q5" s="1070" t="s">
        <v>5</v>
      </c>
      <c r="R5" s="1554"/>
      <c r="S5" s="1549"/>
      <c r="T5" s="1549"/>
      <c r="U5" s="1549"/>
      <c r="V5" s="1550"/>
      <c r="W5" s="161"/>
      <c r="X5" s="160"/>
      <c r="Y5" s="586"/>
      <c r="Z5" s="586"/>
      <c r="AA5" s="586"/>
      <c r="AB5" s="586"/>
      <c r="AC5" s="586"/>
      <c r="AE5" s="154"/>
    </row>
    <row r="6" spans="1:39" ht="41.45" customHeight="1" x14ac:dyDescent="0.2">
      <c r="A6" s="595" t="s">
        <v>672</v>
      </c>
      <c r="B6" s="991">
        <v>1</v>
      </c>
      <c r="C6" s="1071">
        <v>55228</v>
      </c>
      <c r="D6" s="1065">
        <f t="shared" ref="D6:D13" si="0">C6*($D$3)</f>
        <v>11989.998799999999</v>
      </c>
      <c r="E6" s="1065" t="e">
        <f t="shared" ref="E6:E13" si="1">$B$17</f>
        <v>#REF!</v>
      </c>
      <c r="F6" s="1065" t="e">
        <f t="shared" ref="F6:F13" si="2">$B$18</f>
        <v>#REF!</v>
      </c>
      <c r="G6" s="1065" t="e">
        <f t="shared" ref="G6:G13" si="3">$B$19</f>
        <v>#REF!</v>
      </c>
      <c r="H6" s="1065" t="e">
        <f>$B$21</f>
        <v>#REF!</v>
      </c>
      <c r="I6" s="1065">
        <f t="shared" ref="I6:I13" si="4">$B$22</f>
        <v>1500</v>
      </c>
      <c r="J6" s="1065" t="e">
        <f t="shared" ref="J6:J13" si="5">C6+SUM(D6:I6)</f>
        <v>#REF!</v>
      </c>
      <c r="K6" s="1065" t="e">
        <f t="shared" ref="K6:K13" si="6">J6*($K$3+1)</f>
        <v>#REF!</v>
      </c>
      <c r="L6" s="1065" t="e">
        <f t="shared" ref="L6:L13" si="7">K6*($L$3+1)</f>
        <v>#REF!</v>
      </c>
      <c r="M6" s="1064" t="s">
        <v>790</v>
      </c>
      <c r="N6" s="1065" t="e">
        <f t="shared" ref="N6:N13" si="8">L6/12</f>
        <v>#REF!</v>
      </c>
      <c r="O6" s="1065" t="e">
        <f t="shared" ref="O6:O13" si="9">N6*$O$4</f>
        <v>#REF!</v>
      </c>
      <c r="P6" s="1065" t="e">
        <f t="shared" ref="P6:P13" si="10">N6*$P$4</f>
        <v>#REF!</v>
      </c>
      <c r="Q6" s="1066" t="e">
        <f t="shared" ref="Q6:Q13" si="11">N6*$Q$4</f>
        <v>#REF!</v>
      </c>
      <c r="R6" s="1590" t="s">
        <v>38</v>
      </c>
      <c r="S6" s="1591"/>
      <c r="T6" s="1591"/>
      <c r="U6" s="1591"/>
      <c r="V6" s="1592"/>
      <c r="W6" s="161"/>
      <c r="Y6" s="154"/>
      <c r="Z6" s="154"/>
      <c r="AE6" s="154"/>
    </row>
    <row r="7" spans="1:39" ht="32.450000000000003" customHeight="1" thickBot="1" x14ac:dyDescent="0.25">
      <c r="A7" s="850" t="s">
        <v>672</v>
      </c>
      <c r="B7" s="992">
        <v>2</v>
      </c>
      <c r="C7" s="1072">
        <v>65000</v>
      </c>
      <c r="D7" s="1047">
        <f t="shared" si="0"/>
        <v>14111.5</v>
      </c>
      <c r="E7" s="1047" t="e">
        <f t="shared" si="1"/>
        <v>#REF!</v>
      </c>
      <c r="F7" s="1047" t="e">
        <f t="shared" si="2"/>
        <v>#REF!</v>
      </c>
      <c r="G7" s="1047" t="e">
        <f t="shared" si="3"/>
        <v>#REF!</v>
      </c>
      <c r="H7" s="1047" t="e">
        <f>$B$21</f>
        <v>#REF!</v>
      </c>
      <c r="I7" s="1047">
        <f t="shared" si="4"/>
        <v>1500</v>
      </c>
      <c r="J7" s="1047" t="e">
        <f t="shared" si="5"/>
        <v>#REF!</v>
      </c>
      <c r="K7" s="1047" t="e">
        <f t="shared" si="6"/>
        <v>#REF!</v>
      </c>
      <c r="L7" s="1047" t="e">
        <f t="shared" si="7"/>
        <v>#REF!</v>
      </c>
      <c r="M7" s="1053" t="s">
        <v>790</v>
      </c>
      <c r="N7" s="1047" t="e">
        <f t="shared" si="8"/>
        <v>#REF!</v>
      </c>
      <c r="O7" s="1047" t="e">
        <f t="shared" si="9"/>
        <v>#REF!</v>
      </c>
      <c r="P7" s="1047" t="e">
        <f t="shared" si="10"/>
        <v>#REF!</v>
      </c>
      <c r="Q7" s="1048" t="e">
        <f t="shared" si="11"/>
        <v>#REF!</v>
      </c>
      <c r="R7" s="1578" t="s">
        <v>793</v>
      </c>
      <c r="S7" s="1579"/>
      <c r="T7" s="1579"/>
      <c r="U7" s="1579"/>
      <c r="V7" s="1580"/>
      <c r="W7" s="161"/>
      <c r="Y7" s="154"/>
      <c r="Z7" s="154"/>
      <c r="AE7" s="154"/>
    </row>
    <row r="8" spans="1:39" ht="32.450000000000003" customHeight="1" x14ac:dyDescent="0.2">
      <c r="A8" s="1041" t="s">
        <v>33</v>
      </c>
      <c r="B8" s="1042">
        <v>1</v>
      </c>
      <c r="C8" s="1073">
        <v>54000</v>
      </c>
      <c r="D8" s="1045">
        <f t="shared" si="0"/>
        <v>11723.4</v>
      </c>
      <c r="E8" s="1045" t="e">
        <f t="shared" si="1"/>
        <v>#REF!</v>
      </c>
      <c r="F8" s="1045" t="e">
        <f t="shared" si="2"/>
        <v>#REF!</v>
      </c>
      <c r="G8" s="1045" t="e">
        <f t="shared" si="3"/>
        <v>#REF!</v>
      </c>
      <c r="H8" s="1045" t="e">
        <f>$B$21</f>
        <v>#REF!</v>
      </c>
      <c r="I8" s="1045">
        <f t="shared" si="4"/>
        <v>1500</v>
      </c>
      <c r="J8" s="1045" t="e">
        <f t="shared" si="5"/>
        <v>#REF!</v>
      </c>
      <c r="K8" s="1045" t="e">
        <f t="shared" si="6"/>
        <v>#REF!</v>
      </c>
      <c r="L8" s="1045" t="e">
        <f t="shared" si="7"/>
        <v>#REF!</v>
      </c>
      <c r="M8" s="1053" t="e">
        <f>L8/E42</f>
        <v>#REF!</v>
      </c>
      <c r="N8" s="1045" t="e">
        <f t="shared" si="8"/>
        <v>#REF!</v>
      </c>
      <c r="O8" s="1045" t="e">
        <f t="shared" si="9"/>
        <v>#REF!</v>
      </c>
      <c r="P8" s="1045" t="e">
        <f t="shared" si="10"/>
        <v>#REF!</v>
      </c>
      <c r="Q8" s="1046" t="e">
        <f t="shared" si="11"/>
        <v>#REF!</v>
      </c>
      <c r="R8" s="1578" t="s">
        <v>38</v>
      </c>
      <c r="S8" s="1579"/>
      <c r="T8" s="1579"/>
      <c r="U8" s="1579"/>
      <c r="V8" s="1580"/>
      <c r="W8" s="161"/>
      <c r="X8" s="593"/>
      <c r="Y8" s="593"/>
      <c r="Z8" s="616"/>
      <c r="AA8" s="616"/>
      <c r="AB8" s="614"/>
      <c r="AC8" s="614"/>
      <c r="AD8" s="614"/>
      <c r="AE8" s="614"/>
      <c r="AF8" s="614"/>
      <c r="AG8" s="614"/>
    </row>
    <row r="9" spans="1:39" ht="32.450000000000003" customHeight="1" thickBot="1" x14ac:dyDescent="0.25">
      <c r="A9" s="1041" t="s">
        <v>33</v>
      </c>
      <c r="B9" s="1043">
        <v>2</v>
      </c>
      <c r="C9" s="1072">
        <v>60362</v>
      </c>
      <c r="D9" s="1047">
        <f t="shared" si="0"/>
        <v>13104.590199999999</v>
      </c>
      <c r="E9" s="1047" t="e">
        <f t="shared" si="1"/>
        <v>#REF!</v>
      </c>
      <c r="F9" s="1047" t="e">
        <f t="shared" si="2"/>
        <v>#REF!</v>
      </c>
      <c r="G9" s="1047" t="e">
        <f t="shared" si="3"/>
        <v>#REF!</v>
      </c>
      <c r="H9" s="1047" t="e">
        <f>$B$21</f>
        <v>#REF!</v>
      </c>
      <c r="I9" s="1047">
        <f t="shared" si="4"/>
        <v>1500</v>
      </c>
      <c r="J9" s="1047" t="e">
        <f t="shared" si="5"/>
        <v>#REF!</v>
      </c>
      <c r="K9" s="1047" t="e">
        <f t="shared" si="6"/>
        <v>#REF!</v>
      </c>
      <c r="L9" s="1047" t="e">
        <f t="shared" si="7"/>
        <v>#REF!</v>
      </c>
      <c r="M9" s="1063" t="e">
        <f>L9/E42</f>
        <v>#REF!</v>
      </c>
      <c r="N9" s="1047" t="e">
        <f t="shared" si="8"/>
        <v>#REF!</v>
      </c>
      <c r="O9" s="1047" t="e">
        <f t="shared" si="9"/>
        <v>#REF!</v>
      </c>
      <c r="P9" s="1047" t="e">
        <f t="shared" si="10"/>
        <v>#REF!</v>
      </c>
      <c r="Q9" s="1048" t="e">
        <f t="shared" si="11"/>
        <v>#REF!</v>
      </c>
      <c r="R9" s="1578" t="s">
        <v>650</v>
      </c>
      <c r="S9" s="1579"/>
      <c r="T9" s="1579"/>
      <c r="U9" s="1579"/>
      <c r="V9" s="1580"/>
      <c r="W9" s="161"/>
      <c r="X9" s="593"/>
      <c r="Y9" s="593"/>
      <c r="Z9" s="616"/>
      <c r="AA9" s="616"/>
      <c r="AB9" s="614"/>
      <c r="AC9" s="614"/>
      <c r="AD9" s="614"/>
      <c r="AE9" s="614"/>
      <c r="AF9" s="614"/>
      <c r="AG9" s="614"/>
    </row>
    <row r="10" spans="1:39" ht="32.450000000000003" customHeight="1" x14ac:dyDescent="0.2">
      <c r="A10" s="1041" t="s">
        <v>34</v>
      </c>
      <c r="B10" s="1042">
        <v>1</v>
      </c>
      <c r="C10" s="1073">
        <v>33400</v>
      </c>
      <c r="D10" s="1045">
        <f t="shared" si="0"/>
        <v>7251.1399999999994</v>
      </c>
      <c r="E10" s="1045" t="e">
        <f t="shared" si="1"/>
        <v>#REF!</v>
      </c>
      <c r="F10" s="1045" t="e">
        <f t="shared" si="2"/>
        <v>#REF!</v>
      </c>
      <c r="G10" s="1045" t="e">
        <f t="shared" si="3"/>
        <v>#REF!</v>
      </c>
      <c r="H10" s="1045" t="e">
        <f>$B$20</f>
        <v>#REF!</v>
      </c>
      <c r="I10" s="1045">
        <f t="shared" si="4"/>
        <v>1500</v>
      </c>
      <c r="J10" s="1045" t="e">
        <f t="shared" si="5"/>
        <v>#REF!</v>
      </c>
      <c r="K10" s="1045" t="e">
        <f t="shared" si="6"/>
        <v>#REF!</v>
      </c>
      <c r="L10" s="1045" t="e">
        <f t="shared" si="7"/>
        <v>#REF!</v>
      </c>
      <c r="M10" s="1053" t="e">
        <f>L10/$Q$29</f>
        <v>#REF!</v>
      </c>
      <c r="N10" s="1045" t="e">
        <f t="shared" si="8"/>
        <v>#REF!</v>
      </c>
      <c r="O10" s="1045" t="e">
        <f t="shared" si="9"/>
        <v>#REF!</v>
      </c>
      <c r="P10" s="1045" t="e">
        <f t="shared" si="10"/>
        <v>#REF!</v>
      </c>
      <c r="Q10" s="1046" t="e">
        <f t="shared" si="11"/>
        <v>#REF!</v>
      </c>
      <c r="R10" s="1578" t="s">
        <v>38</v>
      </c>
      <c r="S10" s="1579"/>
      <c r="T10" s="1579"/>
      <c r="U10" s="1579"/>
      <c r="V10" s="1580"/>
      <c r="W10" s="161"/>
      <c r="X10" s="618"/>
      <c r="Y10" s="614"/>
      <c r="Z10" s="614"/>
      <c r="AA10" s="614"/>
      <c r="AB10" s="614"/>
      <c r="AC10" s="614"/>
      <c r="AD10" s="614"/>
      <c r="AE10" s="614"/>
      <c r="AF10" s="614"/>
      <c r="AG10" s="614"/>
    </row>
    <row r="11" spans="1:39" ht="32.450000000000003" customHeight="1" thickBot="1" x14ac:dyDescent="0.25">
      <c r="A11" s="1041" t="s">
        <v>34</v>
      </c>
      <c r="B11" s="1043">
        <v>2</v>
      </c>
      <c r="C11" s="1072">
        <v>40276</v>
      </c>
      <c r="D11" s="1047">
        <f t="shared" si="0"/>
        <v>8743.9195999999993</v>
      </c>
      <c r="E11" s="1047" t="e">
        <f t="shared" si="1"/>
        <v>#REF!</v>
      </c>
      <c r="F11" s="1047" t="e">
        <f t="shared" si="2"/>
        <v>#REF!</v>
      </c>
      <c r="G11" s="1047" t="e">
        <f t="shared" si="3"/>
        <v>#REF!</v>
      </c>
      <c r="H11" s="1047" t="e">
        <f>$B$20</f>
        <v>#REF!</v>
      </c>
      <c r="I11" s="1047">
        <f t="shared" si="4"/>
        <v>1500</v>
      </c>
      <c r="J11" s="1047" t="e">
        <f t="shared" si="5"/>
        <v>#REF!</v>
      </c>
      <c r="K11" s="1047" t="e">
        <f t="shared" si="6"/>
        <v>#REF!</v>
      </c>
      <c r="L11" s="1047" t="e">
        <f t="shared" si="7"/>
        <v>#REF!</v>
      </c>
      <c r="M11" s="1063" t="e">
        <f>L11/$Q$29</f>
        <v>#REF!</v>
      </c>
      <c r="N11" s="1047" t="e">
        <f t="shared" si="8"/>
        <v>#REF!</v>
      </c>
      <c r="O11" s="1047" t="e">
        <f t="shared" si="9"/>
        <v>#REF!</v>
      </c>
      <c r="P11" s="1047" t="e">
        <f t="shared" si="10"/>
        <v>#REF!</v>
      </c>
      <c r="Q11" s="1048" t="e">
        <f t="shared" si="11"/>
        <v>#REF!</v>
      </c>
      <c r="R11" s="1578" t="s">
        <v>695</v>
      </c>
      <c r="S11" s="1579"/>
      <c r="T11" s="1579"/>
      <c r="U11" s="1579"/>
      <c r="V11" s="1580"/>
      <c r="W11" s="161"/>
      <c r="X11" s="618"/>
      <c r="Y11" s="614"/>
      <c r="Z11" s="614"/>
      <c r="AA11" s="614"/>
      <c r="AB11" s="614"/>
      <c r="AC11" s="614"/>
      <c r="AD11" s="614"/>
      <c r="AE11" s="614"/>
      <c r="AF11" s="614"/>
      <c r="AG11" s="614"/>
    </row>
    <row r="12" spans="1:39" ht="32.450000000000003" customHeight="1" thickBot="1" x14ac:dyDescent="0.25">
      <c r="A12" s="595" t="s">
        <v>787</v>
      </c>
      <c r="B12" s="991">
        <v>1</v>
      </c>
      <c r="C12" s="1073">
        <v>32000</v>
      </c>
      <c r="D12" s="1045">
        <f t="shared" si="0"/>
        <v>6947.2</v>
      </c>
      <c r="E12" s="1045" t="e">
        <f t="shared" si="1"/>
        <v>#REF!</v>
      </c>
      <c r="F12" s="1045" t="e">
        <f t="shared" si="2"/>
        <v>#REF!</v>
      </c>
      <c r="G12" s="1045" t="e">
        <f t="shared" si="3"/>
        <v>#REF!</v>
      </c>
      <c r="H12" s="1045" t="e">
        <f>$B$20</f>
        <v>#REF!</v>
      </c>
      <c r="I12" s="1045">
        <f t="shared" si="4"/>
        <v>1500</v>
      </c>
      <c r="J12" s="1045" t="e">
        <f t="shared" si="5"/>
        <v>#REF!</v>
      </c>
      <c r="K12" s="1045" t="e">
        <f t="shared" si="6"/>
        <v>#REF!</v>
      </c>
      <c r="L12" s="1045" t="e">
        <f t="shared" si="7"/>
        <v>#REF!</v>
      </c>
      <c r="M12" s="1053" t="e">
        <f>L12/$Q$45</f>
        <v>#REF!</v>
      </c>
      <c r="N12" s="1045" t="e">
        <f t="shared" si="8"/>
        <v>#REF!</v>
      </c>
      <c r="O12" s="1045" t="e">
        <f t="shared" si="9"/>
        <v>#REF!</v>
      </c>
      <c r="P12" s="1045" t="e">
        <f t="shared" si="10"/>
        <v>#REF!</v>
      </c>
      <c r="Q12" s="1046" t="e">
        <f>N12*$Q$4</f>
        <v>#REF!</v>
      </c>
      <c r="R12" s="1596" t="s">
        <v>792</v>
      </c>
      <c r="S12" s="1597"/>
      <c r="T12" s="1597"/>
      <c r="U12" s="1597"/>
      <c r="V12" s="1598"/>
      <c r="W12" s="161"/>
      <c r="X12" s="613"/>
      <c r="Y12" s="613"/>
      <c r="Z12" s="613"/>
      <c r="AA12" s="613"/>
      <c r="AB12" s="613"/>
      <c r="AC12" s="156"/>
      <c r="AE12" s="154"/>
    </row>
    <row r="13" spans="1:39" ht="32.450000000000003" customHeight="1" thickBot="1" x14ac:dyDescent="0.25">
      <c r="A13" s="595" t="s">
        <v>787</v>
      </c>
      <c r="B13" s="993">
        <v>2</v>
      </c>
      <c r="C13" s="1072">
        <v>35500</v>
      </c>
      <c r="D13" s="1049">
        <f t="shared" si="0"/>
        <v>7707.0499999999993</v>
      </c>
      <c r="E13" s="1049" t="e">
        <f t="shared" si="1"/>
        <v>#REF!</v>
      </c>
      <c r="F13" s="1049" t="e">
        <f t="shared" si="2"/>
        <v>#REF!</v>
      </c>
      <c r="G13" s="1049" t="e">
        <f t="shared" si="3"/>
        <v>#REF!</v>
      </c>
      <c r="H13" s="1049" t="e">
        <f>$B$20</f>
        <v>#REF!</v>
      </c>
      <c r="I13" s="1049">
        <f t="shared" si="4"/>
        <v>1500</v>
      </c>
      <c r="J13" s="1049" t="e">
        <f t="shared" si="5"/>
        <v>#REF!</v>
      </c>
      <c r="K13" s="1049" t="e">
        <f t="shared" si="6"/>
        <v>#REF!</v>
      </c>
      <c r="L13" s="1049" t="e">
        <f t="shared" si="7"/>
        <v>#REF!</v>
      </c>
      <c r="M13" s="1063" t="e">
        <f>L13/$Q$45</f>
        <v>#REF!</v>
      </c>
      <c r="N13" s="1049" t="e">
        <f t="shared" si="8"/>
        <v>#REF!</v>
      </c>
      <c r="O13" s="1049" t="e">
        <f t="shared" si="9"/>
        <v>#REF!</v>
      </c>
      <c r="P13" s="1049" t="e">
        <f t="shared" si="10"/>
        <v>#REF!</v>
      </c>
      <c r="Q13" s="1050" t="e">
        <f t="shared" si="11"/>
        <v>#REF!</v>
      </c>
      <c r="R13" s="1596" t="s">
        <v>791</v>
      </c>
      <c r="S13" s="1597"/>
      <c r="T13" s="1597"/>
      <c r="U13" s="1597"/>
      <c r="V13" s="1598"/>
      <c r="W13" s="161"/>
      <c r="Y13" s="613"/>
      <c r="Z13" s="154"/>
      <c r="AB13" s="156"/>
      <c r="AC13" s="158"/>
      <c r="AE13" s="154"/>
    </row>
    <row r="14" spans="1:39" s="158" customFormat="1" ht="15" customHeight="1" x14ac:dyDescent="0.2">
      <c r="A14" s="619"/>
      <c r="B14" s="159"/>
      <c r="C14" s="154"/>
      <c r="D14" s="154"/>
      <c r="E14" s="154"/>
      <c r="F14" s="154"/>
      <c r="G14" s="154"/>
      <c r="H14" s="154"/>
      <c r="I14" s="154"/>
      <c r="J14" s="154"/>
      <c r="K14" s="154"/>
      <c r="L14" s="154"/>
      <c r="M14" s="154"/>
      <c r="N14" s="154"/>
      <c r="O14" s="154"/>
      <c r="P14" s="154"/>
      <c r="Q14" s="154"/>
      <c r="R14" s="154"/>
      <c r="S14" s="154"/>
      <c r="T14" s="154"/>
      <c r="U14" s="154"/>
      <c r="V14" s="154"/>
      <c r="W14" s="154"/>
      <c r="X14" s="154"/>
      <c r="Y14" s="161"/>
      <c r="Z14" s="154"/>
      <c r="AA14" s="156"/>
      <c r="AB14" s="154"/>
      <c r="AC14" s="154"/>
      <c r="AD14" s="156"/>
      <c r="AF14" s="154"/>
      <c r="AG14" s="154"/>
      <c r="AH14" s="154"/>
      <c r="AI14" s="154"/>
      <c r="AJ14" s="154"/>
      <c r="AK14" s="154"/>
      <c r="AL14" s="154"/>
      <c r="AM14" s="154"/>
    </row>
    <row r="15" spans="1:39" s="158" customFormat="1" ht="15" customHeight="1" thickBot="1" x14ac:dyDescent="0.25">
      <c r="A15" s="154"/>
      <c r="B15" s="159"/>
      <c r="C15" s="154"/>
      <c r="D15" s="154"/>
      <c r="E15" s="154"/>
      <c r="F15" s="154"/>
      <c r="G15" s="154"/>
      <c r="H15" s="154"/>
      <c r="I15" s="154"/>
      <c r="J15" s="154"/>
      <c r="K15" s="154"/>
      <c r="L15" s="154"/>
      <c r="M15" s="154"/>
      <c r="N15" s="154"/>
      <c r="O15" s="154"/>
      <c r="P15" s="154"/>
      <c r="Q15" s="154"/>
      <c r="R15" s="154"/>
      <c r="S15" s="154"/>
      <c r="T15" s="154"/>
      <c r="U15" s="154"/>
      <c r="V15" s="154"/>
      <c r="W15" s="161"/>
      <c r="X15" s="156"/>
      <c r="Y15" s="156"/>
      <c r="Z15" s="154"/>
      <c r="AA15" s="154"/>
      <c r="AB15" s="156"/>
      <c r="AD15" s="154"/>
      <c r="AE15" s="154"/>
      <c r="AF15" s="154"/>
      <c r="AG15" s="154"/>
      <c r="AH15" s="154"/>
      <c r="AI15" s="154"/>
      <c r="AJ15" s="154"/>
      <c r="AK15" s="154"/>
    </row>
    <row r="16" spans="1:39" s="158" customFormat="1" ht="15" customHeight="1" thickBot="1" x14ac:dyDescent="0.3">
      <c r="A16" s="1599" t="s">
        <v>757</v>
      </c>
      <c r="B16" s="1600"/>
      <c r="C16" s="1600"/>
      <c r="D16" s="1600"/>
      <c r="E16" s="1600"/>
      <c r="F16" s="1600"/>
      <c r="G16" s="1600"/>
      <c r="H16" s="1600"/>
      <c r="I16" s="1600"/>
      <c r="J16" s="1601"/>
      <c r="K16" s="154"/>
      <c r="L16" s="154"/>
      <c r="M16" s="1602" t="s">
        <v>788</v>
      </c>
      <c r="N16" s="1603"/>
      <c r="O16" s="1603"/>
      <c r="P16" s="1603"/>
      <c r="Q16" s="1603"/>
      <c r="R16" s="154"/>
      <c r="S16" s="156"/>
      <c r="T16" s="154"/>
      <c r="U16" s="154"/>
      <c r="V16" s="154"/>
      <c r="W16" s="161"/>
      <c r="X16" s="156"/>
      <c r="Y16" s="156"/>
      <c r="Z16" s="154"/>
      <c r="AA16" s="154"/>
      <c r="AB16" s="156"/>
      <c r="AD16" s="154"/>
      <c r="AE16" s="154"/>
      <c r="AF16" s="154"/>
      <c r="AG16" s="154"/>
      <c r="AH16" s="154"/>
      <c r="AI16" s="154"/>
      <c r="AJ16" s="154"/>
      <c r="AK16" s="154"/>
    </row>
    <row r="17" spans="1:37" s="158" customFormat="1" ht="15" customHeight="1" thickBot="1" x14ac:dyDescent="0.25">
      <c r="A17" s="981" t="s">
        <v>525</v>
      </c>
      <c r="B17" s="982" t="e">
        <f>#REF!</f>
        <v>#REF!</v>
      </c>
      <c r="C17" s="983" t="s">
        <v>541</v>
      </c>
      <c r="D17" s="984"/>
      <c r="E17" s="984"/>
      <c r="F17" s="984"/>
      <c r="G17" s="984"/>
      <c r="H17" s="984"/>
      <c r="I17" s="984"/>
      <c r="J17" s="985"/>
      <c r="K17" s="154"/>
      <c r="L17" s="154"/>
      <c r="M17" s="1003" t="s">
        <v>759</v>
      </c>
      <c r="N17" s="1026"/>
      <c r="O17" s="1004" t="s">
        <v>760</v>
      </c>
      <c r="P17" s="1005" t="s">
        <v>761</v>
      </c>
      <c r="Q17" s="1006">
        <v>2080</v>
      </c>
      <c r="R17" s="892"/>
      <c r="S17" s="892"/>
      <c r="T17" s="892"/>
      <c r="U17" s="892"/>
      <c r="V17" s="154"/>
      <c r="W17" s="161"/>
      <c r="X17" s="156"/>
      <c r="Y17" s="156"/>
      <c r="Z17" s="154"/>
      <c r="AA17" s="154"/>
      <c r="AB17" s="156"/>
      <c r="AD17" s="154"/>
      <c r="AE17" s="154"/>
      <c r="AF17" s="154"/>
      <c r="AG17" s="154"/>
      <c r="AH17" s="154"/>
      <c r="AI17" s="154"/>
      <c r="AJ17" s="154"/>
      <c r="AK17" s="154"/>
    </row>
    <row r="18" spans="1:37" s="158" customFormat="1" ht="15" customHeight="1" x14ac:dyDescent="0.2">
      <c r="A18" s="266" t="s">
        <v>142</v>
      </c>
      <c r="B18" s="257" t="e">
        <f>#REF!</f>
        <v>#REF!</v>
      </c>
      <c r="C18" s="980" t="s">
        <v>541</v>
      </c>
      <c r="D18" s="253"/>
      <c r="E18" s="253"/>
      <c r="F18" s="253"/>
      <c r="G18" s="253"/>
      <c r="H18" s="253"/>
      <c r="I18" s="253"/>
      <c r="J18" s="594"/>
      <c r="K18" s="154"/>
      <c r="L18" s="154"/>
      <c r="M18" s="1604" t="s">
        <v>762</v>
      </c>
      <c r="N18" s="1605"/>
      <c r="O18" s="1007">
        <v>40</v>
      </c>
      <c r="P18" s="1008">
        <v>3</v>
      </c>
      <c r="Q18" s="1009">
        <f t="shared" ref="Q18:Q23" si="12">P18*O18</f>
        <v>120</v>
      </c>
      <c r="R18" s="891"/>
      <c r="S18" s="1040"/>
      <c r="T18" s="892"/>
      <c r="U18" s="976"/>
      <c r="V18" s="154"/>
      <c r="W18" s="161"/>
      <c r="X18" s="156"/>
      <c r="Y18" s="156"/>
      <c r="Z18" s="154"/>
      <c r="AA18" s="154"/>
      <c r="AB18" s="156"/>
      <c r="AD18" s="154"/>
      <c r="AE18" s="154"/>
      <c r="AF18" s="154"/>
      <c r="AG18" s="154"/>
      <c r="AH18" s="154"/>
      <c r="AI18" s="154"/>
      <c r="AJ18" s="154"/>
      <c r="AK18" s="154"/>
    </row>
    <row r="19" spans="1:37" s="158" customFormat="1" ht="15" customHeight="1" x14ac:dyDescent="0.2">
      <c r="A19" s="266" t="s">
        <v>777</v>
      </c>
      <c r="B19" s="257" t="e">
        <f>#REF!</f>
        <v>#REF!</v>
      </c>
      <c r="C19" s="980" t="s">
        <v>776</v>
      </c>
      <c r="D19" s="253"/>
      <c r="E19" s="253"/>
      <c r="F19" s="253"/>
      <c r="G19" s="253"/>
      <c r="H19" s="253"/>
      <c r="I19" s="253"/>
      <c r="J19" s="594"/>
      <c r="K19" s="154"/>
      <c r="L19" s="154"/>
      <c r="M19" s="1606" t="s">
        <v>763</v>
      </c>
      <c r="N19" s="1607"/>
      <c r="O19" s="1007">
        <v>40</v>
      </c>
      <c r="P19" s="1021">
        <v>2</v>
      </c>
      <c r="Q19" s="1009">
        <f t="shared" si="12"/>
        <v>80</v>
      </c>
      <c r="R19" s="891"/>
      <c r="S19" s="892"/>
      <c r="T19" s="892"/>
      <c r="U19" s="976"/>
      <c r="V19" s="154"/>
      <c r="W19" s="161"/>
      <c r="X19" s="156"/>
      <c r="Y19" s="156"/>
      <c r="Z19" s="154"/>
      <c r="AA19" s="154"/>
      <c r="AB19" s="156"/>
      <c r="AD19" s="154"/>
      <c r="AE19" s="154"/>
      <c r="AF19" s="154"/>
      <c r="AG19" s="154"/>
      <c r="AH19" s="154"/>
      <c r="AI19" s="154"/>
      <c r="AJ19" s="154"/>
      <c r="AK19" s="154"/>
    </row>
    <row r="20" spans="1:37" s="158" customFormat="1" ht="15" customHeight="1" x14ac:dyDescent="0.2">
      <c r="A20" s="266" t="s">
        <v>786</v>
      </c>
      <c r="B20" s="257" t="e">
        <f>#REF!</f>
        <v>#REF!</v>
      </c>
      <c r="C20" s="980" t="s">
        <v>801</v>
      </c>
      <c r="D20" s="253"/>
      <c r="E20" s="253"/>
      <c r="F20" s="253"/>
      <c r="G20" s="253"/>
      <c r="H20" s="253"/>
      <c r="I20" s="253"/>
      <c r="J20" s="594"/>
      <c r="K20" s="613"/>
      <c r="L20" s="154"/>
      <c r="M20" s="1608" t="s">
        <v>750</v>
      </c>
      <c r="N20" s="1609"/>
      <c r="O20" s="1007">
        <v>40</v>
      </c>
      <c r="P20" s="1022">
        <v>0.6</v>
      </c>
      <c r="Q20" s="1009">
        <f t="shared" si="12"/>
        <v>24</v>
      </c>
      <c r="R20" s="891"/>
      <c r="S20" s="892"/>
      <c r="T20" s="892"/>
      <c r="U20" s="892"/>
      <c r="V20" s="154"/>
      <c r="W20" s="161"/>
      <c r="X20" s="156"/>
      <c r="Y20" s="156"/>
      <c r="Z20" s="154"/>
      <c r="AA20" s="154"/>
      <c r="AB20" s="156"/>
      <c r="AD20" s="154"/>
      <c r="AE20" s="154"/>
      <c r="AF20" s="154"/>
      <c r="AG20" s="154"/>
      <c r="AH20" s="154"/>
      <c r="AI20" s="154"/>
      <c r="AJ20" s="154"/>
      <c r="AK20" s="154"/>
    </row>
    <row r="21" spans="1:37" s="158" customFormat="1" ht="15" customHeight="1" x14ac:dyDescent="0.2">
      <c r="A21" s="266" t="s">
        <v>752</v>
      </c>
      <c r="B21" s="257" t="e">
        <f>#REF!</f>
        <v>#REF!</v>
      </c>
      <c r="C21" s="980" t="s">
        <v>802</v>
      </c>
      <c r="D21" s="253"/>
      <c r="E21" s="253"/>
      <c r="F21" s="253"/>
      <c r="G21" s="253"/>
      <c r="H21" s="253"/>
      <c r="I21" s="253"/>
      <c r="J21" s="594"/>
      <c r="K21" s="154"/>
      <c r="L21" s="154"/>
      <c r="M21" s="1608" t="s">
        <v>764</v>
      </c>
      <c r="N21" s="1609"/>
      <c r="O21" s="1007">
        <v>40</v>
      </c>
      <c r="P21" s="1010">
        <v>2</v>
      </c>
      <c r="Q21" s="1009">
        <f t="shared" si="12"/>
        <v>80</v>
      </c>
      <c r="R21" s="891"/>
      <c r="S21" s="892"/>
      <c r="T21" s="892"/>
      <c r="U21" s="892"/>
      <c r="V21" s="154"/>
      <c r="W21" s="161"/>
      <c r="X21" s="156"/>
      <c r="Y21" s="156"/>
      <c r="Z21" s="154"/>
      <c r="AA21" s="154"/>
      <c r="AB21" s="156"/>
      <c r="AD21" s="154"/>
      <c r="AE21" s="154"/>
      <c r="AF21" s="154"/>
      <c r="AG21" s="154"/>
      <c r="AH21" s="154"/>
      <c r="AI21" s="154"/>
      <c r="AJ21" s="154"/>
      <c r="AK21" s="154"/>
    </row>
    <row r="22" spans="1:37" s="158" customFormat="1" ht="15" customHeight="1" thickBot="1" x14ac:dyDescent="0.25">
      <c r="A22" s="275" t="s">
        <v>750</v>
      </c>
      <c r="B22" s="986">
        <v>1500</v>
      </c>
      <c r="C22" s="987" t="s">
        <v>751</v>
      </c>
      <c r="D22" s="278"/>
      <c r="E22" s="278"/>
      <c r="F22" s="278"/>
      <c r="G22" s="278"/>
      <c r="H22" s="278"/>
      <c r="I22" s="278"/>
      <c r="J22" s="988"/>
      <c r="K22" s="156"/>
      <c r="L22" s="154"/>
      <c r="M22" s="1610" t="s">
        <v>142</v>
      </c>
      <c r="N22" s="1611"/>
      <c r="O22" s="1011">
        <v>10</v>
      </c>
      <c r="P22" s="1012">
        <v>44</v>
      </c>
      <c r="Q22" s="1009">
        <f t="shared" si="12"/>
        <v>440</v>
      </c>
      <c r="R22" s="891"/>
      <c r="S22" s="892"/>
      <c r="T22" s="892"/>
      <c r="U22" s="892"/>
      <c r="V22" s="154"/>
      <c r="W22" s="161"/>
      <c r="X22" s="156"/>
      <c r="Y22" s="156"/>
      <c r="Z22" s="154"/>
      <c r="AA22" s="154"/>
      <c r="AB22" s="156"/>
      <c r="AD22" s="154"/>
      <c r="AE22" s="154"/>
      <c r="AF22" s="154"/>
      <c r="AG22" s="154"/>
      <c r="AH22" s="154"/>
      <c r="AI22" s="154"/>
      <c r="AJ22" s="154"/>
      <c r="AK22" s="154"/>
    </row>
    <row r="23" spans="1:37" s="158" customFormat="1" ht="15" customHeight="1" thickBot="1" x14ac:dyDescent="0.25">
      <c r="A23" s="251"/>
      <c r="B23" s="257"/>
      <c r="C23" s="980"/>
      <c r="D23" s="253"/>
      <c r="E23" s="253"/>
      <c r="F23" s="253"/>
      <c r="G23" s="253"/>
      <c r="H23" s="253"/>
      <c r="I23" s="253"/>
      <c r="J23" s="154"/>
      <c r="K23" s="156"/>
      <c r="L23" s="154"/>
      <c r="M23" s="1074" t="s">
        <v>804</v>
      </c>
      <c r="N23" s="1039"/>
      <c r="O23" s="1078">
        <v>4.5</v>
      </c>
      <c r="P23" s="1012">
        <v>44</v>
      </c>
      <c r="Q23" s="1009">
        <f t="shared" si="12"/>
        <v>198</v>
      </c>
      <c r="R23" s="891"/>
      <c r="S23" s="892"/>
      <c r="T23" s="892"/>
      <c r="U23" s="892"/>
      <c r="V23" s="154"/>
      <c r="W23" s="161"/>
      <c r="X23" s="156"/>
      <c r="Y23" s="156"/>
      <c r="Z23" s="154"/>
      <c r="AA23" s="154"/>
      <c r="AB23" s="156"/>
      <c r="AD23" s="154"/>
      <c r="AE23" s="154"/>
      <c r="AF23" s="154"/>
      <c r="AG23" s="154"/>
      <c r="AH23" s="154"/>
      <c r="AI23" s="154"/>
      <c r="AJ23" s="154"/>
      <c r="AK23" s="154"/>
    </row>
    <row r="24" spans="1:37" s="158" customFormat="1" ht="15" customHeight="1" thickBot="1" x14ac:dyDescent="0.25">
      <c r="A24" s="1599" t="s">
        <v>545</v>
      </c>
      <c r="B24" s="1600"/>
      <c r="C24" s="1600"/>
      <c r="D24" s="1600"/>
      <c r="E24" s="1600"/>
      <c r="F24" s="1600"/>
      <c r="G24" s="1600"/>
      <c r="H24" s="1600"/>
      <c r="I24" s="1600"/>
      <c r="J24" s="1601"/>
      <c r="K24" s="154"/>
      <c r="L24" s="154"/>
      <c r="M24" s="1612" t="s">
        <v>803</v>
      </c>
      <c r="N24" s="1613"/>
      <c r="O24" s="1054">
        <v>2.5</v>
      </c>
      <c r="P24" s="1055">
        <v>44</v>
      </c>
      <c r="Q24" s="1056">
        <f>O24*P24</f>
        <v>110</v>
      </c>
      <c r="R24" s="892"/>
      <c r="S24" s="892"/>
      <c r="T24" s="892"/>
      <c r="U24" s="892"/>
      <c r="V24" s="154"/>
      <c r="W24" s="161"/>
      <c r="X24" s="156"/>
      <c r="Y24" s="156"/>
      <c r="Z24" s="154"/>
      <c r="AA24" s="154"/>
      <c r="AB24" s="156"/>
      <c r="AD24" s="154"/>
      <c r="AE24" s="154"/>
      <c r="AF24" s="154"/>
      <c r="AG24" s="154"/>
      <c r="AH24" s="154"/>
      <c r="AI24" s="154"/>
      <c r="AJ24" s="154"/>
      <c r="AK24" s="154"/>
    </row>
    <row r="25" spans="1:37" s="158" customFormat="1" ht="15" customHeight="1" thickBot="1" x14ac:dyDescent="0.25">
      <c r="A25" s="981" t="s">
        <v>527</v>
      </c>
      <c r="B25" s="989">
        <v>0.21709999999999999</v>
      </c>
      <c r="C25" s="983" t="s">
        <v>538</v>
      </c>
      <c r="D25" s="984"/>
      <c r="E25" s="984"/>
      <c r="F25" s="984"/>
      <c r="G25" s="984"/>
      <c r="H25" s="984"/>
      <c r="I25" s="984"/>
      <c r="J25" s="985"/>
      <c r="K25" s="154"/>
      <c r="L25" s="154"/>
      <c r="M25" s="1057" t="s">
        <v>785</v>
      </c>
      <c r="N25" s="1058"/>
      <c r="O25" s="1059">
        <v>1.5</v>
      </c>
      <c r="P25" s="1060">
        <v>44</v>
      </c>
      <c r="Q25" s="1061">
        <f>O25*P25</f>
        <v>66</v>
      </c>
      <c r="R25" s="892"/>
      <c r="S25" s="892"/>
      <c r="T25" s="892"/>
      <c r="U25" s="892"/>
      <c r="V25" s="154"/>
      <c r="W25" s="161"/>
      <c r="X25" s="156"/>
      <c r="Y25" s="156"/>
      <c r="Z25" s="154"/>
      <c r="AA25" s="154"/>
      <c r="AB25" s="156"/>
      <c r="AD25" s="154"/>
      <c r="AE25" s="154"/>
      <c r="AF25" s="154"/>
      <c r="AG25" s="154"/>
      <c r="AH25" s="154"/>
      <c r="AI25" s="154"/>
      <c r="AJ25" s="154"/>
      <c r="AK25" s="154"/>
    </row>
    <row r="26" spans="1:37" s="158" customFormat="1" ht="15" customHeight="1" thickBot="1" x14ac:dyDescent="0.25">
      <c r="A26" s="266" t="s">
        <v>528</v>
      </c>
      <c r="B26" s="859">
        <f>'T &amp; F - M&amp;G'!M40</f>
        <v>0.11354678196780912</v>
      </c>
      <c r="C26" s="980" t="s">
        <v>540</v>
      </c>
      <c r="D26" s="253"/>
      <c r="E26" s="253"/>
      <c r="F26" s="253"/>
      <c r="G26" s="253"/>
      <c r="H26" s="253"/>
      <c r="I26" s="253"/>
      <c r="J26" s="594"/>
      <c r="K26" s="613"/>
      <c r="L26" s="154"/>
      <c r="M26" s="1593" t="s">
        <v>766</v>
      </c>
      <c r="N26" s="1594"/>
      <c r="O26" s="1595"/>
      <c r="P26" s="1016"/>
      <c r="Q26" s="1006">
        <f>SUM(Q18:Q25)</f>
        <v>1118</v>
      </c>
      <c r="R26" s="154"/>
      <c r="S26" s="154"/>
      <c r="T26" s="154"/>
      <c r="U26" s="154"/>
      <c r="V26" s="154"/>
      <c r="W26" s="161"/>
      <c r="X26" s="156"/>
      <c r="Y26" s="156"/>
      <c r="Z26" s="154"/>
      <c r="AA26" s="154"/>
      <c r="AB26" s="156"/>
      <c r="AD26" s="154"/>
      <c r="AE26" s="154"/>
      <c r="AF26" s="154"/>
      <c r="AG26" s="154"/>
      <c r="AH26" s="154"/>
      <c r="AI26" s="154"/>
      <c r="AJ26" s="154"/>
      <c r="AK26" s="154"/>
    </row>
    <row r="27" spans="1:37" s="158" customFormat="1" ht="15" customHeight="1" thickBot="1" x14ac:dyDescent="0.25">
      <c r="A27" s="275" t="s">
        <v>23</v>
      </c>
      <c r="B27" s="276">
        <f>'Sp2017 CAF'!BK27</f>
        <v>2.6217739003998465E-2</v>
      </c>
      <c r="C27" s="987" t="s">
        <v>798</v>
      </c>
      <c r="D27" s="278"/>
      <c r="E27" s="278"/>
      <c r="F27" s="278"/>
      <c r="G27" s="278"/>
      <c r="H27" s="278"/>
      <c r="I27" s="278"/>
      <c r="J27" s="988"/>
      <c r="K27" s="154"/>
      <c r="L27" s="154"/>
      <c r="M27" s="1614" t="s">
        <v>767</v>
      </c>
      <c r="N27" s="1615"/>
      <c r="O27" s="1616"/>
      <c r="P27" s="1017"/>
      <c r="Q27" s="1018">
        <f>Q17-Q26</f>
        <v>962</v>
      </c>
      <c r="R27" s="154"/>
      <c r="S27" s="154"/>
      <c r="T27" s="154"/>
      <c r="U27" s="154"/>
      <c r="V27" s="154"/>
      <c r="W27" s="161"/>
      <c r="X27" s="156"/>
      <c r="Y27" s="156"/>
      <c r="Z27" s="154"/>
      <c r="AA27" s="154"/>
      <c r="AB27" s="156"/>
      <c r="AD27" s="154"/>
      <c r="AE27" s="154"/>
      <c r="AF27" s="154"/>
      <c r="AG27" s="154"/>
      <c r="AH27" s="154"/>
      <c r="AI27" s="154"/>
      <c r="AJ27" s="154"/>
      <c r="AK27" s="154"/>
    </row>
    <row r="28" spans="1:37" s="158" customFormat="1" ht="15" customHeight="1" thickBot="1" x14ac:dyDescent="0.25">
      <c r="A28" s="154"/>
      <c r="B28" s="159"/>
      <c r="C28" s="154"/>
      <c r="D28" s="154"/>
      <c r="E28" s="154"/>
      <c r="F28" s="154"/>
      <c r="G28" s="154"/>
      <c r="H28" s="154"/>
      <c r="I28" s="154"/>
      <c r="J28" s="154"/>
      <c r="K28" s="154"/>
      <c r="L28" s="154"/>
      <c r="M28" s="1617" t="s">
        <v>768</v>
      </c>
      <c r="N28" s="1618"/>
      <c r="O28" s="1619"/>
      <c r="P28" s="1019"/>
      <c r="Q28" s="1020">
        <v>1</v>
      </c>
      <c r="R28" s="154"/>
      <c r="S28" s="154"/>
      <c r="T28" s="154"/>
      <c r="U28" s="154"/>
      <c r="V28" s="154"/>
      <c r="W28" s="161"/>
      <c r="X28" s="156"/>
      <c r="Y28" s="156"/>
      <c r="Z28" s="154"/>
      <c r="AA28" s="154"/>
      <c r="AB28" s="156"/>
      <c r="AD28" s="154"/>
      <c r="AE28" s="154"/>
      <c r="AF28" s="154"/>
      <c r="AG28" s="154"/>
      <c r="AH28" s="154"/>
      <c r="AI28" s="154"/>
      <c r="AJ28" s="154"/>
      <c r="AK28" s="154"/>
    </row>
    <row r="29" spans="1:37" s="158" customFormat="1" ht="15" customHeight="1" thickBot="1" x14ac:dyDescent="0.25">
      <c r="A29" s="154"/>
      <c r="B29" s="159"/>
      <c r="C29" s="154"/>
      <c r="D29" s="154"/>
      <c r="E29" s="154"/>
      <c r="F29" s="154"/>
      <c r="G29" s="154"/>
      <c r="H29" s="154"/>
      <c r="I29" s="154"/>
      <c r="J29" s="154"/>
      <c r="K29" s="154"/>
      <c r="L29" s="154"/>
      <c r="M29" s="1593" t="s">
        <v>769</v>
      </c>
      <c r="N29" s="1594"/>
      <c r="O29" s="1595"/>
      <c r="P29" s="1016"/>
      <c r="Q29" s="1006">
        <f>Q28*Q27</f>
        <v>962</v>
      </c>
      <c r="R29" s="154"/>
      <c r="S29" s="154"/>
      <c r="T29" s="154"/>
      <c r="U29" s="154"/>
      <c r="V29" s="154"/>
      <c r="W29" s="161"/>
      <c r="X29" s="156"/>
      <c r="Y29" s="156"/>
      <c r="Z29" s="154"/>
      <c r="AA29" s="154"/>
      <c r="AB29" s="156"/>
      <c r="AD29" s="154"/>
      <c r="AE29" s="154"/>
      <c r="AF29" s="154"/>
      <c r="AG29" s="154"/>
      <c r="AH29" s="154"/>
      <c r="AI29" s="154"/>
      <c r="AJ29" s="154"/>
      <c r="AK29" s="154"/>
    </row>
    <row r="30" spans="1:37" ht="15" customHeight="1" thickBot="1" x14ac:dyDescent="0.3">
      <c r="A30" s="1620" t="s">
        <v>782</v>
      </c>
      <c r="B30" s="1621"/>
      <c r="C30" s="1621"/>
      <c r="D30" s="1621"/>
      <c r="E30" s="1621"/>
      <c r="W30" s="161"/>
      <c r="X30" s="156"/>
      <c r="Y30" s="156"/>
      <c r="Z30" s="154"/>
      <c r="AB30" s="156"/>
      <c r="AC30" s="158"/>
      <c r="AE30" s="154"/>
    </row>
    <row r="31" spans="1:37" ht="15" customHeight="1" thickBot="1" x14ac:dyDescent="0.25">
      <c r="A31" s="1003" t="s">
        <v>759</v>
      </c>
      <c r="B31" s="1026"/>
      <c r="C31" s="1004" t="s">
        <v>760</v>
      </c>
      <c r="D31" s="1005" t="s">
        <v>761</v>
      </c>
      <c r="E31" s="1006">
        <v>2080</v>
      </c>
      <c r="W31" s="161"/>
      <c r="X31" s="156"/>
      <c r="Y31" s="156"/>
      <c r="Z31" s="154"/>
      <c r="AC31" s="158"/>
      <c r="AE31" s="154"/>
    </row>
    <row r="32" spans="1:37" ht="15" customHeight="1" thickBot="1" x14ac:dyDescent="0.25">
      <c r="A32" s="1604" t="s">
        <v>762</v>
      </c>
      <c r="B32" s="1605"/>
      <c r="C32" s="1007">
        <v>40</v>
      </c>
      <c r="D32" s="1008">
        <v>3</v>
      </c>
      <c r="E32" s="1009">
        <f t="shared" ref="E32:E37" si="13">D32*C32</f>
        <v>120</v>
      </c>
      <c r="M32" s="1622" t="s">
        <v>789</v>
      </c>
      <c r="N32" s="1623"/>
      <c r="O32" s="1623"/>
      <c r="P32" s="1623"/>
      <c r="Q32" s="1623"/>
    </row>
    <row r="33" spans="1:26" ht="15" customHeight="1" thickBot="1" x14ac:dyDescent="0.25">
      <c r="A33" s="1606" t="s">
        <v>763</v>
      </c>
      <c r="B33" s="1607"/>
      <c r="C33" s="1007">
        <v>40</v>
      </c>
      <c r="D33" s="1021">
        <v>2</v>
      </c>
      <c r="E33" s="1009">
        <f t="shared" si="13"/>
        <v>80</v>
      </c>
      <c r="M33" s="1003" t="s">
        <v>759</v>
      </c>
      <c r="N33" s="1026"/>
      <c r="O33" s="1004" t="s">
        <v>760</v>
      </c>
      <c r="P33" s="1005" t="s">
        <v>761</v>
      </c>
      <c r="Q33" s="1006">
        <v>2080</v>
      </c>
    </row>
    <row r="34" spans="1:26" ht="15" customHeight="1" x14ac:dyDescent="0.2">
      <c r="A34" s="1608" t="s">
        <v>750</v>
      </c>
      <c r="B34" s="1609"/>
      <c r="C34" s="1007">
        <v>40</v>
      </c>
      <c r="D34" s="1022">
        <v>0.6</v>
      </c>
      <c r="E34" s="1009">
        <f t="shared" si="13"/>
        <v>24</v>
      </c>
      <c r="M34" s="1604" t="s">
        <v>762</v>
      </c>
      <c r="N34" s="1605"/>
      <c r="O34" s="1007">
        <v>40</v>
      </c>
      <c r="P34" s="1008">
        <v>3</v>
      </c>
      <c r="Q34" s="1009">
        <f t="shared" ref="Q34:Q40" si="14">P34*O34</f>
        <v>120</v>
      </c>
    </row>
    <row r="35" spans="1:26" ht="15" customHeight="1" x14ac:dyDescent="0.2">
      <c r="A35" s="1608" t="s">
        <v>764</v>
      </c>
      <c r="B35" s="1609"/>
      <c r="C35" s="1007">
        <v>40</v>
      </c>
      <c r="D35" s="1010">
        <v>2</v>
      </c>
      <c r="E35" s="1009">
        <f t="shared" si="13"/>
        <v>80</v>
      </c>
      <c r="M35" s="1606" t="s">
        <v>763</v>
      </c>
      <c r="N35" s="1607"/>
      <c r="O35" s="1007">
        <v>40</v>
      </c>
      <c r="P35" s="1021">
        <v>2</v>
      </c>
      <c r="Q35" s="1009">
        <f t="shared" si="14"/>
        <v>80</v>
      </c>
    </row>
    <row r="36" spans="1:26" ht="15" customHeight="1" x14ac:dyDescent="0.2">
      <c r="A36" s="1610" t="s">
        <v>142</v>
      </c>
      <c r="B36" s="1611"/>
      <c r="C36" s="1011">
        <v>8</v>
      </c>
      <c r="D36" s="1012">
        <v>44</v>
      </c>
      <c r="E36" s="1009">
        <f t="shared" si="13"/>
        <v>352</v>
      </c>
      <c r="M36" s="1608" t="s">
        <v>750</v>
      </c>
      <c r="N36" s="1609"/>
      <c r="O36" s="1007">
        <v>40</v>
      </c>
      <c r="P36" s="1022">
        <v>0.6</v>
      </c>
      <c r="Q36" s="1009">
        <f t="shared" si="14"/>
        <v>24</v>
      </c>
    </row>
    <row r="37" spans="1:26" ht="15" customHeight="1" x14ac:dyDescent="0.2">
      <c r="A37" s="1038" t="s">
        <v>780</v>
      </c>
      <c r="B37" s="1039"/>
      <c r="C37" s="1037">
        <v>6</v>
      </c>
      <c r="D37" s="1012">
        <v>44</v>
      </c>
      <c r="E37" s="1009">
        <f t="shared" si="13"/>
        <v>264</v>
      </c>
      <c r="M37" s="1608" t="s">
        <v>764</v>
      </c>
      <c r="N37" s="1609"/>
      <c r="O37" s="1007">
        <v>40</v>
      </c>
      <c r="P37" s="1010">
        <v>2</v>
      </c>
      <c r="Q37" s="1009">
        <f t="shared" si="14"/>
        <v>80</v>
      </c>
    </row>
    <row r="38" spans="1:26" ht="15" customHeight="1" thickBot="1" x14ac:dyDescent="0.25">
      <c r="A38" s="1624" t="s">
        <v>765</v>
      </c>
      <c r="B38" s="1625"/>
      <c r="C38" s="1013">
        <v>2</v>
      </c>
      <c r="D38" s="1014">
        <v>44</v>
      </c>
      <c r="E38" s="1015">
        <f>C38*D38</f>
        <v>88</v>
      </c>
      <c r="M38" s="1610" t="s">
        <v>142</v>
      </c>
      <c r="N38" s="1611"/>
      <c r="O38" s="1011">
        <v>10</v>
      </c>
      <c r="P38" s="1012">
        <v>44</v>
      </c>
      <c r="Q38" s="1009">
        <f t="shared" si="14"/>
        <v>440</v>
      </c>
    </row>
    <row r="39" spans="1:26" ht="15" customHeight="1" thickBot="1" x14ac:dyDescent="0.25">
      <c r="A39" s="1593" t="s">
        <v>766</v>
      </c>
      <c r="B39" s="1594"/>
      <c r="C39" s="1595"/>
      <c r="D39" s="1016"/>
      <c r="E39" s="1006">
        <f>SUM(E32:E38)</f>
        <v>1008</v>
      </c>
      <c r="M39" s="1074" t="s">
        <v>800</v>
      </c>
      <c r="N39" s="1075"/>
      <c r="O39" s="1076">
        <v>2.5</v>
      </c>
      <c r="P39" s="1012">
        <v>44</v>
      </c>
      <c r="Q39" s="1009">
        <f t="shared" si="14"/>
        <v>110</v>
      </c>
    </row>
    <row r="40" spans="1:26" ht="15" customHeight="1" x14ac:dyDescent="0.2">
      <c r="A40" s="1614" t="s">
        <v>767</v>
      </c>
      <c r="B40" s="1615"/>
      <c r="C40" s="1616"/>
      <c r="D40" s="1017"/>
      <c r="E40" s="1018">
        <f>E31-E39</f>
        <v>1072</v>
      </c>
      <c r="M40" s="1074" t="s">
        <v>804</v>
      </c>
      <c r="N40" s="1039"/>
      <c r="O40" s="1037">
        <v>5.05</v>
      </c>
      <c r="P40" s="1012">
        <v>44</v>
      </c>
      <c r="Q40" s="1009">
        <f t="shared" si="14"/>
        <v>222.2</v>
      </c>
    </row>
    <row r="41" spans="1:26" ht="15" customHeight="1" thickBot="1" x14ac:dyDescent="0.25">
      <c r="A41" s="1617" t="s">
        <v>768</v>
      </c>
      <c r="B41" s="1618"/>
      <c r="C41" s="1619"/>
      <c r="D41" s="1019"/>
      <c r="E41" s="1020">
        <v>1</v>
      </c>
      <c r="M41" s="1057" t="s">
        <v>785</v>
      </c>
      <c r="N41" s="1058"/>
      <c r="O41" s="1059">
        <v>1.5</v>
      </c>
      <c r="P41" s="1060">
        <v>44</v>
      </c>
      <c r="Q41" s="1061">
        <f>O41*P41</f>
        <v>66</v>
      </c>
    </row>
    <row r="42" spans="1:26" ht="15" customHeight="1" thickBot="1" x14ac:dyDescent="0.25">
      <c r="A42" s="1593" t="s">
        <v>769</v>
      </c>
      <c r="B42" s="1594"/>
      <c r="C42" s="1595"/>
      <c r="D42" s="1016"/>
      <c r="E42" s="1006">
        <f>E41*E40</f>
        <v>1072</v>
      </c>
      <c r="M42" s="1593" t="s">
        <v>766</v>
      </c>
      <c r="N42" s="1594"/>
      <c r="O42" s="1595"/>
      <c r="P42" s="1016"/>
      <c r="Q42" s="1006">
        <f>SUM(Q34:Q41)</f>
        <v>1142.2</v>
      </c>
    </row>
    <row r="43" spans="1:26" ht="15" customHeight="1" x14ac:dyDescent="0.2">
      <c r="M43" s="1614" t="s">
        <v>767</v>
      </c>
      <c r="N43" s="1615"/>
      <c r="O43" s="1616"/>
      <c r="P43" s="1017"/>
      <c r="Q43" s="1018">
        <f>Q33-Q42</f>
        <v>937.8</v>
      </c>
    </row>
    <row r="44" spans="1:26" ht="15" customHeight="1" thickBot="1" x14ac:dyDescent="0.25">
      <c r="M44" s="1617" t="s">
        <v>768</v>
      </c>
      <c r="N44" s="1618"/>
      <c r="O44" s="1619"/>
      <c r="P44" s="1019"/>
      <c r="Q44" s="1020">
        <v>1</v>
      </c>
    </row>
    <row r="45" spans="1:26" ht="15" customHeight="1" thickBot="1" x14ac:dyDescent="0.25">
      <c r="M45" s="1593" t="s">
        <v>769</v>
      </c>
      <c r="N45" s="1594"/>
      <c r="O45" s="1595"/>
      <c r="P45" s="1016"/>
      <c r="Q45" s="1077">
        <f>Q44*Q43</f>
        <v>937.8</v>
      </c>
    </row>
    <row r="46" spans="1:26" ht="15" customHeight="1" x14ac:dyDescent="0.2"/>
    <row r="47" spans="1:26" ht="15" customHeight="1" x14ac:dyDescent="0.2">
      <c r="Z47" s="163"/>
    </row>
    <row r="48" spans="1:26"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54">
    <mergeCell ref="A42:C42"/>
    <mergeCell ref="M42:O42"/>
    <mergeCell ref="M43:O43"/>
    <mergeCell ref="M44:O44"/>
    <mergeCell ref="M45:O45"/>
    <mergeCell ref="A41:C41"/>
    <mergeCell ref="A33:B33"/>
    <mergeCell ref="A34:B34"/>
    <mergeCell ref="M34:N34"/>
    <mergeCell ref="A35:B35"/>
    <mergeCell ref="M35:N35"/>
    <mergeCell ref="A36:B36"/>
    <mergeCell ref="M36:N36"/>
    <mergeCell ref="M37:N37"/>
    <mergeCell ref="A38:B38"/>
    <mergeCell ref="M38:N38"/>
    <mergeCell ref="A39:C39"/>
    <mergeCell ref="A40:C40"/>
    <mergeCell ref="M27:O27"/>
    <mergeCell ref="M28:O28"/>
    <mergeCell ref="M29:O29"/>
    <mergeCell ref="A30:E30"/>
    <mergeCell ref="A32:B32"/>
    <mergeCell ref="M32:Q32"/>
    <mergeCell ref="M26:O26"/>
    <mergeCell ref="R12:V12"/>
    <mergeCell ref="R13:V13"/>
    <mergeCell ref="A16:J16"/>
    <mergeCell ref="M16:Q16"/>
    <mergeCell ref="M18:N18"/>
    <mergeCell ref="M19:N19"/>
    <mergeCell ref="M20:N20"/>
    <mergeCell ref="M21:N21"/>
    <mergeCell ref="M22:N22"/>
    <mergeCell ref="A24:J24"/>
    <mergeCell ref="M24:N24"/>
    <mergeCell ref="R11:V11"/>
    <mergeCell ref="I3:I5"/>
    <mergeCell ref="J3:J5"/>
    <mergeCell ref="M3:M5"/>
    <mergeCell ref="R3:V5"/>
    <mergeCell ref="R6:V6"/>
    <mergeCell ref="R7:V7"/>
    <mergeCell ref="R8:V8"/>
    <mergeCell ref="R9:V9"/>
    <mergeCell ref="R10:V10"/>
    <mergeCell ref="F3:F5"/>
    <mergeCell ref="G3:G5"/>
    <mergeCell ref="H3:H5"/>
    <mergeCell ref="A4:A5"/>
    <mergeCell ref="B4:B5"/>
    <mergeCell ref="C3:C5"/>
    <mergeCell ref="D3:D5"/>
    <mergeCell ref="E3:E5"/>
  </mergeCells>
  <pageMargins left="0.2" right="0.2" top="0.25" bottom="0.25" header="0.3" footer="0.3"/>
  <pageSetup scale="53"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4F3E2-2524-47F0-9DD3-9AAD223360A7}">
  <dimension ref="D4:P25"/>
  <sheetViews>
    <sheetView topLeftCell="D1" workbookViewId="0">
      <selection activeCell="L17" sqref="L17"/>
    </sheetView>
  </sheetViews>
  <sheetFormatPr defaultRowHeight="15" x14ac:dyDescent="0.25"/>
  <cols>
    <col min="4" max="4" width="41.85546875" customWidth="1"/>
    <col min="6" max="6" width="14.42578125" style="264" customWidth="1"/>
    <col min="7" max="7" width="14.42578125" customWidth="1"/>
    <col min="8" max="8" width="3" customWidth="1"/>
    <col min="9" max="10" width="14.42578125" customWidth="1"/>
    <col min="11" max="11" width="3" customWidth="1"/>
    <col min="12" max="13" width="14.42578125" customWidth="1"/>
    <col min="14" max="14" width="3" customWidth="1"/>
    <col min="15" max="15" width="14.42578125" customWidth="1"/>
    <col min="16" max="16" width="14.85546875" customWidth="1"/>
  </cols>
  <sheetData>
    <row r="4" spans="4:16" ht="15.75" thickBot="1" x14ac:dyDescent="0.3">
      <c r="F4" s="1626" t="s">
        <v>976</v>
      </c>
      <c r="G4" s="1626"/>
      <c r="H4" s="1626"/>
      <c r="I4" s="1626"/>
      <c r="J4" s="1626"/>
      <c r="K4" s="1626"/>
      <c r="L4" s="1626"/>
      <c r="M4" s="1626"/>
      <c r="N4" s="1626"/>
      <c r="O4" s="1626"/>
    </row>
    <row r="5" spans="4:16" ht="29.25" x14ac:dyDescent="0.25">
      <c r="D5" s="1627" t="s">
        <v>921</v>
      </c>
      <c r="E5" s="1627" t="s">
        <v>645</v>
      </c>
      <c r="F5" s="1393" t="s">
        <v>975</v>
      </c>
      <c r="G5" s="1375" t="s">
        <v>977</v>
      </c>
      <c r="H5" s="1387"/>
      <c r="I5" s="1378" t="s">
        <v>975</v>
      </c>
      <c r="J5" s="1378" t="s">
        <v>977</v>
      </c>
      <c r="K5" s="1387"/>
      <c r="L5" s="1381" t="s">
        <v>975</v>
      </c>
      <c r="M5" s="1381" t="s">
        <v>977</v>
      </c>
      <c r="N5" s="1387"/>
      <c r="O5" s="1384" t="s">
        <v>975</v>
      </c>
      <c r="P5" s="1384" t="s">
        <v>977</v>
      </c>
    </row>
    <row r="6" spans="4:16" ht="15.75" thickBot="1" x14ac:dyDescent="0.3">
      <c r="D6" s="1628"/>
      <c r="E6" s="1628"/>
      <c r="F6" s="1394" t="s">
        <v>903</v>
      </c>
      <c r="G6" s="1376" t="s">
        <v>978</v>
      </c>
      <c r="H6" s="1388"/>
      <c r="I6" s="1379" t="s">
        <v>904</v>
      </c>
      <c r="J6" s="1379" t="s">
        <v>978</v>
      </c>
      <c r="K6" s="1388"/>
      <c r="L6" s="1382" t="s">
        <v>971</v>
      </c>
      <c r="M6" s="1382" t="s">
        <v>978</v>
      </c>
      <c r="N6" s="1388"/>
      <c r="O6" s="1385" t="s">
        <v>972</v>
      </c>
      <c r="P6" s="1385" t="s">
        <v>978</v>
      </c>
    </row>
    <row r="7" spans="4:16" ht="15.75" thickBot="1" x14ac:dyDescent="0.3">
      <c r="D7" s="1190" t="s">
        <v>672</v>
      </c>
      <c r="E7" s="1191">
        <v>1</v>
      </c>
      <c r="F7" s="1390">
        <v>2</v>
      </c>
      <c r="G7" s="1377"/>
      <c r="H7" s="1389"/>
      <c r="I7" s="1391">
        <v>1</v>
      </c>
      <c r="J7" s="1380"/>
      <c r="K7" s="1389"/>
      <c r="L7" s="1392">
        <v>1</v>
      </c>
      <c r="M7" s="1383"/>
      <c r="N7" s="1389"/>
      <c r="O7" s="1395"/>
      <c r="P7" s="1386"/>
    </row>
    <row r="8" spans="4:16" ht="15.75" thickBot="1" x14ac:dyDescent="0.3">
      <c r="D8" s="1190" t="s">
        <v>672</v>
      </c>
      <c r="E8" s="1191">
        <v>2</v>
      </c>
      <c r="F8" s="1390">
        <v>11</v>
      </c>
      <c r="G8" s="1377"/>
      <c r="H8" s="1389"/>
      <c r="I8" s="1391">
        <v>3</v>
      </c>
      <c r="J8" s="1380"/>
      <c r="K8" s="1389"/>
      <c r="L8" s="1392"/>
      <c r="M8" s="1383"/>
      <c r="N8" s="1389"/>
      <c r="O8" s="1395"/>
      <c r="P8" s="1386"/>
    </row>
    <row r="9" spans="4:16" ht="15.75" thickBot="1" x14ac:dyDescent="0.3">
      <c r="D9" s="1190" t="s">
        <v>973</v>
      </c>
      <c r="E9" s="1191">
        <v>1</v>
      </c>
      <c r="F9" s="1390">
        <v>30</v>
      </c>
      <c r="G9" s="1377"/>
      <c r="H9" s="1389"/>
      <c r="I9" s="1391">
        <v>3</v>
      </c>
      <c r="J9" s="1380"/>
      <c r="K9" s="1389"/>
      <c r="L9" s="1392"/>
      <c r="M9" s="1383"/>
      <c r="N9" s="1389"/>
      <c r="O9" s="1395"/>
      <c r="P9" s="1386"/>
    </row>
    <row r="10" spans="4:16" ht="15.75" thickBot="1" x14ac:dyDescent="0.3">
      <c r="D10" s="1190" t="s">
        <v>973</v>
      </c>
      <c r="E10" s="1191">
        <v>2</v>
      </c>
      <c r="F10" s="1390">
        <v>16</v>
      </c>
      <c r="G10" s="1377"/>
      <c r="H10" s="1389"/>
      <c r="I10" s="1391">
        <v>3</v>
      </c>
      <c r="J10" s="1380"/>
      <c r="K10" s="1389"/>
      <c r="L10" s="1392"/>
      <c r="M10" s="1383"/>
      <c r="N10" s="1389"/>
      <c r="O10" s="1395"/>
      <c r="P10" s="1386"/>
    </row>
    <row r="11" spans="4:16" ht="15.75" thickBot="1" x14ac:dyDescent="0.3">
      <c r="D11" s="1190" t="s">
        <v>34</v>
      </c>
      <c r="E11" s="1191">
        <v>1</v>
      </c>
      <c r="F11" s="1390">
        <v>11</v>
      </c>
      <c r="G11" s="1377"/>
      <c r="H11" s="1389"/>
      <c r="I11" s="1391"/>
      <c r="J11" s="1380"/>
      <c r="K11" s="1389"/>
      <c r="L11" s="1392">
        <v>2</v>
      </c>
      <c r="M11" s="1383"/>
      <c r="N11" s="1389"/>
      <c r="O11" s="1395">
        <v>2</v>
      </c>
      <c r="P11" s="1386"/>
    </row>
    <row r="12" spans="4:16" ht="15.75" thickBot="1" x14ac:dyDescent="0.3">
      <c r="D12" s="1190" t="s">
        <v>34</v>
      </c>
      <c r="E12" s="1191">
        <v>2</v>
      </c>
      <c r="F12" s="1390">
        <v>5</v>
      </c>
      <c r="G12" s="1377"/>
      <c r="H12" s="1389"/>
      <c r="I12" s="1391">
        <v>1</v>
      </c>
      <c r="J12" s="1380"/>
      <c r="K12" s="1389"/>
      <c r="L12" s="1392">
        <v>3</v>
      </c>
      <c r="M12" s="1383"/>
      <c r="N12" s="1389"/>
      <c r="O12" s="1395"/>
      <c r="P12" s="1386"/>
    </row>
    <row r="13" spans="4:16" ht="15.75" thickBot="1" x14ac:dyDescent="0.3">
      <c r="D13" s="1190" t="s">
        <v>923</v>
      </c>
      <c r="E13" s="1191">
        <v>1</v>
      </c>
      <c r="F13" s="1390">
        <v>30</v>
      </c>
      <c r="G13" s="1377"/>
      <c r="H13" s="1389"/>
      <c r="I13" s="1391"/>
      <c r="J13" s="1380"/>
      <c r="K13" s="1389"/>
      <c r="L13" s="1392">
        <v>2</v>
      </c>
      <c r="M13" s="1383"/>
      <c r="N13" s="1389"/>
      <c r="O13" s="1395">
        <v>2</v>
      </c>
      <c r="P13" s="1386"/>
    </row>
    <row r="14" spans="4:16" ht="15.75" thickBot="1" x14ac:dyDescent="0.3">
      <c r="D14" s="1190" t="s">
        <v>923</v>
      </c>
      <c r="E14" s="1191">
        <v>2</v>
      </c>
      <c r="F14" s="1390"/>
      <c r="G14" s="1377"/>
      <c r="H14" s="1389"/>
      <c r="I14" s="1391"/>
      <c r="J14" s="1380"/>
      <c r="K14" s="1389"/>
      <c r="L14" s="1392"/>
      <c r="M14" s="1383"/>
      <c r="N14" s="1389"/>
      <c r="O14" s="1395"/>
      <c r="P14" s="1386"/>
    </row>
    <row r="15" spans="4:16" ht="15.75" thickBot="1" x14ac:dyDescent="0.3"/>
    <row r="16" spans="4:16" ht="29.25" x14ac:dyDescent="0.25">
      <c r="D16" s="1627" t="s">
        <v>921</v>
      </c>
      <c r="E16" s="1627" t="s">
        <v>645</v>
      </c>
      <c r="F16" s="1397" t="s">
        <v>975</v>
      </c>
      <c r="G16" s="1368" t="s">
        <v>977</v>
      </c>
    </row>
    <row r="17" spans="4:7" ht="15.75" thickBot="1" x14ac:dyDescent="0.3">
      <c r="D17" s="1628"/>
      <c r="E17" s="1628"/>
      <c r="F17" s="1398" t="s">
        <v>922</v>
      </c>
      <c r="G17" s="1369" t="s">
        <v>978</v>
      </c>
    </row>
    <row r="18" spans="4:7" ht="15.75" thickBot="1" x14ac:dyDescent="0.3">
      <c r="D18" s="1190" t="s">
        <v>672</v>
      </c>
      <c r="E18" s="1191">
        <v>1</v>
      </c>
      <c r="F18" s="1396"/>
      <c r="G18" s="1370"/>
    </row>
    <row r="19" spans="4:7" ht="15.75" thickBot="1" x14ac:dyDescent="0.3">
      <c r="D19" s="1190" t="s">
        <v>672</v>
      </c>
      <c r="E19" s="1191">
        <v>2</v>
      </c>
      <c r="F19" s="1396"/>
      <c r="G19" s="1370"/>
    </row>
    <row r="20" spans="4:7" ht="15.75" thickBot="1" x14ac:dyDescent="0.3">
      <c r="D20" s="1190" t="s">
        <v>973</v>
      </c>
      <c r="E20" s="1191">
        <v>1</v>
      </c>
      <c r="F20" s="1396"/>
      <c r="G20" s="1370"/>
    </row>
    <row r="21" spans="4:7" ht="15.75" thickBot="1" x14ac:dyDescent="0.3">
      <c r="D21" s="1190" t="s">
        <v>973</v>
      </c>
      <c r="E21" s="1191">
        <v>2</v>
      </c>
      <c r="F21" s="1396"/>
      <c r="G21" s="1370"/>
    </row>
    <row r="22" spans="4:7" ht="15.75" thickBot="1" x14ac:dyDescent="0.3">
      <c r="D22" s="1190" t="s">
        <v>34</v>
      </c>
      <c r="E22" s="1191">
        <v>1</v>
      </c>
      <c r="F22" s="1396"/>
      <c r="G22" s="1370"/>
    </row>
    <row r="23" spans="4:7" ht="15.75" thickBot="1" x14ac:dyDescent="0.3">
      <c r="D23" s="1190" t="s">
        <v>34</v>
      </c>
      <c r="E23" s="1191">
        <v>2</v>
      </c>
      <c r="F23" s="1396"/>
      <c r="G23" s="1370"/>
    </row>
    <row r="24" spans="4:7" ht="15.75" thickBot="1" x14ac:dyDescent="0.3">
      <c r="D24" s="1190" t="s">
        <v>923</v>
      </c>
      <c r="E24" s="1191">
        <v>1</v>
      </c>
      <c r="F24" s="1396"/>
      <c r="G24" s="1370"/>
    </row>
    <row r="25" spans="4:7" ht="15.75" thickBot="1" x14ac:dyDescent="0.3">
      <c r="D25" s="1190" t="s">
        <v>923</v>
      </c>
      <c r="E25" s="1191">
        <v>2</v>
      </c>
      <c r="F25" s="1396"/>
      <c r="G25" s="1370"/>
    </row>
  </sheetData>
  <mergeCells count="5">
    <mergeCell ref="F4:O4"/>
    <mergeCell ref="D5:D6"/>
    <mergeCell ref="E5:E6"/>
    <mergeCell ref="D16:D17"/>
    <mergeCell ref="E16:E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409AB-F115-4DC1-A1B8-E2334E495117}">
  <dimension ref="A1:CT24"/>
  <sheetViews>
    <sheetView topLeftCell="BU5" workbookViewId="0">
      <selection activeCell="BZ21" sqref="BZ21"/>
    </sheetView>
  </sheetViews>
  <sheetFormatPr defaultRowHeight="12.75" x14ac:dyDescent="0.2"/>
  <cols>
    <col min="1" max="1" width="38.42578125" style="1469" customWidth="1"/>
    <col min="2" max="2" width="12.85546875" style="1479" customWidth="1"/>
    <col min="3" max="62" width="7.7109375" style="1469" hidden="1" customWidth="1"/>
    <col min="63" max="82" width="7.7109375" style="1469" customWidth="1"/>
    <col min="83" max="84" width="8.7109375" style="1469"/>
    <col min="85" max="85" width="9.140625" style="1469" customWidth="1"/>
    <col min="86" max="256" width="8.7109375" style="1469"/>
    <col min="257" max="257" width="38.42578125" style="1469" customWidth="1"/>
    <col min="258" max="258" width="12.85546875" style="1469" customWidth="1"/>
    <col min="259" max="318" width="0" style="1469" hidden="1" customWidth="1"/>
    <col min="319" max="338" width="7.7109375" style="1469" customWidth="1"/>
    <col min="339" max="512" width="8.7109375" style="1469"/>
    <col min="513" max="513" width="38.42578125" style="1469" customWidth="1"/>
    <col min="514" max="514" width="12.85546875" style="1469" customWidth="1"/>
    <col min="515" max="574" width="0" style="1469" hidden="1" customWidth="1"/>
    <col min="575" max="594" width="7.7109375" style="1469" customWidth="1"/>
    <col min="595" max="768" width="8.7109375" style="1469"/>
    <col min="769" max="769" width="38.42578125" style="1469" customWidth="1"/>
    <col min="770" max="770" width="12.85546875" style="1469" customWidth="1"/>
    <col min="771" max="830" width="0" style="1469" hidden="1" customWidth="1"/>
    <col min="831" max="850" width="7.7109375" style="1469" customWidth="1"/>
    <col min="851" max="1024" width="8.7109375" style="1469"/>
    <col min="1025" max="1025" width="38.42578125" style="1469" customWidth="1"/>
    <col min="1026" max="1026" width="12.85546875" style="1469" customWidth="1"/>
    <col min="1027" max="1086" width="0" style="1469" hidden="1" customWidth="1"/>
    <col min="1087" max="1106" width="7.7109375" style="1469" customWidth="1"/>
    <col min="1107" max="1280" width="8.7109375" style="1469"/>
    <col min="1281" max="1281" width="38.42578125" style="1469" customWidth="1"/>
    <col min="1282" max="1282" width="12.85546875" style="1469" customWidth="1"/>
    <col min="1283" max="1342" width="0" style="1469" hidden="1" customWidth="1"/>
    <col min="1343" max="1362" width="7.7109375" style="1469" customWidth="1"/>
    <col min="1363" max="1536" width="8.7109375" style="1469"/>
    <col min="1537" max="1537" width="38.42578125" style="1469" customWidth="1"/>
    <col min="1538" max="1538" width="12.85546875" style="1469" customWidth="1"/>
    <col min="1539" max="1598" width="0" style="1469" hidden="1" customWidth="1"/>
    <col min="1599" max="1618" width="7.7109375" style="1469" customWidth="1"/>
    <col min="1619" max="1792" width="8.7109375" style="1469"/>
    <col min="1793" max="1793" width="38.42578125" style="1469" customWidth="1"/>
    <col min="1794" max="1794" width="12.85546875" style="1469" customWidth="1"/>
    <col min="1795" max="1854" width="0" style="1469" hidden="1" customWidth="1"/>
    <col min="1855" max="1874" width="7.7109375" style="1469" customWidth="1"/>
    <col min="1875" max="2048" width="8.7109375" style="1469"/>
    <col min="2049" max="2049" width="38.42578125" style="1469" customWidth="1"/>
    <col min="2050" max="2050" width="12.85546875" style="1469" customWidth="1"/>
    <col min="2051" max="2110" width="0" style="1469" hidden="1" customWidth="1"/>
    <col min="2111" max="2130" width="7.7109375" style="1469" customWidth="1"/>
    <col min="2131" max="2304" width="8.7109375" style="1469"/>
    <col min="2305" max="2305" width="38.42578125" style="1469" customWidth="1"/>
    <col min="2306" max="2306" width="12.85546875" style="1469" customWidth="1"/>
    <col min="2307" max="2366" width="0" style="1469" hidden="1" customWidth="1"/>
    <col min="2367" max="2386" width="7.7109375" style="1469" customWidth="1"/>
    <col min="2387" max="2560" width="8.7109375" style="1469"/>
    <col min="2561" max="2561" width="38.42578125" style="1469" customWidth="1"/>
    <col min="2562" max="2562" width="12.85546875" style="1469" customWidth="1"/>
    <col min="2563" max="2622" width="0" style="1469" hidden="1" customWidth="1"/>
    <col min="2623" max="2642" width="7.7109375" style="1469" customWidth="1"/>
    <col min="2643" max="2816" width="8.7109375" style="1469"/>
    <col min="2817" max="2817" width="38.42578125" style="1469" customWidth="1"/>
    <col min="2818" max="2818" width="12.85546875" style="1469" customWidth="1"/>
    <col min="2819" max="2878" width="0" style="1469" hidden="1" customWidth="1"/>
    <col min="2879" max="2898" width="7.7109375" style="1469" customWidth="1"/>
    <col min="2899" max="3072" width="8.7109375" style="1469"/>
    <col min="3073" max="3073" width="38.42578125" style="1469" customWidth="1"/>
    <col min="3074" max="3074" width="12.85546875" style="1469" customWidth="1"/>
    <col min="3075" max="3134" width="0" style="1469" hidden="1" customWidth="1"/>
    <col min="3135" max="3154" width="7.7109375" style="1469" customWidth="1"/>
    <col min="3155" max="3328" width="8.7109375" style="1469"/>
    <col min="3329" max="3329" width="38.42578125" style="1469" customWidth="1"/>
    <col min="3330" max="3330" width="12.85546875" style="1469" customWidth="1"/>
    <col min="3331" max="3390" width="0" style="1469" hidden="1" customWidth="1"/>
    <col min="3391" max="3410" width="7.7109375" style="1469" customWidth="1"/>
    <col min="3411" max="3584" width="8.7109375" style="1469"/>
    <col min="3585" max="3585" width="38.42578125" style="1469" customWidth="1"/>
    <col min="3586" max="3586" width="12.85546875" style="1469" customWidth="1"/>
    <col min="3587" max="3646" width="0" style="1469" hidden="1" customWidth="1"/>
    <col min="3647" max="3666" width="7.7109375" style="1469" customWidth="1"/>
    <col min="3667" max="3840" width="8.7109375" style="1469"/>
    <col min="3841" max="3841" width="38.42578125" style="1469" customWidth="1"/>
    <col min="3842" max="3842" width="12.85546875" style="1469" customWidth="1"/>
    <col min="3843" max="3902" width="0" style="1469" hidden="1" customWidth="1"/>
    <col min="3903" max="3922" width="7.7109375" style="1469" customWidth="1"/>
    <col min="3923" max="4096" width="8.7109375" style="1469"/>
    <col min="4097" max="4097" width="38.42578125" style="1469" customWidth="1"/>
    <col min="4098" max="4098" width="12.85546875" style="1469" customWidth="1"/>
    <col min="4099" max="4158" width="0" style="1469" hidden="1" customWidth="1"/>
    <col min="4159" max="4178" width="7.7109375" style="1469" customWidth="1"/>
    <col min="4179" max="4352" width="8.7109375" style="1469"/>
    <col min="4353" max="4353" width="38.42578125" style="1469" customWidth="1"/>
    <col min="4354" max="4354" width="12.85546875" style="1469" customWidth="1"/>
    <col min="4355" max="4414" width="0" style="1469" hidden="1" customWidth="1"/>
    <col min="4415" max="4434" width="7.7109375" style="1469" customWidth="1"/>
    <col min="4435" max="4608" width="8.7109375" style="1469"/>
    <col min="4609" max="4609" width="38.42578125" style="1469" customWidth="1"/>
    <col min="4610" max="4610" width="12.85546875" style="1469" customWidth="1"/>
    <col min="4611" max="4670" width="0" style="1469" hidden="1" customWidth="1"/>
    <col min="4671" max="4690" width="7.7109375" style="1469" customWidth="1"/>
    <col min="4691" max="4864" width="8.7109375" style="1469"/>
    <col min="4865" max="4865" width="38.42578125" style="1469" customWidth="1"/>
    <col min="4866" max="4866" width="12.85546875" style="1469" customWidth="1"/>
    <col min="4867" max="4926" width="0" style="1469" hidden="1" customWidth="1"/>
    <col min="4927" max="4946" width="7.7109375" style="1469" customWidth="1"/>
    <col min="4947" max="5120" width="8.7109375" style="1469"/>
    <col min="5121" max="5121" width="38.42578125" style="1469" customWidth="1"/>
    <col min="5122" max="5122" width="12.85546875" style="1469" customWidth="1"/>
    <col min="5123" max="5182" width="0" style="1469" hidden="1" customWidth="1"/>
    <col min="5183" max="5202" width="7.7109375" style="1469" customWidth="1"/>
    <col min="5203" max="5376" width="8.7109375" style="1469"/>
    <col min="5377" max="5377" width="38.42578125" style="1469" customWidth="1"/>
    <col min="5378" max="5378" width="12.85546875" style="1469" customWidth="1"/>
    <col min="5379" max="5438" width="0" style="1469" hidden="1" customWidth="1"/>
    <col min="5439" max="5458" width="7.7109375" style="1469" customWidth="1"/>
    <col min="5459" max="5632" width="8.7109375" style="1469"/>
    <col min="5633" max="5633" width="38.42578125" style="1469" customWidth="1"/>
    <col min="5634" max="5634" width="12.85546875" style="1469" customWidth="1"/>
    <col min="5635" max="5694" width="0" style="1469" hidden="1" customWidth="1"/>
    <col min="5695" max="5714" width="7.7109375" style="1469" customWidth="1"/>
    <col min="5715" max="5888" width="8.7109375" style="1469"/>
    <col min="5889" max="5889" width="38.42578125" style="1469" customWidth="1"/>
    <col min="5890" max="5890" width="12.85546875" style="1469" customWidth="1"/>
    <col min="5891" max="5950" width="0" style="1469" hidden="1" customWidth="1"/>
    <col min="5951" max="5970" width="7.7109375" style="1469" customWidth="1"/>
    <col min="5971" max="6144" width="8.7109375" style="1469"/>
    <col min="6145" max="6145" width="38.42578125" style="1469" customWidth="1"/>
    <col min="6146" max="6146" width="12.85546875" style="1469" customWidth="1"/>
    <col min="6147" max="6206" width="0" style="1469" hidden="1" customWidth="1"/>
    <col min="6207" max="6226" width="7.7109375" style="1469" customWidth="1"/>
    <col min="6227" max="6400" width="8.7109375" style="1469"/>
    <col min="6401" max="6401" width="38.42578125" style="1469" customWidth="1"/>
    <col min="6402" max="6402" width="12.85546875" style="1469" customWidth="1"/>
    <col min="6403" max="6462" width="0" style="1469" hidden="1" customWidth="1"/>
    <col min="6463" max="6482" width="7.7109375" style="1469" customWidth="1"/>
    <col min="6483" max="6656" width="8.7109375" style="1469"/>
    <col min="6657" max="6657" width="38.42578125" style="1469" customWidth="1"/>
    <col min="6658" max="6658" width="12.85546875" style="1469" customWidth="1"/>
    <col min="6659" max="6718" width="0" style="1469" hidden="1" customWidth="1"/>
    <col min="6719" max="6738" width="7.7109375" style="1469" customWidth="1"/>
    <col min="6739" max="6912" width="8.7109375" style="1469"/>
    <col min="6913" max="6913" width="38.42578125" style="1469" customWidth="1"/>
    <col min="6914" max="6914" width="12.85546875" style="1469" customWidth="1"/>
    <col min="6915" max="6974" width="0" style="1469" hidden="1" customWidth="1"/>
    <col min="6975" max="6994" width="7.7109375" style="1469" customWidth="1"/>
    <col min="6995" max="7168" width="8.7109375" style="1469"/>
    <col min="7169" max="7169" width="38.42578125" style="1469" customWidth="1"/>
    <col min="7170" max="7170" width="12.85546875" style="1469" customWidth="1"/>
    <col min="7171" max="7230" width="0" style="1469" hidden="1" customWidth="1"/>
    <col min="7231" max="7250" width="7.7109375" style="1469" customWidth="1"/>
    <col min="7251" max="7424" width="8.7109375" style="1469"/>
    <col min="7425" max="7425" width="38.42578125" style="1469" customWidth="1"/>
    <col min="7426" max="7426" width="12.85546875" style="1469" customWidth="1"/>
    <col min="7427" max="7486" width="0" style="1469" hidden="1" customWidth="1"/>
    <col min="7487" max="7506" width="7.7109375" style="1469" customWidth="1"/>
    <col min="7507" max="7680" width="8.7109375" style="1469"/>
    <col min="7681" max="7681" width="38.42578125" style="1469" customWidth="1"/>
    <col min="7682" max="7682" width="12.85546875" style="1469" customWidth="1"/>
    <col min="7683" max="7742" width="0" style="1469" hidden="1" customWidth="1"/>
    <col min="7743" max="7762" width="7.7109375" style="1469" customWidth="1"/>
    <col min="7763" max="7936" width="8.7109375" style="1469"/>
    <col min="7937" max="7937" width="38.42578125" style="1469" customWidth="1"/>
    <col min="7938" max="7938" width="12.85546875" style="1469" customWidth="1"/>
    <col min="7939" max="7998" width="0" style="1469" hidden="1" customWidth="1"/>
    <col min="7999" max="8018" width="7.7109375" style="1469" customWidth="1"/>
    <col min="8019" max="8192" width="8.7109375" style="1469"/>
    <col min="8193" max="8193" width="38.42578125" style="1469" customWidth="1"/>
    <col min="8194" max="8194" width="12.85546875" style="1469" customWidth="1"/>
    <col min="8195" max="8254" width="0" style="1469" hidden="1" customWidth="1"/>
    <col min="8255" max="8274" width="7.7109375" style="1469" customWidth="1"/>
    <col min="8275" max="8448" width="8.7109375" style="1469"/>
    <col min="8449" max="8449" width="38.42578125" style="1469" customWidth="1"/>
    <col min="8450" max="8450" width="12.85546875" style="1469" customWidth="1"/>
    <col min="8451" max="8510" width="0" style="1469" hidden="1" customWidth="1"/>
    <col min="8511" max="8530" width="7.7109375" style="1469" customWidth="1"/>
    <col min="8531" max="8704" width="8.7109375" style="1469"/>
    <col min="8705" max="8705" width="38.42578125" style="1469" customWidth="1"/>
    <col min="8706" max="8706" width="12.85546875" style="1469" customWidth="1"/>
    <col min="8707" max="8766" width="0" style="1469" hidden="1" customWidth="1"/>
    <col min="8767" max="8786" width="7.7109375" style="1469" customWidth="1"/>
    <col min="8787" max="8960" width="8.7109375" style="1469"/>
    <col min="8961" max="8961" width="38.42578125" style="1469" customWidth="1"/>
    <col min="8962" max="8962" width="12.85546875" style="1469" customWidth="1"/>
    <col min="8963" max="9022" width="0" style="1469" hidden="1" customWidth="1"/>
    <col min="9023" max="9042" width="7.7109375" style="1469" customWidth="1"/>
    <col min="9043" max="9216" width="8.7109375" style="1469"/>
    <col min="9217" max="9217" width="38.42578125" style="1469" customWidth="1"/>
    <col min="9218" max="9218" width="12.85546875" style="1469" customWidth="1"/>
    <col min="9219" max="9278" width="0" style="1469" hidden="1" customWidth="1"/>
    <col min="9279" max="9298" width="7.7109375" style="1469" customWidth="1"/>
    <col min="9299" max="9472" width="8.7109375" style="1469"/>
    <col min="9473" max="9473" width="38.42578125" style="1469" customWidth="1"/>
    <col min="9474" max="9474" width="12.85546875" style="1469" customWidth="1"/>
    <col min="9475" max="9534" width="0" style="1469" hidden="1" customWidth="1"/>
    <col min="9535" max="9554" width="7.7109375" style="1469" customWidth="1"/>
    <col min="9555" max="9728" width="8.7109375" style="1469"/>
    <col min="9729" max="9729" width="38.42578125" style="1469" customWidth="1"/>
    <col min="9730" max="9730" width="12.85546875" style="1469" customWidth="1"/>
    <col min="9731" max="9790" width="0" style="1469" hidden="1" customWidth="1"/>
    <col min="9791" max="9810" width="7.7109375" style="1469" customWidth="1"/>
    <col min="9811" max="9984" width="8.7109375" style="1469"/>
    <col min="9985" max="9985" width="38.42578125" style="1469" customWidth="1"/>
    <col min="9986" max="9986" width="12.85546875" style="1469" customWidth="1"/>
    <col min="9987" max="10046" width="0" style="1469" hidden="1" customWidth="1"/>
    <col min="10047" max="10066" width="7.7109375" style="1469" customWidth="1"/>
    <col min="10067" max="10240" width="8.7109375" style="1469"/>
    <col min="10241" max="10241" width="38.42578125" style="1469" customWidth="1"/>
    <col min="10242" max="10242" width="12.85546875" style="1469" customWidth="1"/>
    <col min="10243" max="10302" width="0" style="1469" hidden="1" customWidth="1"/>
    <col min="10303" max="10322" width="7.7109375" style="1469" customWidth="1"/>
    <col min="10323" max="10496" width="8.7109375" style="1469"/>
    <col min="10497" max="10497" width="38.42578125" style="1469" customWidth="1"/>
    <col min="10498" max="10498" width="12.85546875" style="1469" customWidth="1"/>
    <col min="10499" max="10558" width="0" style="1469" hidden="1" customWidth="1"/>
    <col min="10559" max="10578" width="7.7109375" style="1469" customWidth="1"/>
    <col min="10579" max="10752" width="8.7109375" style="1469"/>
    <col min="10753" max="10753" width="38.42578125" style="1469" customWidth="1"/>
    <col min="10754" max="10754" width="12.85546875" style="1469" customWidth="1"/>
    <col min="10755" max="10814" width="0" style="1469" hidden="1" customWidth="1"/>
    <col min="10815" max="10834" width="7.7109375" style="1469" customWidth="1"/>
    <col min="10835" max="11008" width="8.7109375" style="1469"/>
    <col min="11009" max="11009" width="38.42578125" style="1469" customWidth="1"/>
    <col min="11010" max="11010" width="12.85546875" style="1469" customWidth="1"/>
    <col min="11011" max="11070" width="0" style="1469" hidden="1" customWidth="1"/>
    <col min="11071" max="11090" width="7.7109375" style="1469" customWidth="1"/>
    <col min="11091" max="11264" width="8.7109375" style="1469"/>
    <col min="11265" max="11265" width="38.42578125" style="1469" customWidth="1"/>
    <col min="11266" max="11266" width="12.85546875" style="1469" customWidth="1"/>
    <col min="11267" max="11326" width="0" style="1469" hidden="1" customWidth="1"/>
    <col min="11327" max="11346" width="7.7109375" style="1469" customWidth="1"/>
    <col min="11347" max="11520" width="8.7109375" style="1469"/>
    <col min="11521" max="11521" width="38.42578125" style="1469" customWidth="1"/>
    <col min="11522" max="11522" width="12.85546875" style="1469" customWidth="1"/>
    <col min="11523" max="11582" width="0" style="1469" hidden="1" customWidth="1"/>
    <col min="11583" max="11602" width="7.7109375" style="1469" customWidth="1"/>
    <col min="11603" max="11776" width="8.7109375" style="1469"/>
    <col min="11777" max="11777" width="38.42578125" style="1469" customWidth="1"/>
    <col min="11778" max="11778" width="12.85546875" style="1469" customWidth="1"/>
    <col min="11779" max="11838" width="0" style="1469" hidden="1" customWidth="1"/>
    <col min="11839" max="11858" width="7.7109375" style="1469" customWidth="1"/>
    <col min="11859" max="12032" width="8.7109375" style="1469"/>
    <col min="12033" max="12033" width="38.42578125" style="1469" customWidth="1"/>
    <col min="12034" max="12034" width="12.85546875" style="1469" customWidth="1"/>
    <col min="12035" max="12094" width="0" style="1469" hidden="1" customWidth="1"/>
    <col min="12095" max="12114" width="7.7109375" style="1469" customWidth="1"/>
    <col min="12115" max="12288" width="8.7109375" style="1469"/>
    <col min="12289" max="12289" width="38.42578125" style="1469" customWidth="1"/>
    <col min="12290" max="12290" width="12.85546875" style="1469" customWidth="1"/>
    <col min="12291" max="12350" width="0" style="1469" hidden="1" customWidth="1"/>
    <col min="12351" max="12370" width="7.7109375" style="1469" customWidth="1"/>
    <col min="12371" max="12544" width="8.7109375" style="1469"/>
    <col min="12545" max="12545" width="38.42578125" style="1469" customWidth="1"/>
    <col min="12546" max="12546" width="12.85546875" style="1469" customWidth="1"/>
    <col min="12547" max="12606" width="0" style="1469" hidden="1" customWidth="1"/>
    <col min="12607" max="12626" width="7.7109375" style="1469" customWidth="1"/>
    <col min="12627" max="12800" width="8.7109375" style="1469"/>
    <col min="12801" max="12801" width="38.42578125" style="1469" customWidth="1"/>
    <col min="12802" max="12802" width="12.85546875" style="1469" customWidth="1"/>
    <col min="12803" max="12862" width="0" style="1469" hidden="1" customWidth="1"/>
    <col min="12863" max="12882" width="7.7109375" style="1469" customWidth="1"/>
    <col min="12883" max="13056" width="8.7109375" style="1469"/>
    <col min="13057" max="13057" width="38.42578125" style="1469" customWidth="1"/>
    <col min="13058" max="13058" width="12.85546875" style="1469" customWidth="1"/>
    <col min="13059" max="13118" width="0" style="1469" hidden="1" customWidth="1"/>
    <col min="13119" max="13138" width="7.7109375" style="1469" customWidth="1"/>
    <col min="13139" max="13312" width="8.7109375" style="1469"/>
    <col min="13313" max="13313" width="38.42578125" style="1469" customWidth="1"/>
    <col min="13314" max="13314" width="12.85546875" style="1469" customWidth="1"/>
    <col min="13315" max="13374" width="0" style="1469" hidden="1" customWidth="1"/>
    <col min="13375" max="13394" width="7.7109375" style="1469" customWidth="1"/>
    <col min="13395" max="13568" width="8.7109375" style="1469"/>
    <col min="13569" max="13569" width="38.42578125" style="1469" customWidth="1"/>
    <col min="13570" max="13570" width="12.85546875" style="1469" customWidth="1"/>
    <col min="13571" max="13630" width="0" style="1469" hidden="1" customWidth="1"/>
    <col min="13631" max="13650" width="7.7109375" style="1469" customWidth="1"/>
    <col min="13651" max="13824" width="8.7109375" style="1469"/>
    <col min="13825" max="13825" width="38.42578125" style="1469" customWidth="1"/>
    <col min="13826" max="13826" width="12.85546875" style="1469" customWidth="1"/>
    <col min="13827" max="13886" width="0" style="1469" hidden="1" customWidth="1"/>
    <col min="13887" max="13906" width="7.7109375" style="1469" customWidth="1"/>
    <col min="13907" max="14080" width="8.7109375" style="1469"/>
    <col min="14081" max="14081" width="38.42578125" style="1469" customWidth="1"/>
    <col min="14082" max="14082" width="12.85546875" style="1469" customWidth="1"/>
    <col min="14083" max="14142" width="0" style="1469" hidden="1" customWidth="1"/>
    <col min="14143" max="14162" width="7.7109375" style="1469" customWidth="1"/>
    <col min="14163" max="14336" width="8.7109375" style="1469"/>
    <col min="14337" max="14337" width="38.42578125" style="1469" customWidth="1"/>
    <col min="14338" max="14338" width="12.85546875" style="1469" customWidth="1"/>
    <col min="14339" max="14398" width="0" style="1469" hidden="1" customWidth="1"/>
    <col min="14399" max="14418" width="7.7109375" style="1469" customWidth="1"/>
    <col min="14419" max="14592" width="8.7109375" style="1469"/>
    <col min="14593" max="14593" width="38.42578125" style="1469" customWidth="1"/>
    <col min="14594" max="14594" width="12.85546875" style="1469" customWidth="1"/>
    <col min="14595" max="14654" width="0" style="1469" hidden="1" customWidth="1"/>
    <col min="14655" max="14674" width="7.7109375" style="1469" customWidth="1"/>
    <col min="14675" max="14848" width="8.7109375" style="1469"/>
    <col min="14849" max="14849" width="38.42578125" style="1469" customWidth="1"/>
    <col min="14850" max="14850" width="12.85546875" style="1469" customWidth="1"/>
    <col min="14851" max="14910" width="0" style="1469" hidden="1" customWidth="1"/>
    <col min="14911" max="14930" width="7.7109375" style="1469" customWidth="1"/>
    <col min="14931" max="15104" width="8.7109375" style="1469"/>
    <col min="15105" max="15105" width="38.42578125" style="1469" customWidth="1"/>
    <col min="15106" max="15106" width="12.85546875" style="1469" customWidth="1"/>
    <col min="15107" max="15166" width="0" style="1469" hidden="1" customWidth="1"/>
    <col min="15167" max="15186" width="7.7109375" style="1469" customWidth="1"/>
    <col min="15187" max="15360" width="8.7109375" style="1469"/>
    <col min="15361" max="15361" width="38.42578125" style="1469" customWidth="1"/>
    <col min="15362" max="15362" width="12.85546875" style="1469" customWidth="1"/>
    <col min="15363" max="15422" width="0" style="1469" hidden="1" customWidth="1"/>
    <col min="15423" max="15442" width="7.7109375" style="1469" customWidth="1"/>
    <col min="15443" max="15616" width="8.7109375" style="1469"/>
    <col min="15617" max="15617" width="38.42578125" style="1469" customWidth="1"/>
    <col min="15618" max="15618" width="12.85546875" style="1469" customWidth="1"/>
    <col min="15619" max="15678" width="0" style="1469" hidden="1" customWidth="1"/>
    <col min="15679" max="15698" width="7.7109375" style="1469" customWidth="1"/>
    <col min="15699" max="15872" width="8.7109375" style="1469"/>
    <col min="15873" max="15873" width="38.42578125" style="1469" customWidth="1"/>
    <col min="15874" max="15874" width="12.85546875" style="1469" customWidth="1"/>
    <col min="15875" max="15934" width="0" style="1469" hidden="1" customWidth="1"/>
    <col min="15935" max="15954" width="7.7109375" style="1469" customWidth="1"/>
    <col min="15955" max="16128" width="8.7109375" style="1469"/>
    <col min="16129" max="16129" width="38.42578125" style="1469" customWidth="1"/>
    <col min="16130" max="16130" width="12.85546875" style="1469" customWidth="1"/>
    <col min="16131" max="16190" width="0" style="1469" hidden="1" customWidth="1"/>
    <col min="16191" max="16210" width="7.7109375" style="1469" customWidth="1"/>
    <col min="16211" max="16384" width="8.7109375" style="1469"/>
  </cols>
  <sheetData>
    <row r="1" spans="1:98" ht="18" x14ac:dyDescent="0.25">
      <c r="A1" s="1629" t="s">
        <v>40</v>
      </c>
      <c r="B1" s="1630"/>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row>
    <row r="2" spans="1:98" ht="15.75" x14ac:dyDescent="0.25">
      <c r="A2" s="1470" t="s">
        <v>1051</v>
      </c>
      <c r="B2" s="1471"/>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row>
    <row r="3" spans="1:98" ht="15.75" thickBot="1" x14ac:dyDescent="0.3">
      <c r="A3" s="1472" t="s">
        <v>42</v>
      </c>
      <c r="B3" s="147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row>
    <row r="4" spans="1:98" ht="15" x14ac:dyDescent="0.25">
      <c r="A4"/>
      <c r="B4" s="9"/>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row>
    <row r="5" spans="1:98" ht="15" x14ac:dyDescent="0.25">
      <c r="A5"/>
      <c r="B5" s="9"/>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row>
    <row r="6" spans="1:98" ht="15" x14ac:dyDescent="0.25">
      <c r="A6"/>
      <c r="B6" s="9"/>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s="1474" t="s">
        <v>955</v>
      </c>
      <c r="CD6" s="1474" t="s">
        <v>955</v>
      </c>
      <c r="CE6" s="1474" t="s">
        <v>955</v>
      </c>
      <c r="CF6" s="1474" t="s">
        <v>955</v>
      </c>
      <c r="CG6" s="1475" t="s">
        <v>956</v>
      </c>
      <c r="CH6" s="1475" t="s">
        <v>956</v>
      </c>
      <c r="CI6" s="1475" t="s">
        <v>956</v>
      </c>
      <c r="CJ6" s="1475" t="s">
        <v>956</v>
      </c>
      <c r="CK6" s="1476" t="s">
        <v>1052</v>
      </c>
      <c r="CL6" s="1476" t="s">
        <v>1052</v>
      </c>
      <c r="CM6" s="1476" t="s">
        <v>1052</v>
      </c>
      <c r="CN6" s="1476" t="s">
        <v>1052</v>
      </c>
      <c r="CO6" s="1477" t="s">
        <v>1053</v>
      </c>
      <c r="CP6" s="1477" t="s">
        <v>1053</v>
      </c>
      <c r="CQ6" s="1477" t="s">
        <v>1053</v>
      </c>
      <c r="CR6" s="1477" t="s">
        <v>1053</v>
      </c>
      <c r="CS6"/>
      <c r="CT6"/>
    </row>
    <row r="7" spans="1:98" s="1479" customFormat="1" x14ac:dyDescent="0.2">
      <c r="A7" s="9"/>
      <c r="B7" s="9" t="s">
        <v>49</v>
      </c>
      <c r="C7" s="1478" t="s">
        <v>50</v>
      </c>
      <c r="D7" s="1478" t="s">
        <v>51</v>
      </c>
      <c r="E7" s="1478" t="s">
        <v>52</v>
      </c>
      <c r="F7" s="1478" t="s">
        <v>53</v>
      </c>
      <c r="G7" s="1478" t="s">
        <v>54</v>
      </c>
      <c r="H7" s="1478" t="s">
        <v>55</v>
      </c>
      <c r="I7" s="1478" t="s">
        <v>56</v>
      </c>
      <c r="J7" s="1478" t="s">
        <v>57</v>
      </c>
      <c r="K7" s="1478" t="s">
        <v>58</v>
      </c>
      <c r="L7" s="1478" t="s">
        <v>59</v>
      </c>
      <c r="M7" s="1478" t="s">
        <v>60</v>
      </c>
      <c r="N7" s="1478" t="s">
        <v>61</v>
      </c>
      <c r="O7" s="1478" t="s">
        <v>62</v>
      </c>
      <c r="P7" s="1478" t="s">
        <v>63</v>
      </c>
      <c r="Q7" s="1478" t="s">
        <v>64</v>
      </c>
      <c r="R7" s="1478" t="s">
        <v>65</v>
      </c>
      <c r="S7" s="1478" t="s">
        <v>66</v>
      </c>
      <c r="T7" s="1478" t="s">
        <v>67</v>
      </c>
      <c r="U7" s="1478" t="s">
        <v>68</v>
      </c>
      <c r="V7" s="1478" t="s">
        <v>69</v>
      </c>
      <c r="W7" s="1478" t="s">
        <v>70</v>
      </c>
      <c r="X7" s="1478" t="s">
        <v>71</v>
      </c>
      <c r="Y7" s="1478" t="s">
        <v>72</v>
      </c>
      <c r="Z7" s="1478" t="s">
        <v>73</v>
      </c>
      <c r="AA7" s="1478" t="s">
        <v>74</v>
      </c>
      <c r="AB7" s="1478" t="s">
        <v>75</v>
      </c>
      <c r="AC7" s="1478" t="s">
        <v>76</v>
      </c>
      <c r="AD7" s="1478" t="s">
        <v>77</v>
      </c>
      <c r="AE7" s="1478" t="s">
        <v>78</v>
      </c>
      <c r="AF7" s="1478" t="s">
        <v>79</v>
      </c>
      <c r="AG7" s="1478" t="s">
        <v>80</v>
      </c>
      <c r="AH7" s="1478" t="s">
        <v>81</v>
      </c>
      <c r="AI7" s="1478" t="s">
        <v>82</v>
      </c>
      <c r="AJ7" s="1478" t="s">
        <v>83</v>
      </c>
      <c r="AK7" s="1478" t="s">
        <v>84</v>
      </c>
      <c r="AL7" s="1478" t="s">
        <v>85</v>
      </c>
      <c r="AM7" s="1478" t="s">
        <v>86</v>
      </c>
      <c r="AN7" s="1478" t="s">
        <v>87</v>
      </c>
      <c r="AO7" s="1478" t="s">
        <v>88</v>
      </c>
      <c r="AP7" s="1478" t="s">
        <v>89</v>
      </c>
      <c r="AQ7" s="1478" t="s">
        <v>90</v>
      </c>
      <c r="AR7" s="1478" t="s">
        <v>91</v>
      </c>
      <c r="AS7" s="1478" t="s">
        <v>92</v>
      </c>
      <c r="AT7" s="1478" t="s">
        <v>93</v>
      </c>
      <c r="AU7" s="9" t="s">
        <v>94</v>
      </c>
      <c r="AV7" s="9" t="s">
        <v>95</v>
      </c>
      <c r="AW7" s="9" t="s">
        <v>96</v>
      </c>
      <c r="AX7" s="9" t="s">
        <v>97</v>
      </c>
      <c r="AY7" s="9" t="s">
        <v>98</v>
      </c>
      <c r="AZ7" s="9" t="s">
        <v>99</v>
      </c>
      <c r="BA7" s="9" t="s">
        <v>100</v>
      </c>
      <c r="BB7" s="9" t="s">
        <v>101</v>
      </c>
      <c r="BC7" s="9" t="s">
        <v>102</v>
      </c>
      <c r="BD7" s="9" t="s">
        <v>103</v>
      </c>
      <c r="BE7" s="9" t="s">
        <v>104</v>
      </c>
      <c r="BF7" s="9" t="s">
        <v>105</v>
      </c>
      <c r="BG7" s="9" t="s">
        <v>106</v>
      </c>
      <c r="BH7" s="9" t="s">
        <v>107</v>
      </c>
      <c r="BI7" s="9" t="s">
        <v>108</v>
      </c>
      <c r="BJ7" s="9" t="s">
        <v>109</v>
      </c>
      <c r="BK7" s="9" t="s">
        <v>110</v>
      </c>
      <c r="BL7" s="9" t="s">
        <v>111</v>
      </c>
      <c r="BM7" s="9" t="s">
        <v>112</v>
      </c>
      <c r="BN7" s="9" t="s">
        <v>113</v>
      </c>
      <c r="BO7" s="9" t="s">
        <v>114</v>
      </c>
      <c r="BP7" s="9" t="s">
        <v>115</v>
      </c>
      <c r="BQ7" s="9" t="s">
        <v>116</v>
      </c>
      <c r="BR7" s="9" t="s">
        <v>117</v>
      </c>
      <c r="BS7" s="9" t="s">
        <v>118</v>
      </c>
      <c r="BT7" s="9" t="s">
        <v>119</v>
      </c>
      <c r="BU7" s="9" t="s">
        <v>120</v>
      </c>
      <c r="BV7" s="9" t="s">
        <v>121</v>
      </c>
      <c r="BW7" s="9" t="s">
        <v>809</v>
      </c>
      <c r="BX7" s="9" t="s">
        <v>810</v>
      </c>
      <c r="BY7" s="9" t="s">
        <v>811</v>
      </c>
      <c r="BZ7" s="9" t="s">
        <v>812</v>
      </c>
      <c r="CA7" s="9" t="s">
        <v>813</v>
      </c>
      <c r="CB7" s="9" t="s">
        <v>814</v>
      </c>
      <c r="CC7" s="9" t="s">
        <v>815</v>
      </c>
      <c r="CD7" s="9" t="s">
        <v>816</v>
      </c>
      <c r="CE7" s="9" t="s">
        <v>817</v>
      </c>
      <c r="CF7" s="9" t="s">
        <v>818</v>
      </c>
      <c r="CG7" s="9" t="s">
        <v>819</v>
      </c>
      <c r="CH7" s="9" t="s">
        <v>820</v>
      </c>
      <c r="CI7" s="9" t="s">
        <v>957</v>
      </c>
      <c r="CJ7" s="9" t="s">
        <v>958</v>
      </c>
      <c r="CK7" s="9" t="s">
        <v>959</v>
      </c>
      <c r="CL7" s="9" t="s">
        <v>960</v>
      </c>
      <c r="CM7" s="9" t="s">
        <v>1054</v>
      </c>
      <c r="CN7" s="9" t="s">
        <v>1055</v>
      </c>
      <c r="CO7" s="9" t="s">
        <v>1056</v>
      </c>
      <c r="CP7" s="9" t="s">
        <v>1057</v>
      </c>
      <c r="CQ7" s="9" t="s">
        <v>1058</v>
      </c>
      <c r="CR7" s="9" t="s">
        <v>1059</v>
      </c>
      <c r="CS7" s="9" t="s">
        <v>1060</v>
      </c>
      <c r="CT7" s="9" t="s">
        <v>1061</v>
      </c>
    </row>
    <row r="8" spans="1:98" ht="15" x14ac:dyDescent="0.25">
      <c r="A8" s="9" t="s">
        <v>123</v>
      </c>
      <c r="B8" s="9" t="s">
        <v>124</v>
      </c>
      <c r="C8" s="1480">
        <v>2.00639679451126</v>
      </c>
      <c r="D8" s="1480">
        <v>2.0292109297355498</v>
      </c>
      <c r="E8" s="1480">
        <v>2.0375058294524102</v>
      </c>
      <c r="F8" s="1480">
        <v>2.06056286486842</v>
      </c>
      <c r="G8" s="1480">
        <v>2.0745428606455998</v>
      </c>
      <c r="H8" s="1480">
        <v>2.0848413942905899</v>
      </c>
      <c r="I8" s="1480">
        <v>2.1205826504988901</v>
      </c>
      <c r="J8" s="1480">
        <v>2.1424708884727002</v>
      </c>
      <c r="K8" s="1480">
        <v>2.1577842148349302</v>
      </c>
      <c r="L8" s="1480">
        <v>2.1833771521170799</v>
      </c>
      <c r="M8" s="1480">
        <v>2.20415213222888</v>
      </c>
      <c r="N8" s="1480">
        <v>2.1895699791396499</v>
      </c>
      <c r="O8" s="1480">
        <v>2.2079136115462199</v>
      </c>
      <c r="P8" s="1480">
        <v>2.2278812100652798</v>
      </c>
      <c r="Q8" s="1480">
        <v>2.2459724758823998</v>
      </c>
      <c r="R8" s="1480">
        <v>2.27321625302632</v>
      </c>
      <c r="S8" s="1480">
        <v>2.2978763357595899</v>
      </c>
      <c r="T8" s="1480">
        <v>2.3349096825049198</v>
      </c>
      <c r="U8" s="1480">
        <v>2.37340386050542</v>
      </c>
      <c r="V8" s="1480">
        <v>2.3214039994171398</v>
      </c>
      <c r="W8" s="1480">
        <v>2.30398505677391</v>
      </c>
      <c r="X8" s="1480">
        <v>2.3147083864463101</v>
      </c>
      <c r="Y8" s="1480">
        <v>2.3338426453763099</v>
      </c>
      <c r="Z8" s="1480">
        <v>2.3520478393720801</v>
      </c>
      <c r="AA8" s="1480">
        <v>2.3571079124875198</v>
      </c>
      <c r="AB8" s="1480">
        <v>2.3597617722192901</v>
      </c>
      <c r="AC8" s="1480">
        <v>2.3675113152405798</v>
      </c>
      <c r="AD8" s="1480">
        <v>2.3894316572521599</v>
      </c>
      <c r="AE8" s="1480">
        <v>2.4081640743995498</v>
      </c>
      <c r="AF8" s="1480">
        <v>2.4443091198429299</v>
      </c>
      <c r="AG8" s="1480">
        <v>2.4604230131467402</v>
      </c>
      <c r="AH8" s="1480">
        <v>2.4673797299606202</v>
      </c>
      <c r="AI8" s="1480">
        <v>2.4804327516067102</v>
      </c>
      <c r="AJ8" s="1480">
        <v>2.486800531558</v>
      </c>
      <c r="AK8" s="1480">
        <v>2.4979859493426302</v>
      </c>
      <c r="AL8" s="1480">
        <v>2.51748463931711</v>
      </c>
      <c r="AM8" s="1480">
        <v>2.5233681242674999</v>
      </c>
      <c r="AN8" s="1480">
        <v>2.5236274631965898</v>
      </c>
      <c r="AO8" s="1480">
        <v>2.5385110008237399</v>
      </c>
      <c r="AP8" s="1480">
        <v>2.5493378234842399</v>
      </c>
      <c r="AQ8" s="1480">
        <v>2.5641532580887398</v>
      </c>
      <c r="AR8" s="1480">
        <v>2.5682475848483501</v>
      </c>
      <c r="AS8" s="1480">
        <v>2.5745442177532798</v>
      </c>
      <c r="AT8" s="1480">
        <v>2.5703691601533998</v>
      </c>
      <c r="AU8" s="1480">
        <v>2.5621458287346699</v>
      </c>
      <c r="AV8" s="1480">
        <v>2.5738366275259401</v>
      </c>
      <c r="AW8" s="1480">
        <v>2.5763689814164299</v>
      </c>
      <c r="AX8" s="1480">
        <v>2.5767283886230801</v>
      </c>
      <c r="AY8" s="1480">
        <v>2.57174264404668</v>
      </c>
      <c r="AZ8" s="1480">
        <v>2.5921935040783399</v>
      </c>
      <c r="BA8" s="1480">
        <v>2.6069552513680199</v>
      </c>
      <c r="BB8" s="1480">
        <v>2.62538144782462</v>
      </c>
      <c r="BC8" s="1480">
        <v>2.6431179142038301</v>
      </c>
      <c r="BD8" s="1480">
        <v>2.6455161818091399</v>
      </c>
      <c r="BE8" s="1480">
        <v>2.65158539542049</v>
      </c>
      <c r="BF8" s="1480">
        <v>2.6731697651786201</v>
      </c>
      <c r="BG8" s="1480">
        <v>2.7004180913353601</v>
      </c>
      <c r="BH8" s="1480">
        <v>2.71929105115849</v>
      </c>
      <c r="BI8" s="1480">
        <v>2.73135484596928</v>
      </c>
      <c r="BJ8" s="1480">
        <v>2.7428191932094901</v>
      </c>
      <c r="BK8" s="1480">
        <v>2.7493023943472399</v>
      </c>
      <c r="BL8" s="1480">
        <v>2.7699198683661201</v>
      </c>
      <c r="BM8" s="1480">
        <v>2.7857569710013399</v>
      </c>
      <c r="BN8" s="1480">
        <v>2.7962160388037498</v>
      </c>
      <c r="BO8" s="1480">
        <v>2.8061535341217798</v>
      </c>
      <c r="BP8" s="1480">
        <v>2.7915859923377702</v>
      </c>
      <c r="BQ8" s="1480">
        <v>2.8038608397418998</v>
      </c>
      <c r="BR8" s="1480">
        <v>2.8160547506121398</v>
      </c>
      <c r="BS8" s="1480">
        <v>2.8442507966276001</v>
      </c>
      <c r="BT8" s="1480">
        <v>2.87972613135834</v>
      </c>
      <c r="BU8" s="1480">
        <v>2.9209830633074998</v>
      </c>
      <c r="BV8" s="1480">
        <v>2.9774391818411701</v>
      </c>
      <c r="BW8" s="1480">
        <v>3.0353049224602802</v>
      </c>
      <c r="BX8" s="1480">
        <v>3.0959757052085299</v>
      </c>
      <c r="BY8" s="1480">
        <v>3.1302079773937099</v>
      </c>
      <c r="BZ8" s="1480">
        <v>3.1644236579613598</v>
      </c>
      <c r="CA8" s="1480">
        <v>3.1720271546852401</v>
      </c>
      <c r="CB8" s="1480">
        <v>3.1746140749510698</v>
      </c>
      <c r="CC8" s="1480">
        <v>3.1993314088845399</v>
      </c>
      <c r="CD8" s="1480">
        <v>3.2267758849407899</v>
      </c>
      <c r="CE8" s="1480">
        <v>3.24888762501012</v>
      </c>
      <c r="CF8" s="1480">
        <v>3.26964582941969</v>
      </c>
      <c r="CG8" s="1480">
        <v>3.2896340930964798</v>
      </c>
      <c r="CH8" s="1480">
        <v>3.3053813005300601</v>
      </c>
      <c r="CI8" s="1480">
        <v>3.31540037508013</v>
      </c>
      <c r="CJ8" s="1480">
        <v>3.3292835392878999</v>
      </c>
      <c r="CK8" s="1480">
        <v>3.34803178972642</v>
      </c>
      <c r="CL8" s="1480">
        <v>3.3673825941733302</v>
      </c>
      <c r="CM8" s="1480">
        <v>3.38833435878575</v>
      </c>
      <c r="CN8" s="1480">
        <v>3.4096488246484</v>
      </c>
      <c r="CO8" s="1480">
        <v>3.4302167440242401</v>
      </c>
      <c r="CP8" s="1480">
        <v>3.45145754963055</v>
      </c>
      <c r="CQ8" s="1480">
        <v>3.4722762520781498</v>
      </c>
      <c r="CR8" s="1480">
        <v>3.4924343719725499</v>
      </c>
      <c r="CS8" s="1480">
        <v>3.5144142725933101</v>
      </c>
      <c r="CT8" s="1480">
        <v>3.5351512646516001</v>
      </c>
    </row>
    <row r="9" spans="1:98" ht="15" x14ac:dyDescent="0.25">
      <c r="A9" s="9" t="s">
        <v>125</v>
      </c>
      <c r="B9" s="9" t="s">
        <v>126</v>
      </c>
      <c r="C9" s="1480">
        <v>2.00639679451126</v>
      </c>
      <c r="D9" s="1480">
        <v>2.0292109297355498</v>
      </c>
      <c r="E9" s="1480">
        <v>2.0375058294524102</v>
      </c>
      <c r="F9" s="1480">
        <v>2.06056286486842</v>
      </c>
      <c r="G9" s="1480">
        <v>2.0745428606455998</v>
      </c>
      <c r="H9" s="1480">
        <v>2.0848413942905899</v>
      </c>
      <c r="I9" s="1480">
        <v>2.1205826504988901</v>
      </c>
      <c r="J9" s="1480">
        <v>2.1424708884727002</v>
      </c>
      <c r="K9" s="1480">
        <v>2.1577842148349302</v>
      </c>
      <c r="L9" s="1480">
        <v>2.1833771521170799</v>
      </c>
      <c r="M9" s="1480">
        <v>2.20415213222888</v>
      </c>
      <c r="N9" s="1480">
        <v>2.1895699791396499</v>
      </c>
      <c r="O9" s="1480">
        <v>2.2079136115462199</v>
      </c>
      <c r="P9" s="1480">
        <v>2.2278812100652798</v>
      </c>
      <c r="Q9" s="1480">
        <v>2.2459724758823998</v>
      </c>
      <c r="R9" s="1480">
        <v>2.27321625302632</v>
      </c>
      <c r="S9" s="1480">
        <v>2.2978763357595899</v>
      </c>
      <c r="T9" s="1480">
        <v>2.3349096825049198</v>
      </c>
      <c r="U9" s="1480">
        <v>2.37340386050542</v>
      </c>
      <c r="V9" s="1480">
        <v>2.3214039994171398</v>
      </c>
      <c r="W9" s="1480">
        <v>2.30398505677391</v>
      </c>
      <c r="X9" s="1480">
        <v>2.3147083864463101</v>
      </c>
      <c r="Y9" s="1480">
        <v>2.3338426453763099</v>
      </c>
      <c r="Z9" s="1480">
        <v>2.3520478393720801</v>
      </c>
      <c r="AA9" s="1480">
        <v>2.3571079124875198</v>
      </c>
      <c r="AB9" s="1480">
        <v>2.3597617722192901</v>
      </c>
      <c r="AC9" s="1480">
        <v>2.3675113152405798</v>
      </c>
      <c r="AD9" s="1480">
        <v>2.3894316572521599</v>
      </c>
      <c r="AE9" s="1480">
        <v>2.4081640743995498</v>
      </c>
      <c r="AF9" s="1480">
        <v>2.4443091198429299</v>
      </c>
      <c r="AG9" s="1480">
        <v>2.4604230131467402</v>
      </c>
      <c r="AH9" s="1480">
        <v>2.4673797299606202</v>
      </c>
      <c r="AI9" s="1480">
        <v>2.4804327516067102</v>
      </c>
      <c r="AJ9" s="1480">
        <v>2.486800531558</v>
      </c>
      <c r="AK9" s="1480">
        <v>2.4979859493426302</v>
      </c>
      <c r="AL9" s="1480">
        <v>2.51748463931711</v>
      </c>
      <c r="AM9" s="1480">
        <v>2.5233681242674999</v>
      </c>
      <c r="AN9" s="1480">
        <v>2.5236274631965898</v>
      </c>
      <c r="AO9" s="1480">
        <v>2.5385110008237399</v>
      </c>
      <c r="AP9" s="1480">
        <v>2.5493378234842399</v>
      </c>
      <c r="AQ9" s="1480">
        <v>2.5641532580887398</v>
      </c>
      <c r="AR9" s="1480">
        <v>2.5682475848483501</v>
      </c>
      <c r="AS9" s="1480">
        <v>2.5745442177532798</v>
      </c>
      <c r="AT9" s="1480">
        <v>2.5703691601533998</v>
      </c>
      <c r="AU9" s="1480">
        <v>2.5621458287346699</v>
      </c>
      <c r="AV9" s="1480">
        <v>2.5738366275259401</v>
      </c>
      <c r="AW9" s="1480">
        <v>2.5763689814164299</v>
      </c>
      <c r="AX9" s="1480">
        <v>2.5767283886230801</v>
      </c>
      <c r="AY9" s="1480">
        <v>2.57174264404668</v>
      </c>
      <c r="AZ9" s="1480">
        <v>2.5921935040783399</v>
      </c>
      <c r="BA9" s="1480">
        <v>2.6069552513680199</v>
      </c>
      <c r="BB9" s="1480">
        <v>2.62538144782462</v>
      </c>
      <c r="BC9" s="1480">
        <v>2.6431179142038301</v>
      </c>
      <c r="BD9" s="1480">
        <v>2.6455161818091399</v>
      </c>
      <c r="BE9" s="1480">
        <v>2.65158539542049</v>
      </c>
      <c r="BF9" s="1480">
        <v>2.6731697651786201</v>
      </c>
      <c r="BG9" s="1480">
        <v>2.7004180913353601</v>
      </c>
      <c r="BH9" s="1480">
        <v>2.71929105115849</v>
      </c>
      <c r="BI9" s="1480">
        <v>2.73135484596928</v>
      </c>
      <c r="BJ9" s="1480">
        <v>2.7428191932094901</v>
      </c>
      <c r="BK9" s="1480">
        <v>2.7493023943472399</v>
      </c>
      <c r="BL9" s="1480">
        <v>2.7699198683661201</v>
      </c>
      <c r="BM9" s="1480">
        <v>2.7857569710013399</v>
      </c>
      <c r="BN9" s="1480">
        <v>2.7962160388037498</v>
      </c>
      <c r="BO9" s="1480">
        <v>2.8061535341217798</v>
      </c>
      <c r="BP9" s="1480">
        <v>2.7915859923377702</v>
      </c>
      <c r="BQ9" s="1480">
        <v>2.8038608397418998</v>
      </c>
      <c r="BR9" s="1480">
        <v>2.8160547506121398</v>
      </c>
      <c r="BS9" s="1480">
        <v>2.8442507966276001</v>
      </c>
      <c r="BT9" s="1480">
        <v>2.87972613135834</v>
      </c>
      <c r="BU9" s="1480">
        <v>2.9209830633074998</v>
      </c>
      <c r="BV9" s="1480">
        <v>2.9774391818411701</v>
      </c>
      <c r="BW9" s="1480">
        <v>3.0353049224602802</v>
      </c>
      <c r="BX9" s="1480">
        <v>3.0959757052085299</v>
      </c>
      <c r="BY9" s="1480">
        <v>3.1302079773937099</v>
      </c>
      <c r="BZ9" s="1480">
        <v>3.1644236579613598</v>
      </c>
      <c r="CA9" s="1480">
        <v>3.1720271546852401</v>
      </c>
      <c r="CB9" s="1480">
        <v>3.1746140749510698</v>
      </c>
      <c r="CC9" s="1480">
        <v>3.1993314088845399</v>
      </c>
      <c r="CD9" s="1480">
        <v>3.2267758849407899</v>
      </c>
      <c r="CE9" s="1480">
        <v>3.23861104385055</v>
      </c>
      <c r="CF9" s="1480">
        <v>3.2586911143828101</v>
      </c>
      <c r="CG9" s="1480">
        <v>3.2747145479094502</v>
      </c>
      <c r="CH9" s="1480">
        <v>3.2888482187183001</v>
      </c>
      <c r="CI9" s="1480">
        <v>3.2980662097021098</v>
      </c>
      <c r="CJ9" s="1480">
        <v>3.3103080504098301</v>
      </c>
      <c r="CK9" s="1480">
        <v>3.3271189360512898</v>
      </c>
      <c r="CL9" s="1480">
        <v>3.3442433232875199</v>
      </c>
      <c r="CM9" s="1480">
        <v>3.3629304591705398</v>
      </c>
      <c r="CN9" s="1480">
        <v>3.3816871263152701</v>
      </c>
      <c r="CO9" s="1480">
        <v>3.3998849861946701</v>
      </c>
      <c r="CP9" s="1480">
        <v>3.4188380416453801</v>
      </c>
      <c r="CQ9" s="1480">
        <v>3.43763686882959</v>
      </c>
      <c r="CR9" s="1480">
        <v>3.4557039278676198</v>
      </c>
      <c r="CS9" s="1480">
        <v>3.4755336252277802</v>
      </c>
      <c r="CT9" s="1480">
        <v>3.49420749370704</v>
      </c>
    </row>
    <row r="10" spans="1:98" ht="15" x14ac:dyDescent="0.25">
      <c r="A10" s="9" t="s">
        <v>127</v>
      </c>
      <c r="B10" s="9" t="s">
        <v>128</v>
      </c>
      <c r="C10" s="1480">
        <v>2.00639679451126</v>
      </c>
      <c r="D10" s="1480">
        <v>2.0292109297355498</v>
      </c>
      <c r="E10" s="1480">
        <v>2.0375058294524102</v>
      </c>
      <c r="F10" s="1480">
        <v>2.06056286486842</v>
      </c>
      <c r="G10" s="1480">
        <v>2.0745428606455998</v>
      </c>
      <c r="H10" s="1480">
        <v>2.0848413942905899</v>
      </c>
      <c r="I10" s="1480">
        <v>2.1205826504988901</v>
      </c>
      <c r="J10" s="1480">
        <v>2.1424708884727002</v>
      </c>
      <c r="K10" s="1480">
        <v>2.1577842148349302</v>
      </c>
      <c r="L10" s="1480">
        <v>2.1833771521170799</v>
      </c>
      <c r="M10" s="1480">
        <v>2.20415213222888</v>
      </c>
      <c r="N10" s="1480">
        <v>2.1895699791396499</v>
      </c>
      <c r="O10" s="1480">
        <v>2.2079136115462199</v>
      </c>
      <c r="P10" s="1480">
        <v>2.2278812100652798</v>
      </c>
      <c r="Q10" s="1480">
        <v>2.2459724758823998</v>
      </c>
      <c r="R10" s="1480">
        <v>2.27321625302632</v>
      </c>
      <c r="S10" s="1480">
        <v>2.2978763357595899</v>
      </c>
      <c r="T10" s="1480">
        <v>2.3349096825049198</v>
      </c>
      <c r="U10" s="1480">
        <v>2.37340386050542</v>
      </c>
      <c r="V10" s="1480">
        <v>2.3214039994171398</v>
      </c>
      <c r="W10" s="1480">
        <v>2.30398505677391</v>
      </c>
      <c r="X10" s="1480">
        <v>2.3147083864463101</v>
      </c>
      <c r="Y10" s="1480">
        <v>2.3338426453763099</v>
      </c>
      <c r="Z10" s="1480">
        <v>2.3520478393720801</v>
      </c>
      <c r="AA10" s="1480">
        <v>2.3571079124875198</v>
      </c>
      <c r="AB10" s="1480">
        <v>2.3597617722192901</v>
      </c>
      <c r="AC10" s="1480">
        <v>2.3675113152405798</v>
      </c>
      <c r="AD10" s="1480">
        <v>2.3894316572521599</v>
      </c>
      <c r="AE10" s="1480">
        <v>2.4081640743995498</v>
      </c>
      <c r="AF10" s="1480">
        <v>2.4443091198429299</v>
      </c>
      <c r="AG10" s="1480">
        <v>2.4604230131467402</v>
      </c>
      <c r="AH10" s="1480">
        <v>2.4673797299606202</v>
      </c>
      <c r="AI10" s="1480">
        <v>2.4804327516067102</v>
      </c>
      <c r="AJ10" s="1480">
        <v>2.486800531558</v>
      </c>
      <c r="AK10" s="1480">
        <v>2.4979859493426302</v>
      </c>
      <c r="AL10" s="1480">
        <v>2.51748463931711</v>
      </c>
      <c r="AM10" s="1480">
        <v>2.5233681242674999</v>
      </c>
      <c r="AN10" s="1480">
        <v>2.5236274631965898</v>
      </c>
      <c r="AO10" s="1480">
        <v>2.5385110008237399</v>
      </c>
      <c r="AP10" s="1480">
        <v>2.5493378234842399</v>
      </c>
      <c r="AQ10" s="1480">
        <v>2.5641532580887398</v>
      </c>
      <c r="AR10" s="1480">
        <v>2.5682475848483501</v>
      </c>
      <c r="AS10" s="1480">
        <v>2.5745442177532798</v>
      </c>
      <c r="AT10" s="1480">
        <v>2.5703691601533998</v>
      </c>
      <c r="AU10" s="1480">
        <v>2.5621458287346699</v>
      </c>
      <c r="AV10" s="1480">
        <v>2.5738366275259401</v>
      </c>
      <c r="AW10" s="1480">
        <v>2.5763689814164299</v>
      </c>
      <c r="AX10" s="1480">
        <v>2.5767283886230801</v>
      </c>
      <c r="AY10" s="1480">
        <v>2.57174264404668</v>
      </c>
      <c r="AZ10" s="1480">
        <v>2.5921935040783399</v>
      </c>
      <c r="BA10" s="1480">
        <v>2.6069552513680199</v>
      </c>
      <c r="BB10" s="1480">
        <v>2.62538144782462</v>
      </c>
      <c r="BC10" s="1480">
        <v>2.6431179142038301</v>
      </c>
      <c r="BD10" s="1480">
        <v>2.6455161818091399</v>
      </c>
      <c r="BE10" s="1480">
        <v>2.65158539542049</v>
      </c>
      <c r="BF10" s="1480">
        <v>2.6731697651786201</v>
      </c>
      <c r="BG10" s="1480">
        <v>2.7004180913353601</v>
      </c>
      <c r="BH10" s="1480">
        <v>2.71929105115849</v>
      </c>
      <c r="BI10" s="1480">
        <v>2.73135484596928</v>
      </c>
      <c r="BJ10" s="1480">
        <v>2.7428191932094901</v>
      </c>
      <c r="BK10" s="1480">
        <v>2.7493023943472399</v>
      </c>
      <c r="BL10" s="1480">
        <v>2.7699198683661201</v>
      </c>
      <c r="BM10" s="1480">
        <v>2.7857569710013399</v>
      </c>
      <c r="BN10" s="1480">
        <v>2.7962160388037498</v>
      </c>
      <c r="BO10" s="1480">
        <v>2.8061535341217798</v>
      </c>
      <c r="BP10" s="1480">
        <v>2.7915859923377702</v>
      </c>
      <c r="BQ10" s="1480">
        <v>2.8038608397418998</v>
      </c>
      <c r="BR10" s="1480">
        <v>2.8160547506121398</v>
      </c>
      <c r="BS10" s="1480">
        <v>2.8442507966276001</v>
      </c>
      <c r="BT10" s="1480">
        <v>2.87972613135834</v>
      </c>
      <c r="BU10" s="1480">
        <v>2.9209830633074998</v>
      </c>
      <c r="BV10" s="1480">
        <v>2.9774391818411701</v>
      </c>
      <c r="BW10" s="1480">
        <v>3.0353049224602802</v>
      </c>
      <c r="BX10" s="1480">
        <v>3.0959757052085299</v>
      </c>
      <c r="BY10" s="1480">
        <v>3.1302079773937099</v>
      </c>
      <c r="BZ10" s="1480">
        <v>3.1644236579613598</v>
      </c>
      <c r="CA10" s="1480">
        <v>3.1720271546852401</v>
      </c>
      <c r="CB10" s="1480">
        <v>3.1746140749510698</v>
      </c>
      <c r="CC10" s="1480">
        <v>3.1993314088845399</v>
      </c>
      <c r="CD10" s="1480">
        <v>3.2267758849407899</v>
      </c>
      <c r="CE10" s="1480">
        <v>3.2693381681165499</v>
      </c>
      <c r="CF10" s="1480">
        <v>3.30699111572862</v>
      </c>
      <c r="CG10" s="1480">
        <v>3.3439200076883999</v>
      </c>
      <c r="CH10" s="1480">
        <v>3.3734855400417998</v>
      </c>
      <c r="CI10" s="1480">
        <v>3.3957809994631298</v>
      </c>
      <c r="CJ10" s="1480">
        <v>3.4222739011384</v>
      </c>
      <c r="CK10" s="1480">
        <v>3.4531309431427499</v>
      </c>
      <c r="CL10" s="1480">
        <v>3.4842388432884599</v>
      </c>
      <c r="CM10" s="1480">
        <v>3.5172215135383502</v>
      </c>
      <c r="CN10" s="1480">
        <v>3.55090220299489</v>
      </c>
      <c r="CO10" s="1480">
        <v>3.5841187616108399</v>
      </c>
      <c r="CP10" s="1480">
        <v>3.6183216989814002</v>
      </c>
      <c r="CQ10" s="1480">
        <v>3.6516391273185</v>
      </c>
      <c r="CR10" s="1480">
        <v>3.6837931741219698</v>
      </c>
      <c r="CS10" s="1480">
        <v>3.7179564008669801</v>
      </c>
      <c r="CT10" s="1480">
        <v>3.7511161035314702</v>
      </c>
    </row>
    <row r="12" spans="1:98" x14ac:dyDescent="0.2">
      <c r="C12" s="1481"/>
      <c r="D12" s="1481"/>
      <c r="E12" s="1481"/>
      <c r="F12" s="1481"/>
      <c r="G12" s="1481"/>
      <c r="H12" s="1481"/>
      <c r="I12" s="1481"/>
      <c r="J12" s="1481"/>
      <c r="K12" s="1481"/>
      <c r="L12" s="1481"/>
      <c r="M12" s="1481"/>
      <c r="N12" s="1481"/>
      <c r="O12" s="1481"/>
      <c r="P12" s="1481"/>
      <c r="Q12" s="1481"/>
      <c r="R12" s="1481"/>
      <c r="S12" s="1481"/>
      <c r="T12" s="1481"/>
      <c r="U12" s="1481"/>
      <c r="V12" s="1481"/>
      <c r="W12" s="1481"/>
      <c r="X12" s="1481"/>
      <c r="Y12" s="1481"/>
      <c r="Z12" s="1481"/>
      <c r="AA12" s="1481"/>
      <c r="AB12" s="1481"/>
      <c r="AC12" s="1481"/>
      <c r="AD12" s="1481"/>
      <c r="AE12" s="1481"/>
      <c r="AF12" s="1481"/>
      <c r="AG12" s="1481"/>
      <c r="AH12" s="1481"/>
      <c r="AI12" s="1481"/>
      <c r="AJ12" s="1481"/>
      <c r="AK12" s="1481"/>
      <c r="AL12" s="1481"/>
      <c r="AM12" s="1481"/>
      <c r="AN12" s="1481"/>
      <c r="AO12" s="1481"/>
      <c r="AP12" s="1481"/>
      <c r="AQ12" s="1481"/>
      <c r="AR12" s="1481"/>
      <c r="AS12" s="1481"/>
      <c r="AT12" s="1481"/>
    </row>
    <row r="13" spans="1:98" ht="15" x14ac:dyDescent="0.25">
      <c r="C13" s="1481"/>
      <c r="D13" s="1481"/>
      <c r="E13" s="1481"/>
      <c r="F13" s="1481"/>
      <c r="G13" s="1481"/>
      <c r="H13" s="1481"/>
      <c r="I13" s="1481"/>
      <c r="J13" s="1481"/>
      <c r="K13" s="1481"/>
      <c r="L13" s="1481"/>
      <c r="M13" s="1481"/>
      <c r="N13" s="1481"/>
      <c r="O13" s="1481"/>
      <c r="P13" s="1481"/>
      <c r="Q13" s="1481"/>
      <c r="R13" s="1481"/>
      <c r="S13" s="1481"/>
      <c r="T13" s="1481"/>
      <c r="U13" s="1481"/>
      <c r="V13" s="1481"/>
      <c r="W13" s="1481"/>
      <c r="X13" s="1481"/>
      <c r="Y13" s="1481"/>
      <c r="Z13" s="1481"/>
      <c r="AA13" s="1481"/>
      <c r="AB13" s="1481"/>
      <c r="AC13" s="1481"/>
      <c r="AD13" s="1481"/>
      <c r="AE13" s="1481"/>
      <c r="AF13" s="1481"/>
      <c r="AG13" s="1481"/>
      <c r="AH13" s="1481"/>
      <c r="AI13" s="1481"/>
      <c r="AJ13" s="1481"/>
      <c r="AK13" s="1481"/>
      <c r="AL13" s="1481"/>
      <c r="AM13" s="1481"/>
      <c r="AN13" s="1481"/>
      <c r="AO13" s="1481"/>
      <c r="AP13" s="1481"/>
      <c r="AQ13" s="1481"/>
      <c r="AR13" s="1481"/>
      <c r="AS13" s="1481"/>
      <c r="AT13" s="1481"/>
      <c r="BX13" s="1482" t="s">
        <v>1062</v>
      </c>
      <c r="BY13" s="1483"/>
      <c r="BZ13" s="1483"/>
      <c r="CA13" s="1484" t="s">
        <v>1063</v>
      </c>
      <c r="CB13" s="1485"/>
      <c r="CC13" s="1485"/>
      <c r="CD13" s="1485"/>
      <c r="CE13" s="1485"/>
      <c r="CF13" s="1485"/>
      <c r="CG13" s="1483"/>
      <c r="CH13" s="1483" t="s">
        <v>1064</v>
      </c>
      <c r="CI13" s="1483"/>
      <c r="CJ13"/>
    </row>
    <row r="14" spans="1:98" ht="15" x14ac:dyDescent="0.25">
      <c r="C14" s="1486"/>
      <c r="D14" s="1486"/>
      <c r="E14" s="1486"/>
      <c r="F14" s="1486"/>
      <c r="G14" s="1486"/>
      <c r="H14" s="1486"/>
      <c r="I14" s="1486"/>
      <c r="J14" s="1486"/>
      <c r="K14" s="1486"/>
      <c r="L14" s="1486"/>
      <c r="M14" s="1486"/>
      <c r="N14" s="1486"/>
      <c r="O14" s="1486"/>
      <c r="P14" s="1486"/>
      <c r="Q14" s="1486"/>
      <c r="R14" s="1486"/>
      <c r="S14" s="1486"/>
      <c r="T14" s="1486"/>
      <c r="U14" s="1486"/>
      <c r="V14" s="1486"/>
      <c r="W14" s="1486"/>
      <c r="X14" s="1486"/>
      <c r="Y14" s="1486"/>
      <c r="Z14" s="1486"/>
      <c r="AA14" s="1486"/>
      <c r="AB14" s="1486"/>
      <c r="AC14" s="1486"/>
      <c r="AD14" s="1486"/>
      <c r="AE14" s="1486"/>
      <c r="AF14" s="1486"/>
      <c r="AG14" s="1486"/>
      <c r="AH14" s="1486"/>
      <c r="AI14" s="1486"/>
      <c r="AJ14" s="1486"/>
      <c r="AK14" s="1486"/>
      <c r="AL14" s="1486"/>
      <c r="AM14" s="1486"/>
      <c r="AN14" s="1486"/>
      <c r="AO14" s="1486"/>
      <c r="AP14" s="1486"/>
      <c r="AQ14" s="1486"/>
      <c r="AR14" s="1486"/>
      <c r="AS14" s="1486"/>
      <c r="AT14" s="1486"/>
      <c r="BX14" s="1487"/>
      <c r="BY14" s="1488"/>
      <c r="BZ14" s="1488"/>
      <c r="CA14" s="1488"/>
      <c r="CB14" s="1488"/>
      <c r="CC14" s="1488"/>
      <c r="CD14" s="1488"/>
      <c r="CE14" s="1488"/>
      <c r="CF14" s="1488"/>
      <c r="CG14" s="1488"/>
      <c r="CH14" s="1488"/>
      <c r="CI14" s="1489"/>
      <c r="CJ14"/>
    </row>
    <row r="15" spans="1:98" ht="15" x14ac:dyDescent="0.25">
      <c r="C15" s="1486"/>
      <c r="D15" s="1486"/>
      <c r="E15" s="1486"/>
      <c r="F15" s="1486"/>
      <c r="G15" s="1486"/>
      <c r="H15" s="1486"/>
      <c r="I15" s="1486"/>
      <c r="J15" s="1486"/>
      <c r="K15" s="1486"/>
      <c r="L15" s="1486"/>
      <c r="M15" s="1486"/>
      <c r="N15" s="1486"/>
      <c r="O15" s="1486"/>
      <c r="P15" s="1486"/>
      <c r="Q15" s="1486"/>
      <c r="R15" s="1486"/>
      <c r="S15" s="1486"/>
      <c r="T15" s="1486"/>
      <c r="U15" s="1486"/>
      <c r="V15" s="1486"/>
      <c r="W15" s="1486"/>
      <c r="X15" s="1486"/>
      <c r="Y15" s="1486"/>
      <c r="Z15" s="1486"/>
      <c r="AA15" s="1486"/>
      <c r="AB15" s="1486"/>
      <c r="AC15" s="1486"/>
      <c r="AD15" s="1486"/>
      <c r="AE15" s="1486"/>
      <c r="AF15" s="1486"/>
      <c r="AG15" s="1486"/>
      <c r="AH15" s="1486"/>
      <c r="AI15" s="1486"/>
      <c r="AJ15" s="1486"/>
      <c r="AK15" s="1486"/>
      <c r="AL15" s="1486"/>
      <c r="AM15" s="1486"/>
      <c r="AN15" s="1486"/>
      <c r="AO15" s="1486"/>
      <c r="AP15" s="1486"/>
      <c r="AQ15" s="1486"/>
      <c r="AR15" s="1486"/>
      <c r="AS15" s="1486"/>
      <c r="AT15" s="1486"/>
      <c r="BX15" s="1490"/>
      <c r="BY15" s="1491" t="s">
        <v>131</v>
      </c>
      <c r="BZ15" s="1492" t="s">
        <v>1065</v>
      </c>
      <c r="CA15" s="1483"/>
      <c r="CB15" s="1483"/>
      <c r="CC15" s="1483"/>
      <c r="CD15" s="1483"/>
      <c r="CE15" s="1483"/>
      <c r="CF15" s="1483"/>
      <c r="CG15" s="1483"/>
      <c r="CH15" s="1483"/>
      <c r="CI15" s="1493"/>
      <c r="CJ15"/>
    </row>
    <row r="16" spans="1:98" ht="15" x14ac:dyDescent="0.25">
      <c r="C16" s="1486"/>
      <c r="D16" s="1486"/>
      <c r="E16" s="1486"/>
      <c r="F16" s="1486"/>
      <c r="G16" s="1486"/>
      <c r="H16" s="1486"/>
      <c r="I16" s="1486"/>
      <c r="J16" s="1486"/>
      <c r="K16" s="1486"/>
      <c r="L16" s="1486"/>
      <c r="M16" s="1486"/>
      <c r="N16" s="1486"/>
      <c r="O16" s="1486"/>
      <c r="P16" s="1486"/>
      <c r="Q16" s="1486"/>
      <c r="R16" s="1486"/>
      <c r="S16" s="1486"/>
      <c r="T16" s="1486"/>
      <c r="U16" s="1486"/>
      <c r="V16" s="1486"/>
      <c r="W16" s="1486"/>
      <c r="X16" s="1486"/>
      <c r="Y16" s="1486"/>
      <c r="Z16" s="1486"/>
      <c r="AA16" s="1486"/>
      <c r="AB16" s="1486"/>
      <c r="AC16" s="1486"/>
      <c r="AD16" s="1486"/>
      <c r="AE16" s="1486"/>
      <c r="AF16" s="1486"/>
      <c r="AG16" s="1486"/>
      <c r="AH16" s="1486"/>
      <c r="AI16" s="1486"/>
      <c r="AJ16" s="1486"/>
      <c r="AK16" s="1486"/>
      <c r="AL16" s="1486"/>
      <c r="AM16" s="1486"/>
      <c r="AN16" s="1486"/>
      <c r="AO16" s="1486"/>
      <c r="AP16" s="1486"/>
      <c r="AQ16" s="1486"/>
      <c r="AR16" s="1486"/>
      <c r="AS16" s="1486"/>
      <c r="AT16" s="1486"/>
      <c r="BX16" s="1490"/>
      <c r="BY16" s="1483"/>
      <c r="BZ16" s="1494" t="s">
        <v>820</v>
      </c>
      <c r="CA16" s="1494"/>
      <c r="CB16" s="1494"/>
      <c r="CC16" s="1494"/>
      <c r="CD16" s="1483"/>
      <c r="CE16" s="1483"/>
      <c r="CF16" s="1483"/>
      <c r="CG16" s="1483"/>
      <c r="CH16" s="1483"/>
      <c r="CI16" s="1495" t="s">
        <v>132</v>
      </c>
      <c r="CJ16"/>
    </row>
    <row r="17" spans="3:88" ht="15" x14ac:dyDescent="0.25">
      <c r="C17" s="1496"/>
      <c r="D17" s="1496"/>
      <c r="E17" s="1496"/>
      <c r="F17" s="1496"/>
      <c r="G17" s="1496"/>
      <c r="H17" s="1496"/>
      <c r="I17" s="1496"/>
      <c r="J17" s="1496"/>
      <c r="K17" s="1496"/>
      <c r="L17" s="1496"/>
      <c r="M17" s="1496"/>
      <c r="N17" s="1496"/>
      <c r="O17" s="1496"/>
      <c r="P17" s="1496"/>
      <c r="Q17" s="1496"/>
      <c r="R17" s="1496"/>
      <c r="S17" s="1496"/>
      <c r="T17" s="1496"/>
      <c r="U17" s="1496"/>
      <c r="V17" s="1496"/>
      <c r="W17" s="1496"/>
      <c r="X17" s="1496"/>
      <c r="Y17" s="1496"/>
      <c r="Z17" s="1496"/>
      <c r="AA17" s="1496"/>
      <c r="AB17" s="1496"/>
      <c r="AC17" s="1496"/>
      <c r="AD17" s="1496"/>
      <c r="AE17" s="1496"/>
      <c r="AF17" s="1496"/>
      <c r="AG17" s="1496"/>
      <c r="AH17" s="1496"/>
      <c r="AI17" s="1496"/>
      <c r="AJ17" s="1496"/>
      <c r="AK17" s="1496"/>
      <c r="AL17" s="1496"/>
      <c r="AM17" s="1496"/>
      <c r="AN17" s="1496"/>
      <c r="AO17" s="1496"/>
      <c r="AP17" s="1496"/>
      <c r="BX17" s="1490"/>
      <c r="BY17" s="1483"/>
      <c r="BZ17" s="1497">
        <f>CH8</f>
        <v>3.3053813005300601</v>
      </c>
      <c r="CA17" s="1498"/>
      <c r="CB17" s="1498"/>
      <c r="CC17" s="1498"/>
      <c r="CD17" s="1483"/>
      <c r="CE17" s="1483"/>
      <c r="CF17" s="1483"/>
      <c r="CG17" s="1483"/>
      <c r="CH17" s="1483"/>
      <c r="CI17" s="1499">
        <f>AVERAGE(BZ17:CC17)</f>
        <v>3.3053813005300601</v>
      </c>
      <c r="CJ17"/>
    </row>
    <row r="18" spans="3:88" ht="15" x14ac:dyDescent="0.25">
      <c r="BX18" s="1490"/>
      <c r="BY18" s="1483"/>
      <c r="BZ18" s="1483"/>
      <c r="CA18" s="1483"/>
      <c r="CB18" s="1483"/>
      <c r="CC18" s="1483"/>
      <c r="CD18" s="1483"/>
      <c r="CE18" s="1483"/>
      <c r="CF18" s="1483"/>
      <c r="CG18" s="1483"/>
      <c r="CH18" s="1483"/>
      <c r="CI18" s="1500"/>
      <c r="CJ18"/>
    </row>
    <row r="19" spans="3:88" ht="15" x14ac:dyDescent="0.25">
      <c r="BX19" s="1631" t="s">
        <v>133</v>
      </c>
      <c r="BY19" s="1632"/>
      <c r="BZ19" s="1632"/>
      <c r="CA19" s="1483" t="s">
        <v>1066</v>
      </c>
      <c r="CB19" s="1483"/>
      <c r="CC19" s="1483"/>
      <c r="CD19" s="1483"/>
      <c r="CE19" s="1483"/>
      <c r="CF19" s="1483"/>
      <c r="CG19" s="1483"/>
      <c r="CH19" s="1483"/>
      <c r="CI19" s="1500"/>
      <c r="CJ19"/>
    </row>
    <row r="20" spans="3:88" ht="15" x14ac:dyDescent="0.25">
      <c r="BX20" s="1501"/>
      <c r="BY20" s="1491"/>
      <c r="BZ20" s="9" t="s">
        <v>957</v>
      </c>
      <c r="CA20" s="9" t="s">
        <v>958</v>
      </c>
      <c r="CB20" s="9" t="s">
        <v>959</v>
      </c>
      <c r="CC20" s="9" t="s">
        <v>960</v>
      </c>
      <c r="CD20" s="9" t="s">
        <v>1054</v>
      </c>
      <c r="CE20" s="9" t="s">
        <v>1055</v>
      </c>
      <c r="CF20" s="9" t="s">
        <v>1056</v>
      </c>
      <c r="CG20" s="9" t="s">
        <v>1057</v>
      </c>
      <c r="CH20" s="1483"/>
      <c r="CI20" s="1500"/>
      <c r="CJ20"/>
    </row>
    <row r="21" spans="3:88" ht="15" x14ac:dyDescent="0.25">
      <c r="BX21" s="1490"/>
      <c r="BY21" s="1483"/>
      <c r="BZ21" s="1480">
        <f>CI8</f>
        <v>3.31540037508013</v>
      </c>
      <c r="CA21" s="1480">
        <f t="shared" ref="CA21:CG21" si="0">CJ8</f>
        <v>3.3292835392878999</v>
      </c>
      <c r="CB21" s="1480">
        <f t="shared" si="0"/>
        <v>3.34803178972642</v>
      </c>
      <c r="CC21" s="1480">
        <f t="shared" si="0"/>
        <v>3.3673825941733302</v>
      </c>
      <c r="CD21" s="1480">
        <f t="shared" si="0"/>
        <v>3.38833435878575</v>
      </c>
      <c r="CE21" s="1480">
        <f t="shared" si="0"/>
        <v>3.4096488246484</v>
      </c>
      <c r="CF21" s="1480">
        <f t="shared" si="0"/>
        <v>3.4302167440242401</v>
      </c>
      <c r="CG21" s="1480">
        <f t="shared" si="0"/>
        <v>3.45145754963055</v>
      </c>
      <c r="CH21" s="1483"/>
      <c r="CI21" s="1499">
        <f>AVERAGE(BZ21:CG21)</f>
        <v>3.3799694719195901</v>
      </c>
      <c r="CJ21"/>
    </row>
    <row r="22" spans="3:88" ht="15" x14ac:dyDescent="0.25">
      <c r="BX22" s="1490"/>
      <c r="BY22" s="1483"/>
      <c r="BZ22" s="1483"/>
      <c r="CA22" s="1483"/>
      <c r="CB22" s="1483"/>
      <c r="CC22" s="1483"/>
      <c r="CD22" s="1483"/>
      <c r="CE22" s="1483"/>
      <c r="CF22" s="1483"/>
      <c r="CG22" s="1483"/>
      <c r="CH22" s="1483"/>
      <c r="CI22" s="1500"/>
      <c r="CJ22"/>
    </row>
    <row r="23" spans="3:88" ht="15" x14ac:dyDescent="0.25">
      <c r="BX23" s="1490"/>
      <c r="BY23" s="1483"/>
      <c r="BZ23" s="1483"/>
      <c r="CA23" s="1483"/>
      <c r="CB23" s="1483"/>
      <c r="CC23" s="1483"/>
      <c r="CD23" s="1483"/>
      <c r="CE23" s="1483"/>
      <c r="CF23" s="1483"/>
      <c r="CG23" s="1483"/>
      <c r="CH23" s="1502" t="s">
        <v>134</v>
      </c>
      <c r="CI23" s="1503">
        <f>(CI21-CI17)/CI17</f>
        <v>2.2565678391648442E-2</v>
      </c>
      <c r="CJ23"/>
    </row>
    <row r="24" spans="3:88" ht="15" x14ac:dyDescent="0.25">
      <c r="BX24" s="1504"/>
      <c r="BY24" s="1505"/>
      <c r="BZ24" s="1505"/>
      <c r="CA24" s="1505"/>
      <c r="CB24" s="1505"/>
      <c r="CC24" s="1505"/>
      <c r="CD24" s="1505"/>
      <c r="CE24" s="1505"/>
      <c r="CF24" s="1505"/>
      <c r="CG24" s="1505"/>
      <c r="CH24" s="1505"/>
      <c r="CI24" s="1506"/>
      <c r="CJ24"/>
    </row>
  </sheetData>
  <mergeCells count="2">
    <mergeCell ref="A1:B1"/>
    <mergeCell ref="BX19:BZ19"/>
  </mergeCells>
  <pageMargins left="0.25" right="0.25" top="1" bottom="1"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1B002-1E95-4C8B-AB35-8AEC6C33071F}">
  <dimension ref="A1:DF44"/>
  <sheetViews>
    <sheetView topLeftCell="BY1" workbookViewId="0">
      <pane ySplit="1" topLeftCell="A2" activePane="bottomLeft" state="frozen"/>
      <selection pane="bottomLeft" activeCell="CS45" sqref="CS45"/>
    </sheetView>
  </sheetViews>
  <sheetFormatPr defaultColWidth="8.7109375" defaultRowHeight="12.75" x14ac:dyDescent="0.2"/>
  <cols>
    <col min="1" max="1" width="38.42578125" style="1469" customWidth="1"/>
    <col min="2" max="2" width="12.85546875" style="1479" customWidth="1"/>
    <col min="3" max="82" width="7.7109375" style="1469" customWidth="1"/>
    <col min="83" max="96" width="8.7109375" style="1469"/>
    <col min="97" max="98" width="9.140625" style="1469" customWidth="1"/>
    <col min="99" max="110" width="9.140625" style="1469" hidden="1" customWidth="1"/>
    <col min="111" max="111" width="6.5703125" style="1469" customWidth="1"/>
    <col min="112" max="16384" width="8.7109375" style="1469"/>
  </cols>
  <sheetData>
    <row r="1" spans="1:110" ht="18" x14ac:dyDescent="0.25">
      <c r="A1" s="1633" t="s">
        <v>40</v>
      </c>
      <c r="B1" s="1634"/>
    </row>
    <row r="2" spans="1:110" ht="15.75" x14ac:dyDescent="0.25">
      <c r="A2" s="1511" t="s">
        <v>1051</v>
      </c>
      <c r="B2" s="1512"/>
    </row>
    <row r="3" spans="1:110" ht="15.75" thickBot="1" x14ac:dyDescent="0.3">
      <c r="A3" s="1513" t="s">
        <v>42</v>
      </c>
      <c r="B3" s="1514"/>
    </row>
    <row r="6" spans="1:110" x14ac:dyDescent="0.2">
      <c r="CC6" s="1515" t="s">
        <v>955</v>
      </c>
      <c r="CD6" s="1515" t="s">
        <v>955</v>
      </c>
      <c r="CE6" s="1515" t="s">
        <v>955</v>
      </c>
      <c r="CF6" s="1515" t="s">
        <v>955</v>
      </c>
      <c r="CG6" s="1516" t="s">
        <v>956</v>
      </c>
      <c r="CH6" s="1516" t="s">
        <v>956</v>
      </c>
      <c r="CI6" s="1516" t="s">
        <v>956</v>
      </c>
      <c r="CJ6" s="1516" t="s">
        <v>956</v>
      </c>
      <c r="CK6" s="1517" t="s">
        <v>1052</v>
      </c>
      <c r="CL6" s="1517" t="s">
        <v>1052</v>
      </c>
      <c r="CM6" s="1517" t="s">
        <v>1052</v>
      </c>
      <c r="CN6" s="1517" t="s">
        <v>1052</v>
      </c>
      <c r="CO6" s="1518" t="s">
        <v>1053</v>
      </c>
      <c r="CP6" s="1518" t="s">
        <v>1053</v>
      </c>
      <c r="CQ6" s="1518" t="s">
        <v>1053</v>
      </c>
      <c r="CR6" s="1518" t="s">
        <v>1053</v>
      </c>
    </row>
    <row r="7" spans="1:110" s="1479" customFormat="1" x14ac:dyDescent="0.2">
      <c r="B7" s="1479" t="s">
        <v>49</v>
      </c>
      <c r="C7" s="1519" t="s">
        <v>50</v>
      </c>
      <c r="D7" s="1519" t="s">
        <v>51</v>
      </c>
      <c r="E7" s="1519" t="s">
        <v>52</v>
      </c>
      <c r="F7" s="1519" t="s">
        <v>53</v>
      </c>
      <c r="G7" s="1519" t="s">
        <v>54</v>
      </c>
      <c r="H7" s="1519" t="s">
        <v>55</v>
      </c>
      <c r="I7" s="1519" t="s">
        <v>56</v>
      </c>
      <c r="J7" s="1519" t="s">
        <v>57</v>
      </c>
      <c r="K7" s="1519" t="s">
        <v>58</v>
      </c>
      <c r="L7" s="1519" t="s">
        <v>59</v>
      </c>
      <c r="M7" s="1519" t="s">
        <v>60</v>
      </c>
      <c r="N7" s="1519" t="s">
        <v>61</v>
      </c>
      <c r="O7" s="1519" t="s">
        <v>62</v>
      </c>
      <c r="P7" s="1519" t="s">
        <v>63</v>
      </c>
      <c r="Q7" s="1519" t="s">
        <v>64</v>
      </c>
      <c r="R7" s="1519" t="s">
        <v>65</v>
      </c>
      <c r="S7" s="1519" t="s">
        <v>66</v>
      </c>
      <c r="T7" s="1519" t="s">
        <v>67</v>
      </c>
      <c r="U7" s="1519" t="s">
        <v>68</v>
      </c>
      <c r="V7" s="1519" t="s">
        <v>69</v>
      </c>
      <c r="W7" s="1519" t="s">
        <v>70</v>
      </c>
      <c r="X7" s="1519" t="s">
        <v>71</v>
      </c>
      <c r="Y7" s="1519" t="s">
        <v>72</v>
      </c>
      <c r="Z7" s="1519" t="s">
        <v>73</v>
      </c>
      <c r="AA7" s="1519" t="s">
        <v>74</v>
      </c>
      <c r="AB7" s="1519" t="s">
        <v>75</v>
      </c>
      <c r="AC7" s="1519" t="s">
        <v>76</v>
      </c>
      <c r="AD7" s="1519" t="s">
        <v>77</v>
      </c>
      <c r="AE7" s="1519" t="s">
        <v>78</v>
      </c>
      <c r="AF7" s="1519" t="s">
        <v>79</v>
      </c>
      <c r="AG7" s="1519" t="s">
        <v>80</v>
      </c>
      <c r="AH7" s="1519" t="s">
        <v>81</v>
      </c>
      <c r="AI7" s="1519" t="s">
        <v>82</v>
      </c>
      <c r="AJ7" s="1519" t="s">
        <v>83</v>
      </c>
      <c r="AK7" s="1519" t="s">
        <v>84</v>
      </c>
      <c r="AL7" s="1519" t="s">
        <v>85</v>
      </c>
      <c r="AM7" s="1519" t="s">
        <v>86</v>
      </c>
      <c r="AN7" s="1519" t="s">
        <v>87</v>
      </c>
      <c r="AO7" s="1519" t="s">
        <v>88</v>
      </c>
      <c r="AP7" s="1519" t="s">
        <v>89</v>
      </c>
      <c r="AQ7" s="1519" t="s">
        <v>90</v>
      </c>
      <c r="AR7" s="1519" t="s">
        <v>91</v>
      </c>
      <c r="AS7" s="1519" t="s">
        <v>92</v>
      </c>
      <c r="AT7" s="1519" t="s">
        <v>93</v>
      </c>
      <c r="AU7" s="1479" t="s">
        <v>94</v>
      </c>
      <c r="AV7" s="1479" t="s">
        <v>95</v>
      </c>
      <c r="AW7" s="1479" t="s">
        <v>96</v>
      </c>
      <c r="AX7" s="1479" t="s">
        <v>97</v>
      </c>
      <c r="AY7" s="1479" t="s">
        <v>98</v>
      </c>
      <c r="AZ7" s="1479" t="s">
        <v>99</v>
      </c>
      <c r="BA7" s="1479" t="s">
        <v>100</v>
      </c>
      <c r="BB7" s="1479" t="s">
        <v>101</v>
      </c>
      <c r="BC7" s="1479" t="s">
        <v>102</v>
      </c>
      <c r="BD7" s="1479" t="s">
        <v>103</v>
      </c>
      <c r="BE7" s="1479" t="s">
        <v>104</v>
      </c>
      <c r="BF7" s="1479" t="s">
        <v>105</v>
      </c>
      <c r="BG7" s="1479" t="s">
        <v>106</v>
      </c>
      <c r="BH7" s="1479" t="s">
        <v>107</v>
      </c>
      <c r="BI7" s="1479" t="s">
        <v>108</v>
      </c>
      <c r="BJ7" s="1479" t="s">
        <v>109</v>
      </c>
      <c r="BK7" s="1479" t="s">
        <v>110</v>
      </c>
      <c r="BL7" s="1479" t="s">
        <v>111</v>
      </c>
      <c r="BM7" s="1479" t="s">
        <v>112</v>
      </c>
      <c r="BN7" s="1479" t="s">
        <v>113</v>
      </c>
      <c r="BO7" s="1479" t="s">
        <v>114</v>
      </c>
      <c r="BP7" s="1479" t="s">
        <v>115</v>
      </c>
      <c r="BQ7" s="1479" t="s">
        <v>116</v>
      </c>
      <c r="BR7" s="1479" t="s">
        <v>117</v>
      </c>
      <c r="BS7" s="1479" t="s">
        <v>118</v>
      </c>
      <c r="BT7" s="1479" t="s">
        <v>119</v>
      </c>
      <c r="BU7" s="1479" t="s">
        <v>120</v>
      </c>
      <c r="BV7" s="1479" t="s">
        <v>121</v>
      </c>
      <c r="BW7" s="1479" t="s">
        <v>809</v>
      </c>
      <c r="BX7" s="1479" t="s">
        <v>810</v>
      </c>
      <c r="BY7" s="1479" t="s">
        <v>811</v>
      </c>
      <c r="BZ7" s="1479" t="s">
        <v>812</v>
      </c>
      <c r="CA7" s="1479" t="s">
        <v>813</v>
      </c>
      <c r="CB7" s="1479" t="s">
        <v>814</v>
      </c>
      <c r="CC7" s="1479" t="s">
        <v>815</v>
      </c>
      <c r="CD7" s="1479" t="s">
        <v>816</v>
      </c>
      <c r="CE7" s="1479" t="s">
        <v>817</v>
      </c>
      <c r="CF7" s="1479" t="s">
        <v>818</v>
      </c>
      <c r="CG7" s="1479" t="s">
        <v>819</v>
      </c>
      <c r="CH7" s="1479" t="s">
        <v>820</v>
      </c>
      <c r="CI7" s="1479" t="s">
        <v>957</v>
      </c>
      <c r="CJ7" s="1479" t="s">
        <v>958</v>
      </c>
      <c r="CK7" s="1479" t="s">
        <v>959</v>
      </c>
      <c r="CL7" s="1479" t="s">
        <v>960</v>
      </c>
      <c r="CM7" s="1479" t="s">
        <v>1054</v>
      </c>
      <c r="CN7" s="1479" t="s">
        <v>1055</v>
      </c>
      <c r="CO7" s="1479" t="s">
        <v>1056</v>
      </c>
      <c r="CP7" s="1479" t="s">
        <v>1057</v>
      </c>
      <c r="CQ7" s="1479" t="s">
        <v>1058</v>
      </c>
      <c r="CR7" s="1479" t="s">
        <v>1059</v>
      </c>
      <c r="CS7" s="1479" t="s">
        <v>1060</v>
      </c>
      <c r="CT7" s="1479" t="s">
        <v>1061</v>
      </c>
      <c r="CU7" s="1479" t="s">
        <v>1068</v>
      </c>
      <c r="CV7" s="1479" t="s">
        <v>1069</v>
      </c>
      <c r="CW7" s="1479" t="s">
        <v>1070</v>
      </c>
      <c r="CX7" s="1479" t="s">
        <v>1071</v>
      </c>
      <c r="CY7" s="1479" t="s">
        <v>1072</v>
      </c>
      <c r="CZ7" s="1479" t="s">
        <v>1073</v>
      </c>
      <c r="DA7" s="1479" t="s">
        <v>1074</v>
      </c>
      <c r="DB7" s="1479" t="s">
        <v>1075</v>
      </c>
      <c r="DC7" s="1479" t="s">
        <v>1076</v>
      </c>
      <c r="DD7" s="1479" t="s">
        <v>1077</v>
      </c>
      <c r="DE7" s="1479" t="s">
        <v>1078</v>
      </c>
      <c r="DF7" s="1479" t="s">
        <v>1079</v>
      </c>
    </row>
    <row r="8" spans="1:110" x14ac:dyDescent="0.2">
      <c r="A8" s="1479" t="s">
        <v>123</v>
      </c>
      <c r="B8" s="1479" t="s">
        <v>124</v>
      </c>
      <c r="C8" s="1486">
        <v>2.00639679451126</v>
      </c>
      <c r="D8" s="1486">
        <v>2.0292109297355498</v>
      </c>
      <c r="E8" s="1486">
        <v>2.0375058294524102</v>
      </c>
      <c r="F8" s="1486">
        <v>2.06056286486842</v>
      </c>
      <c r="G8" s="1486">
        <v>2.0745428606455998</v>
      </c>
      <c r="H8" s="1486">
        <v>2.0848413942905899</v>
      </c>
      <c r="I8" s="1486">
        <v>2.1205826504988901</v>
      </c>
      <c r="J8" s="1486">
        <v>2.1424708884727002</v>
      </c>
      <c r="K8" s="1486">
        <v>2.1577842148349302</v>
      </c>
      <c r="L8" s="1486">
        <v>2.1833771521170799</v>
      </c>
      <c r="M8" s="1486">
        <v>2.20415213222888</v>
      </c>
      <c r="N8" s="1486">
        <v>2.1895699791396499</v>
      </c>
      <c r="O8" s="1486">
        <v>2.2079136115462199</v>
      </c>
      <c r="P8" s="1486">
        <v>2.2278812100652798</v>
      </c>
      <c r="Q8" s="1486">
        <v>2.2459724758823998</v>
      </c>
      <c r="R8" s="1486">
        <v>2.27321625302632</v>
      </c>
      <c r="S8" s="1486">
        <v>2.2978763357595899</v>
      </c>
      <c r="T8" s="1486">
        <v>2.3349096825049198</v>
      </c>
      <c r="U8" s="1486">
        <v>2.37340386050542</v>
      </c>
      <c r="V8" s="1486">
        <v>2.3214039994171398</v>
      </c>
      <c r="W8" s="1486">
        <v>2.30398505677391</v>
      </c>
      <c r="X8" s="1486">
        <v>2.3147083864463101</v>
      </c>
      <c r="Y8" s="1486">
        <v>2.3338426453763099</v>
      </c>
      <c r="Z8" s="1486">
        <v>2.3520478393720801</v>
      </c>
      <c r="AA8" s="1486">
        <v>2.3571079124875198</v>
      </c>
      <c r="AB8" s="1486">
        <v>2.3597617722192901</v>
      </c>
      <c r="AC8" s="1486">
        <v>2.3675113152405798</v>
      </c>
      <c r="AD8" s="1486">
        <v>2.3894316572521599</v>
      </c>
      <c r="AE8" s="1486">
        <v>2.4081640743995498</v>
      </c>
      <c r="AF8" s="1486">
        <v>2.4443091198429299</v>
      </c>
      <c r="AG8" s="1486">
        <v>2.4604230131467402</v>
      </c>
      <c r="AH8" s="1486">
        <v>2.4673797299606202</v>
      </c>
      <c r="AI8" s="1486">
        <v>2.4804327516067102</v>
      </c>
      <c r="AJ8" s="1486">
        <v>2.486800531558</v>
      </c>
      <c r="AK8" s="1486">
        <v>2.4979859493426302</v>
      </c>
      <c r="AL8" s="1486">
        <v>2.51748463931711</v>
      </c>
      <c r="AM8" s="1486">
        <v>2.5233681242674999</v>
      </c>
      <c r="AN8" s="1486">
        <v>2.5236274631965898</v>
      </c>
      <c r="AO8" s="1486">
        <v>2.5385110008237399</v>
      </c>
      <c r="AP8" s="1486">
        <v>2.5493378234842399</v>
      </c>
      <c r="AQ8" s="1486">
        <v>2.5641532580887398</v>
      </c>
      <c r="AR8" s="1486">
        <v>2.5682475848483501</v>
      </c>
      <c r="AS8" s="1486">
        <v>2.5745442177532798</v>
      </c>
      <c r="AT8" s="1486">
        <v>2.5703691601533998</v>
      </c>
      <c r="AU8" s="1486">
        <v>2.5621458287346699</v>
      </c>
      <c r="AV8" s="1486">
        <v>2.5738366275259401</v>
      </c>
      <c r="AW8" s="1486">
        <v>2.5763689814164299</v>
      </c>
      <c r="AX8" s="1486">
        <v>2.5767283886230801</v>
      </c>
      <c r="AY8" s="1486">
        <v>2.57174264404668</v>
      </c>
      <c r="AZ8" s="1486">
        <v>2.5921935040783399</v>
      </c>
      <c r="BA8" s="1486">
        <v>2.6069552513680199</v>
      </c>
      <c r="BB8" s="1486">
        <v>2.62538144782462</v>
      </c>
      <c r="BC8" s="1486">
        <v>2.6431179142038301</v>
      </c>
      <c r="BD8" s="1486">
        <v>2.6455161818091399</v>
      </c>
      <c r="BE8" s="1486">
        <v>2.65158539542049</v>
      </c>
      <c r="BF8" s="1486">
        <v>2.6731697651786201</v>
      </c>
      <c r="BG8" s="1486">
        <v>2.7004180913353601</v>
      </c>
      <c r="BH8" s="1486">
        <v>2.71929105115849</v>
      </c>
      <c r="BI8" s="1486">
        <v>2.73135484596928</v>
      </c>
      <c r="BJ8" s="1486">
        <v>2.7428191932094901</v>
      </c>
      <c r="BK8" s="1486">
        <v>2.7493023943472399</v>
      </c>
      <c r="BL8" s="1486">
        <v>2.7699198683661201</v>
      </c>
      <c r="BM8" s="1486">
        <v>2.7857569710013399</v>
      </c>
      <c r="BN8" s="1486">
        <v>2.7962160388037498</v>
      </c>
      <c r="BO8" s="1486">
        <v>2.8061535341217798</v>
      </c>
      <c r="BP8" s="1486">
        <v>2.7915859923377702</v>
      </c>
      <c r="BQ8" s="1486">
        <v>2.8038608397418998</v>
      </c>
      <c r="BR8" s="1486">
        <v>2.8160547506121398</v>
      </c>
      <c r="BS8" s="1486">
        <v>2.8442507966276001</v>
      </c>
      <c r="BT8" s="1486">
        <v>2.87972613135834</v>
      </c>
      <c r="BU8" s="1486">
        <v>2.9209830633074998</v>
      </c>
      <c r="BV8" s="1486">
        <v>2.9774391818411701</v>
      </c>
      <c r="BW8" s="1486">
        <v>3.0353049224602802</v>
      </c>
      <c r="BX8" s="1486">
        <v>3.0959757052085299</v>
      </c>
      <c r="BY8" s="1486">
        <v>3.1302079773937099</v>
      </c>
      <c r="BZ8" s="1486">
        <v>3.1644236579613598</v>
      </c>
      <c r="CA8" s="1486">
        <v>3.1720271546852401</v>
      </c>
      <c r="CB8" s="1486">
        <v>3.1746140749510698</v>
      </c>
      <c r="CC8" s="1486">
        <v>3.1993314088845399</v>
      </c>
      <c r="CD8" s="1486">
        <v>3.2267758849407899</v>
      </c>
      <c r="CE8" s="1486">
        <v>3.24888762501012</v>
      </c>
      <c r="CF8" s="1486">
        <v>3.26964582941969</v>
      </c>
      <c r="CG8" s="1486">
        <v>3.2896340930964798</v>
      </c>
      <c r="CH8" s="1486">
        <v>3.3053813005300601</v>
      </c>
      <c r="CI8" s="1486">
        <v>3.31540037508013</v>
      </c>
      <c r="CJ8" s="1486">
        <v>3.3292835392878999</v>
      </c>
      <c r="CK8" s="1486">
        <v>3.34803178972642</v>
      </c>
      <c r="CL8" s="1486">
        <v>3.3673825941733302</v>
      </c>
      <c r="CM8" s="1486">
        <v>3.38833435878575</v>
      </c>
      <c r="CN8" s="1486">
        <v>3.4096488246484</v>
      </c>
      <c r="CO8" s="1486">
        <v>3.4302167440242401</v>
      </c>
      <c r="CP8" s="1486">
        <v>3.45145754963055</v>
      </c>
      <c r="CQ8" s="1486">
        <v>3.4722762520781498</v>
      </c>
      <c r="CR8" s="1486">
        <v>3.4924343719725499</v>
      </c>
      <c r="CS8" s="1486">
        <v>3.5144142725933101</v>
      </c>
      <c r="CT8" s="1486">
        <v>3.5351512646516001</v>
      </c>
      <c r="CU8" s="1486">
        <v>3.55554584133397</v>
      </c>
      <c r="CV8" s="1486">
        <v>3.5764354228783102</v>
      </c>
      <c r="CW8" s="1486">
        <v>3.59483758127999</v>
      </c>
      <c r="CX8" s="1486">
        <v>3.61758129574664</v>
      </c>
      <c r="CY8" s="1486">
        <v>3.63868632381413</v>
      </c>
      <c r="CZ8" s="1486">
        <v>3.6591118208728699</v>
      </c>
      <c r="DA8" s="1486">
        <v>3.68043866459842</v>
      </c>
      <c r="DB8" s="1486">
        <v>3.7011701172571398</v>
      </c>
      <c r="DC8" s="1486">
        <v>3.7224710034620299</v>
      </c>
      <c r="DD8" s="1486">
        <v>3.7438151538286601</v>
      </c>
      <c r="DE8" s="1486">
        <v>3.7655756592132099</v>
      </c>
      <c r="DF8" s="1486">
        <v>3.7872768667310699</v>
      </c>
    </row>
    <row r="9" spans="1:110" x14ac:dyDescent="0.2">
      <c r="A9" s="1479" t="s">
        <v>125</v>
      </c>
      <c r="B9" s="1479" t="s">
        <v>126</v>
      </c>
      <c r="C9" s="1486">
        <v>2.00639679451126</v>
      </c>
      <c r="D9" s="1486">
        <v>2.0292109297355498</v>
      </c>
      <c r="E9" s="1486">
        <v>2.0375058294524102</v>
      </c>
      <c r="F9" s="1486">
        <v>2.06056286486842</v>
      </c>
      <c r="G9" s="1486">
        <v>2.0745428606455998</v>
      </c>
      <c r="H9" s="1486">
        <v>2.0848413942905899</v>
      </c>
      <c r="I9" s="1486">
        <v>2.1205826504988901</v>
      </c>
      <c r="J9" s="1486">
        <v>2.1424708884727002</v>
      </c>
      <c r="K9" s="1486">
        <v>2.1577842148349302</v>
      </c>
      <c r="L9" s="1486">
        <v>2.1833771521170799</v>
      </c>
      <c r="M9" s="1486">
        <v>2.20415213222888</v>
      </c>
      <c r="N9" s="1486">
        <v>2.1895699791396499</v>
      </c>
      <c r="O9" s="1486">
        <v>2.2079136115462199</v>
      </c>
      <c r="P9" s="1486">
        <v>2.2278812100652798</v>
      </c>
      <c r="Q9" s="1486">
        <v>2.2459724758823998</v>
      </c>
      <c r="R9" s="1486">
        <v>2.27321625302632</v>
      </c>
      <c r="S9" s="1486">
        <v>2.2978763357595899</v>
      </c>
      <c r="T9" s="1486">
        <v>2.3349096825049198</v>
      </c>
      <c r="U9" s="1486">
        <v>2.37340386050542</v>
      </c>
      <c r="V9" s="1486">
        <v>2.3214039994171398</v>
      </c>
      <c r="W9" s="1486">
        <v>2.30398505677391</v>
      </c>
      <c r="X9" s="1486">
        <v>2.3147083864463101</v>
      </c>
      <c r="Y9" s="1486">
        <v>2.3338426453763099</v>
      </c>
      <c r="Z9" s="1486">
        <v>2.3520478393720801</v>
      </c>
      <c r="AA9" s="1486">
        <v>2.3571079124875198</v>
      </c>
      <c r="AB9" s="1486">
        <v>2.3597617722192901</v>
      </c>
      <c r="AC9" s="1486">
        <v>2.3675113152405798</v>
      </c>
      <c r="AD9" s="1486">
        <v>2.3894316572521599</v>
      </c>
      <c r="AE9" s="1486">
        <v>2.4081640743995498</v>
      </c>
      <c r="AF9" s="1486">
        <v>2.4443091198429299</v>
      </c>
      <c r="AG9" s="1486">
        <v>2.4604230131467402</v>
      </c>
      <c r="AH9" s="1486">
        <v>2.4673797299606202</v>
      </c>
      <c r="AI9" s="1486">
        <v>2.4804327516067102</v>
      </c>
      <c r="AJ9" s="1486">
        <v>2.486800531558</v>
      </c>
      <c r="AK9" s="1486">
        <v>2.4979859493426302</v>
      </c>
      <c r="AL9" s="1486">
        <v>2.51748463931711</v>
      </c>
      <c r="AM9" s="1486">
        <v>2.5233681242674999</v>
      </c>
      <c r="AN9" s="1486">
        <v>2.5236274631965898</v>
      </c>
      <c r="AO9" s="1486">
        <v>2.5385110008237399</v>
      </c>
      <c r="AP9" s="1486">
        <v>2.5493378234842399</v>
      </c>
      <c r="AQ9" s="1486">
        <v>2.5641532580887398</v>
      </c>
      <c r="AR9" s="1486">
        <v>2.5682475848483501</v>
      </c>
      <c r="AS9" s="1486">
        <v>2.5745442177532798</v>
      </c>
      <c r="AT9" s="1486">
        <v>2.5703691601533998</v>
      </c>
      <c r="AU9" s="1486">
        <v>2.5621458287346699</v>
      </c>
      <c r="AV9" s="1486">
        <v>2.5738366275259401</v>
      </c>
      <c r="AW9" s="1486">
        <v>2.5763689814164299</v>
      </c>
      <c r="AX9" s="1486">
        <v>2.5767283886230801</v>
      </c>
      <c r="AY9" s="1486">
        <v>2.57174264404668</v>
      </c>
      <c r="AZ9" s="1486">
        <v>2.5921935040783399</v>
      </c>
      <c r="BA9" s="1486">
        <v>2.6069552513680199</v>
      </c>
      <c r="BB9" s="1486">
        <v>2.62538144782462</v>
      </c>
      <c r="BC9" s="1486">
        <v>2.6431179142038301</v>
      </c>
      <c r="BD9" s="1486">
        <v>2.6455161818091399</v>
      </c>
      <c r="BE9" s="1486">
        <v>2.65158539542049</v>
      </c>
      <c r="BF9" s="1486">
        <v>2.6731697651786201</v>
      </c>
      <c r="BG9" s="1486">
        <v>2.7004180913353601</v>
      </c>
      <c r="BH9" s="1486">
        <v>2.71929105115849</v>
      </c>
      <c r="BI9" s="1486">
        <v>2.73135484596928</v>
      </c>
      <c r="BJ9" s="1486">
        <v>2.7428191932094901</v>
      </c>
      <c r="BK9" s="1486">
        <v>2.7493023943472399</v>
      </c>
      <c r="BL9" s="1486">
        <v>2.7699198683661201</v>
      </c>
      <c r="BM9" s="1486">
        <v>2.7857569710013399</v>
      </c>
      <c r="BN9" s="1486">
        <v>2.7962160388037498</v>
      </c>
      <c r="BO9" s="1486">
        <v>2.8061535341217798</v>
      </c>
      <c r="BP9" s="1486">
        <v>2.7915859923377702</v>
      </c>
      <c r="BQ9" s="1486">
        <v>2.8038608397418998</v>
      </c>
      <c r="BR9" s="1486">
        <v>2.8160547506121398</v>
      </c>
      <c r="BS9" s="1486">
        <v>2.8442507966276001</v>
      </c>
      <c r="BT9" s="1486">
        <v>2.87972613135834</v>
      </c>
      <c r="BU9" s="1486">
        <v>2.9209830633074998</v>
      </c>
      <c r="BV9" s="1486">
        <v>2.9774391818411701</v>
      </c>
      <c r="BW9" s="1486">
        <v>3.0353049224602802</v>
      </c>
      <c r="BX9" s="1486">
        <v>3.0959757052085299</v>
      </c>
      <c r="BY9" s="1486">
        <v>3.1302079773937099</v>
      </c>
      <c r="BZ9" s="1486">
        <v>3.1644236579613598</v>
      </c>
      <c r="CA9" s="1486">
        <v>3.1720271546852401</v>
      </c>
      <c r="CB9" s="1486">
        <v>3.1746140749510698</v>
      </c>
      <c r="CC9" s="1486">
        <v>3.1993314088845399</v>
      </c>
      <c r="CD9" s="1486">
        <v>3.2267758849407899</v>
      </c>
      <c r="CE9" s="1486">
        <v>3.23861104385055</v>
      </c>
      <c r="CF9" s="1486">
        <v>3.2586911143828101</v>
      </c>
      <c r="CG9" s="1486">
        <v>3.2747145479094502</v>
      </c>
      <c r="CH9" s="1486">
        <v>3.2888482187183001</v>
      </c>
      <c r="CI9" s="1486">
        <v>3.2980662097021098</v>
      </c>
      <c r="CJ9" s="1486">
        <v>3.3103080504098301</v>
      </c>
      <c r="CK9" s="1486">
        <v>3.3271189360512898</v>
      </c>
      <c r="CL9" s="1486">
        <v>3.3442433232875199</v>
      </c>
      <c r="CM9" s="1486">
        <v>3.3629304591705398</v>
      </c>
      <c r="CN9" s="1486">
        <v>3.3816871263152701</v>
      </c>
      <c r="CO9" s="1486">
        <v>3.3998849861946701</v>
      </c>
      <c r="CP9" s="1486">
        <v>3.4188380416453801</v>
      </c>
      <c r="CQ9" s="1486">
        <v>3.43763686882959</v>
      </c>
      <c r="CR9" s="1486">
        <v>3.4557039278676198</v>
      </c>
      <c r="CS9" s="1486">
        <v>3.4755336252277802</v>
      </c>
      <c r="CT9" s="1486">
        <v>3.49420749370704</v>
      </c>
      <c r="CU9" s="1486">
        <v>3.51266527336763</v>
      </c>
      <c r="CV9" s="1486">
        <v>3.5316196326200102</v>
      </c>
      <c r="CW9" s="1486">
        <v>3.5481028861103598</v>
      </c>
      <c r="CX9" s="1486">
        <v>3.5686972473543399</v>
      </c>
      <c r="CY9" s="1486">
        <v>3.5878070667964099</v>
      </c>
      <c r="CZ9" s="1486">
        <v>3.60601339684285</v>
      </c>
      <c r="DA9" s="1486">
        <v>3.6249443264757701</v>
      </c>
      <c r="DB9" s="1486">
        <v>3.6431192808362498</v>
      </c>
      <c r="DC9" s="1486">
        <v>3.6618952687172399</v>
      </c>
      <c r="DD9" s="1486">
        <v>3.6804056076660601</v>
      </c>
      <c r="DE9" s="1486">
        <v>3.6991810732536998</v>
      </c>
      <c r="DF9" s="1486">
        <v>3.7177417370148498</v>
      </c>
    </row>
    <row r="10" spans="1:110" x14ac:dyDescent="0.2">
      <c r="A10" s="1479" t="s">
        <v>127</v>
      </c>
      <c r="B10" s="1479" t="s">
        <v>128</v>
      </c>
      <c r="C10" s="1486">
        <v>2.00639679451126</v>
      </c>
      <c r="D10" s="1486">
        <v>2.0292109297355498</v>
      </c>
      <c r="E10" s="1486">
        <v>2.0375058294524102</v>
      </c>
      <c r="F10" s="1486">
        <v>2.06056286486842</v>
      </c>
      <c r="G10" s="1486">
        <v>2.0745428606455998</v>
      </c>
      <c r="H10" s="1486">
        <v>2.0848413942905899</v>
      </c>
      <c r="I10" s="1486">
        <v>2.1205826504988901</v>
      </c>
      <c r="J10" s="1486">
        <v>2.1424708884727002</v>
      </c>
      <c r="K10" s="1486">
        <v>2.1577842148349302</v>
      </c>
      <c r="L10" s="1486">
        <v>2.1833771521170799</v>
      </c>
      <c r="M10" s="1486">
        <v>2.20415213222888</v>
      </c>
      <c r="N10" s="1486">
        <v>2.1895699791396499</v>
      </c>
      <c r="O10" s="1486">
        <v>2.2079136115462199</v>
      </c>
      <c r="P10" s="1486">
        <v>2.2278812100652798</v>
      </c>
      <c r="Q10" s="1486">
        <v>2.2459724758823998</v>
      </c>
      <c r="R10" s="1486">
        <v>2.27321625302632</v>
      </c>
      <c r="S10" s="1486">
        <v>2.2978763357595899</v>
      </c>
      <c r="T10" s="1486">
        <v>2.3349096825049198</v>
      </c>
      <c r="U10" s="1486">
        <v>2.37340386050542</v>
      </c>
      <c r="V10" s="1486">
        <v>2.3214039994171398</v>
      </c>
      <c r="W10" s="1486">
        <v>2.30398505677391</v>
      </c>
      <c r="X10" s="1486">
        <v>2.3147083864463101</v>
      </c>
      <c r="Y10" s="1486">
        <v>2.3338426453763099</v>
      </c>
      <c r="Z10" s="1486">
        <v>2.3520478393720801</v>
      </c>
      <c r="AA10" s="1486">
        <v>2.3571079124875198</v>
      </c>
      <c r="AB10" s="1486">
        <v>2.3597617722192901</v>
      </c>
      <c r="AC10" s="1486">
        <v>2.3675113152405798</v>
      </c>
      <c r="AD10" s="1486">
        <v>2.3894316572521599</v>
      </c>
      <c r="AE10" s="1486">
        <v>2.4081640743995498</v>
      </c>
      <c r="AF10" s="1486">
        <v>2.4443091198429299</v>
      </c>
      <c r="AG10" s="1486">
        <v>2.4604230131467402</v>
      </c>
      <c r="AH10" s="1486">
        <v>2.4673797299606202</v>
      </c>
      <c r="AI10" s="1486">
        <v>2.4804327516067102</v>
      </c>
      <c r="AJ10" s="1486">
        <v>2.486800531558</v>
      </c>
      <c r="AK10" s="1486">
        <v>2.4979859493426302</v>
      </c>
      <c r="AL10" s="1486">
        <v>2.51748463931711</v>
      </c>
      <c r="AM10" s="1486">
        <v>2.5233681242674999</v>
      </c>
      <c r="AN10" s="1486">
        <v>2.5236274631965898</v>
      </c>
      <c r="AO10" s="1486">
        <v>2.5385110008237399</v>
      </c>
      <c r="AP10" s="1486">
        <v>2.5493378234842399</v>
      </c>
      <c r="AQ10" s="1486">
        <v>2.5641532580887398</v>
      </c>
      <c r="AR10" s="1486">
        <v>2.5682475848483501</v>
      </c>
      <c r="AS10" s="1486">
        <v>2.5745442177532798</v>
      </c>
      <c r="AT10" s="1486">
        <v>2.5703691601533998</v>
      </c>
      <c r="AU10" s="1486">
        <v>2.5621458287346699</v>
      </c>
      <c r="AV10" s="1486">
        <v>2.5738366275259401</v>
      </c>
      <c r="AW10" s="1486">
        <v>2.5763689814164299</v>
      </c>
      <c r="AX10" s="1486">
        <v>2.5767283886230801</v>
      </c>
      <c r="AY10" s="1486">
        <v>2.57174264404668</v>
      </c>
      <c r="AZ10" s="1486">
        <v>2.5921935040783399</v>
      </c>
      <c r="BA10" s="1486">
        <v>2.6069552513680199</v>
      </c>
      <c r="BB10" s="1486">
        <v>2.62538144782462</v>
      </c>
      <c r="BC10" s="1486">
        <v>2.6431179142038301</v>
      </c>
      <c r="BD10" s="1486">
        <v>2.6455161818091399</v>
      </c>
      <c r="BE10" s="1486">
        <v>2.65158539542049</v>
      </c>
      <c r="BF10" s="1486">
        <v>2.6731697651786201</v>
      </c>
      <c r="BG10" s="1486">
        <v>2.7004180913353601</v>
      </c>
      <c r="BH10" s="1486">
        <v>2.71929105115849</v>
      </c>
      <c r="BI10" s="1486">
        <v>2.73135484596928</v>
      </c>
      <c r="BJ10" s="1486">
        <v>2.7428191932094901</v>
      </c>
      <c r="BK10" s="1486">
        <v>2.7493023943472399</v>
      </c>
      <c r="BL10" s="1486">
        <v>2.7699198683661201</v>
      </c>
      <c r="BM10" s="1486">
        <v>2.7857569710013399</v>
      </c>
      <c r="BN10" s="1486">
        <v>2.7962160388037498</v>
      </c>
      <c r="BO10" s="1486">
        <v>2.8061535341217798</v>
      </c>
      <c r="BP10" s="1486">
        <v>2.7915859923377702</v>
      </c>
      <c r="BQ10" s="1486">
        <v>2.8038608397418998</v>
      </c>
      <c r="BR10" s="1486">
        <v>2.8160547506121398</v>
      </c>
      <c r="BS10" s="1486">
        <v>2.8442507966276001</v>
      </c>
      <c r="BT10" s="1486">
        <v>2.87972613135834</v>
      </c>
      <c r="BU10" s="1486">
        <v>2.9209830633074998</v>
      </c>
      <c r="BV10" s="1486">
        <v>2.9774391818411701</v>
      </c>
      <c r="BW10" s="1486">
        <v>3.0353049224602802</v>
      </c>
      <c r="BX10" s="1486">
        <v>3.0959757052085299</v>
      </c>
      <c r="BY10" s="1486">
        <v>3.1302079773937099</v>
      </c>
      <c r="BZ10" s="1486">
        <v>3.1644236579613598</v>
      </c>
      <c r="CA10" s="1486">
        <v>3.1720271546852401</v>
      </c>
      <c r="CB10" s="1486">
        <v>3.1746140749510698</v>
      </c>
      <c r="CC10" s="1486">
        <v>3.1993314088845399</v>
      </c>
      <c r="CD10" s="1486">
        <v>3.2267758849407899</v>
      </c>
      <c r="CE10" s="1486">
        <v>3.2693381681165499</v>
      </c>
      <c r="CF10" s="1486">
        <v>3.30699111572862</v>
      </c>
      <c r="CG10" s="1486">
        <v>3.3439200076883999</v>
      </c>
      <c r="CH10" s="1486">
        <v>3.3734855400417998</v>
      </c>
      <c r="CI10" s="1486">
        <v>3.3957809994631298</v>
      </c>
      <c r="CJ10" s="1486">
        <v>3.4222739011384</v>
      </c>
      <c r="CK10" s="1486">
        <v>3.4531309431427499</v>
      </c>
      <c r="CL10" s="1486">
        <v>3.4842388432884599</v>
      </c>
      <c r="CM10" s="1486">
        <v>3.5172215135383502</v>
      </c>
      <c r="CN10" s="1486">
        <v>3.55090220299489</v>
      </c>
      <c r="CO10" s="1486">
        <v>3.5841187616108399</v>
      </c>
      <c r="CP10" s="1486">
        <v>3.6183216989814002</v>
      </c>
      <c r="CQ10" s="1486">
        <v>3.6516391273185</v>
      </c>
      <c r="CR10" s="1486">
        <v>3.6837931741219698</v>
      </c>
      <c r="CS10" s="1486">
        <v>3.7179564008669801</v>
      </c>
      <c r="CT10" s="1486">
        <v>3.7511161035314702</v>
      </c>
      <c r="CU10" s="1486">
        <v>3.78437717042361</v>
      </c>
      <c r="CV10" s="1486">
        <v>3.81824237174451</v>
      </c>
      <c r="CW10" s="1486">
        <v>3.8497757633287599</v>
      </c>
      <c r="CX10" s="1486">
        <v>3.88598572024127</v>
      </c>
      <c r="CY10" s="1486">
        <v>3.9206759123421699</v>
      </c>
      <c r="CZ10" s="1486">
        <v>3.9545752476342302</v>
      </c>
      <c r="DA10" s="1486">
        <v>3.9895098230862001</v>
      </c>
      <c r="DB10" s="1486">
        <v>4.0239802978325603</v>
      </c>
      <c r="DC10" s="1486">
        <v>4.0593348304644801</v>
      </c>
      <c r="DD10" s="1486">
        <v>4.0948528428443902</v>
      </c>
      <c r="DE10" s="1486">
        <v>4.1310069630033599</v>
      </c>
      <c r="DF10" s="1486">
        <v>4.1673692408863596</v>
      </c>
    </row>
    <row r="12" spans="1:110" x14ac:dyDescent="0.2">
      <c r="C12" s="1481"/>
      <c r="D12" s="1481"/>
      <c r="E12" s="1481"/>
      <c r="F12" s="1481"/>
      <c r="G12" s="1481"/>
      <c r="H12" s="1481"/>
      <c r="I12" s="1481"/>
      <c r="J12" s="1481"/>
      <c r="K12" s="1481"/>
      <c r="L12" s="1481"/>
      <c r="M12" s="1481"/>
      <c r="N12" s="1481"/>
      <c r="O12" s="1481"/>
      <c r="P12" s="1481"/>
      <c r="Q12" s="1481"/>
      <c r="R12" s="1481"/>
      <c r="S12" s="1481"/>
      <c r="T12" s="1481"/>
      <c r="U12" s="1481"/>
      <c r="V12" s="1481"/>
      <c r="W12" s="1481"/>
      <c r="X12" s="1481"/>
      <c r="Y12" s="1481"/>
      <c r="Z12" s="1481"/>
      <c r="AA12" s="1481"/>
      <c r="AB12" s="1481"/>
      <c r="AC12" s="1481"/>
      <c r="AD12" s="1481"/>
      <c r="AE12" s="1481"/>
      <c r="AF12" s="1481"/>
      <c r="AG12" s="1481"/>
      <c r="AH12" s="1481"/>
      <c r="AI12" s="1481"/>
      <c r="AJ12" s="1481"/>
      <c r="AK12" s="1481"/>
      <c r="AL12" s="1481"/>
      <c r="AM12" s="1481"/>
      <c r="AN12" s="1481"/>
      <c r="AO12" s="1481"/>
      <c r="AP12" s="1481"/>
      <c r="AQ12" s="1481"/>
      <c r="AR12" s="1481"/>
      <c r="AS12" s="1481"/>
      <c r="AT12" s="1481"/>
    </row>
    <row r="13" spans="1:110" x14ac:dyDescent="0.2">
      <c r="C13" s="1481"/>
      <c r="D13" s="1481"/>
      <c r="E13" s="1481"/>
      <c r="F13" s="1481"/>
      <c r="G13" s="1481"/>
      <c r="H13" s="1481"/>
      <c r="I13" s="1481"/>
      <c r="J13" s="1481"/>
      <c r="K13" s="1481"/>
      <c r="L13" s="1481"/>
      <c r="M13" s="1481"/>
      <c r="N13" s="1481"/>
      <c r="O13" s="1481"/>
      <c r="P13" s="1481"/>
      <c r="Q13" s="1481"/>
      <c r="R13" s="1481"/>
      <c r="S13" s="1481"/>
      <c r="T13" s="1481"/>
      <c r="U13" s="1481"/>
      <c r="V13" s="1481"/>
      <c r="W13" s="1481"/>
      <c r="X13" s="1481"/>
      <c r="Y13" s="1481"/>
      <c r="Z13" s="1481"/>
      <c r="AA13" s="1481"/>
      <c r="AB13" s="1481"/>
      <c r="AC13" s="1481"/>
      <c r="AD13" s="1481"/>
      <c r="AE13" s="1481"/>
      <c r="AF13" s="1481"/>
      <c r="AG13" s="1481"/>
      <c r="AH13" s="1481"/>
      <c r="AI13" s="1481"/>
      <c r="AJ13" s="1481"/>
      <c r="AK13" s="1481"/>
      <c r="AL13" s="1481"/>
      <c r="AM13" s="1481"/>
      <c r="AN13" s="1481"/>
      <c r="AO13" s="1481"/>
      <c r="AP13" s="1481"/>
      <c r="AQ13" s="1481"/>
      <c r="AR13" s="1481"/>
      <c r="AS13" s="1481"/>
      <c r="AT13" s="1481"/>
    </row>
    <row r="14" spans="1:110" x14ac:dyDescent="0.2">
      <c r="C14" s="1486"/>
      <c r="D14" s="1486"/>
      <c r="E14" s="1486"/>
      <c r="F14" s="1486"/>
      <c r="G14" s="1486"/>
      <c r="H14" s="1486"/>
      <c r="I14" s="1486"/>
      <c r="J14" s="1486"/>
      <c r="K14" s="1486"/>
      <c r="L14" s="1486"/>
      <c r="M14" s="1486"/>
      <c r="N14" s="1486"/>
      <c r="O14" s="1486"/>
      <c r="P14" s="1486"/>
      <c r="Q14" s="1486"/>
      <c r="R14" s="1486"/>
      <c r="S14" s="1486"/>
      <c r="T14" s="1486"/>
      <c r="U14" s="1486"/>
      <c r="V14" s="1486"/>
      <c r="W14" s="1486"/>
      <c r="X14" s="1486"/>
      <c r="Y14" s="1486"/>
      <c r="Z14" s="1486"/>
      <c r="AA14" s="1486"/>
      <c r="AB14" s="1486"/>
      <c r="AC14" s="1486"/>
      <c r="AD14" s="1486"/>
      <c r="AE14" s="1486"/>
      <c r="AF14" s="1486"/>
      <c r="AG14" s="1486"/>
      <c r="AH14" s="1486"/>
      <c r="AI14" s="1486"/>
      <c r="AJ14" s="1486"/>
      <c r="AK14" s="1486"/>
      <c r="AL14" s="1486"/>
      <c r="AM14" s="1486"/>
      <c r="AN14" s="1486"/>
      <c r="AO14" s="1486"/>
      <c r="AP14" s="1486"/>
      <c r="AQ14" s="1486"/>
      <c r="AR14" s="1486"/>
      <c r="AS14" s="1486"/>
      <c r="AT14" s="1486"/>
    </row>
    <row r="17" spans="83:94" x14ac:dyDescent="0.2">
      <c r="CE17" s="1482" t="s">
        <v>1062</v>
      </c>
      <c r="CF17" s="1483"/>
      <c r="CG17" s="1483"/>
      <c r="CH17" s="1484" t="s">
        <v>1080</v>
      </c>
      <c r="CI17" s="1485"/>
      <c r="CJ17" s="1485"/>
      <c r="CK17" s="1485"/>
      <c r="CL17" s="1485"/>
      <c r="CM17" s="1485"/>
      <c r="CN17" s="1483"/>
      <c r="CO17" s="1483" t="s">
        <v>1081</v>
      </c>
      <c r="CP17" s="1483"/>
    </row>
    <row r="18" spans="83:94" x14ac:dyDescent="0.2">
      <c r="CE18" s="1487"/>
      <c r="CF18" s="1488"/>
      <c r="CG18" s="1488"/>
      <c r="CH18" s="1488"/>
      <c r="CI18" s="1488"/>
      <c r="CJ18" s="1488"/>
      <c r="CK18" s="1488"/>
      <c r="CL18" s="1488"/>
      <c r="CM18" s="1488"/>
      <c r="CN18" s="1488"/>
      <c r="CO18" s="1488"/>
      <c r="CP18" s="1489"/>
    </row>
    <row r="19" spans="83:94" x14ac:dyDescent="0.2">
      <c r="CE19" s="1490"/>
      <c r="CF19" s="1491" t="s">
        <v>131</v>
      </c>
      <c r="CG19" s="1492" t="s">
        <v>1065</v>
      </c>
      <c r="CH19" s="1483"/>
      <c r="CI19" s="1483"/>
      <c r="CJ19" s="1483"/>
      <c r="CK19" s="1483"/>
      <c r="CL19" s="1483"/>
      <c r="CM19" s="1483"/>
      <c r="CN19" s="1483"/>
      <c r="CO19" s="1483"/>
      <c r="CP19" s="1493"/>
    </row>
    <row r="20" spans="83:94" x14ac:dyDescent="0.2">
      <c r="CE20" s="1490"/>
      <c r="CF20" s="1483"/>
      <c r="CG20" s="1494" t="s">
        <v>820</v>
      </c>
      <c r="CH20" s="1494"/>
      <c r="CI20" s="1494"/>
      <c r="CJ20" s="1494"/>
      <c r="CK20" s="1483"/>
      <c r="CL20" s="1483"/>
      <c r="CM20" s="1483"/>
      <c r="CN20" s="1483"/>
      <c r="CO20" s="1483"/>
      <c r="CP20" s="1495" t="s">
        <v>132</v>
      </c>
    </row>
    <row r="21" spans="83:94" x14ac:dyDescent="0.2">
      <c r="CE21" s="1490"/>
      <c r="CF21" s="1483"/>
      <c r="CG21" s="1497">
        <f>CH9</f>
        <v>3.2888482187183001</v>
      </c>
      <c r="CH21" s="1498"/>
      <c r="CI21" s="1498"/>
      <c r="CJ21" s="1498"/>
      <c r="CK21" s="1483"/>
      <c r="CL21" s="1483"/>
      <c r="CM21" s="1483"/>
      <c r="CN21" s="1483"/>
      <c r="CO21" s="1483"/>
      <c r="CP21" s="1499">
        <f>AVERAGE(CG21:CJ21)</f>
        <v>3.2888482187183001</v>
      </c>
    </row>
    <row r="22" spans="83:94" x14ac:dyDescent="0.2">
      <c r="CE22" s="1490"/>
      <c r="CF22" s="1483"/>
      <c r="CG22" s="1483"/>
      <c r="CH22" s="1483"/>
      <c r="CI22" s="1483"/>
      <c r="CJ22" s="1483"/>
      <c r="CK22" s="1483"/>
      <c r="CL22" s="1483"/>
      <c r="CM22" s="1483"/>
      <c r="CN22" s="1483"/>
      <c r="CO22" s="1483"/>
      <c r="CP22" s="1500"/>
    </row>
    <row r="23" spans="83:94" x14ac:dyDescent="0.2">
      <c r="CE23" s="1631" t="s">
        <v>133</v>
      </c>
      <c r="CF23" s="1632"/>
      <c r="CG23" s="1632"/>
      <c r="CH23" s="1483" t="s">
        <v>1082</v>
      </c>
      <c r="CI23" s="1483"/>
      <c r="CJ23" s="1483"/>
      <c r="CK23" s="1483"/>
      <c r="CL23" s="1483"/>
      <c r="CM23" s="1483"/>
      <c r="CN23" s="1483"/>
      <c r="CO23" s="1483"/>
      <c r="CP23" s="1500"/>
    </row>
    <row r="24" spans="83:94" x14ac:dyDescent="0.2">
      <c r="CE24" s="1501"/>
      <c r="CF24" s="1491"/>
      <c r="CG24" s="1479" t="s">
        <v>957</v>
      </c>
      <c r="CH24" s="1479" t="s">
        <v>958</v>
      </c>
      <c r="CI24" s="1479" t="s">
        <v>959</v>
      </c>
      <c r="CJ24" s="1479" t="s">
        <v>960</v>
      </c>
      <c r="CK24" s="1479" t="s">
        <v>1054</v>
      </c>
      <c r="CL24" s="1479" t="s">
        <v>1055</v>
      </c>
      <c r="CM24" s="1479" t="s">
        <v>1056</v>
      </c>
      <c r="CN24" s="1479" t="s">
        <v>1057</v>
      </c>
      <c r="CO24" s="1483"/>
      <c r="CP24" s="1500"/>
    </row>
    <row r="25" spans="83:94" x14ac:dyDescent="0.2">
      <c r="CE25" s="1490"/>
      <c r="CF25" s="1483"/>
      <c r="CG25" s="1520">
        <f>CI9</f>
        <v>3.2980662097021098</v>
      </c>
      <c r="CH25" s="1520">
        <f t="shared" ref="CH25:CN25" si="0">CJ9</f>
        <v>3.3103080504098301</v>
      </c>
      <c r="CI25" s="1520">
        <f t="shared" si="0"/>
        <v>3.3271189360512898</v>
      </c>
      <c r="CJ25" s="1520">
        <f t="shared" si="0"/>
        <v>3.3442433232875199</v>
      </c>
      <c r="CK25" s="1520">
        <f t="shared" si="0"/>
        <v>3.3629304591705398</v>
      </c>
      <c r="CL25" s="1520">
        <f t="shared" si="0"/>
        <v>3.3816871263152701</v>
      </c>
      <c r="CM25" s="1520">
        <f t="shared" si="0"/>
        <v>3.3998849861946701</v>
      </c>
      <c r="CN25" s="1520">
        <f t="shared" si="0"/>
        <v>3.4188380416453801</v>
      </c>
      <c r="CO25" s="1483"/>
      <c r="CP25" s="1499">
        <f>AVERAGE(CG25:CN25)</f>
        <v>3.3553846415970763</v>
      </c>
    </row>
    <row r="26" spans="83:94" x14ac:dyDescent="0.2">
      <c r="CE26" s="1490"/>
      <c r="CF26" s="1483"/>
      <c r="CG26" s="1483"/>
      <c r="CH26" s="1483"/>
      <c r="CI26" s="1483"/>
      <c r="CJ26" s="1483"/>
      <c r="CK26" s="1483"/>
      <c r="CL26" s="1483"/>
      <c r="CM26" s="1483"/>
      <c r="CN26" s="1483"/>
      <c r="CO26" s="1483"/>
      <c r="CP26" s="1500"/>
    </row>
    <row r="27" spans="83:94" x14ac:dyDescent="0.2">
      <c r="CE27" s="1490"/>
      <c r="CF27" s="1483"/>
      <c r="CG27" s="1483"/>
      <c r="CH27" s="1483"/>
      <c r="CI27" s="1483"/>
      <c r="CJ27" s="1483"/>
      <c r="CK27" s="1483"/>
      <c r="CL27" s="1483"/>
      <c r="CM27" s="1483"/>
      <c r="CN27" s="1483"/>
      <c r="CO27" s="1502" t="s">
        <v>134</v>
      </c>
      <c r="CP27" s="1503">
        <f>(CP25-CP21)/CP21</f>
        <v>2.02309192926836E-2</v>
      </c>
    </row>
    <row r="28" spans="83:94" x14ac:dyDescent="0.2">
      <c r="CE28" s="1504"/>
      <c r="CF28" s="1505"/>
      <c r="CG28" s="1505"/>
      <c r="CH28" s="1505"/>
      <c r="CI28" s="1505"/>
      <c r="CJ28" s="1505"/>
      <c r="CK28" s="1505"/>
      <c r="CL28" s="1505"/>
      <c r="CM28" s="1505"/>
      <c r="CN28" s="1505"/>
      <c r="CO28" s="1505"/>
      <c r="CP28" s="1506"/>
    </row>
    <row r="31" spans="83:94" hidden="1" x14ac:dyDescent="0.2"/>
    <row r="32" spans="83:94" hidden="1" x14ac:dyDescent="0.2">
      <c r="CE32" s="1482" t="s">
        <v>1062</v>
      </c>
      <c r="CF32" s="1483"/>
      <c r="CG32" s="1483"/>
      <c r="CH32" s="1484" t="s">
        <v>1080</v>
      </c>
      <c r="CI32" s="1485"/>
      <c r="CJ32" s="1485"/>
      <c r="CK32" s="1485"/>
      <c r="CL32" s="1485"/>
      <c r="CM32" s="1485"/>
      <c r="CN32" s="1483"/>
      <c r="CO32" s="1483" t="s">
        <v>1064</v>
      </c>
      <c r="CP32" s="1483"/>
    </row>
    <row r="33" spans="83:94" hidden="1" x14ac:dyDescent="0.2">
      <c r="CE33" s="1487"/>
      <c r="CF33" s="1488"/>
      <c r="CG33" s="1488"/>
      <c r="CH33" s="1488"/>
      <c r="CI33" s="1488"/>
      <c r="CJ33" s="1488"/>
      <c r="CK33" s="1488"/>
      <c r="CL33" s="1488"/>
      <c r="CM33" s="1488"/>
      <c r="CN33" s="1488"/>
      <c r="CO33" s="1488"/>
      <c r="CP33" s="1489"/>
    </row>
    <row r="34" spans="83:94" hidden="1" x14ac:dyDescent="0.2">
      <c r="CE34" s="1490"/>
      <c r="CF34" s="1491" t="s">
        <v>131</v>
      </c>
      <c r="CG34" s="1492" t="s">
        <v>1065</v>
      </c>
      <c r="CH34" s="1483"/>
      <c r="CI34" s="1483"/>
      <c r="CJ34" s="1483"/>
      <c r="CK34" s="1483"/>
      <c r="CL34" s="1483"/>
      <c r="CM34" s="1483"/>
      <c r="CN34" s="1483"/>
      <c r="CO34" s="1483"/>
      <c r="CP34" s="1493"/>
    </row>
    <row r="35" spans="83:94" hidden="1" x14ac:dyDescent="0.2">
      <c r="CE35" s="1490"/>
      <c r="CF35" s="1483"/>
      <c r="CG35" s="1494" t="s">
        <v>820</v>
      </c>
      <c r="CH35" s="1494"/>
      <c r="CI35" s="1494"/>
      <c r="CJ35" s="1494"/>
      <c r="CK35" s="1483"/>
      <c r="CL35" s="1483"/>
      <c r="CM35" s="1483"/>
      <c r="CN35" s="1483"/>
      <c r="CO35" s="1483"/>
      <c r="CP35" s="1495" t="s">
        <v>132</v>
      </c>
    </row>
    <row r="36" spans="83:94" hidden="1" x14ac:dyDescent="0.2">
      <c r="CE36" s="1490"/>
      <c r="CF36" s="1483"/>
      <c r="CG36" s="1497">
        <f>CH8</f>
        <v>3.3053813005300601</v>
      </c>
      <c r="CH36" s="1498"/>
      <c r="CI36" s="1498"/>
      <c r="CJ36" s="1498"/>
      <c r="CK36" s="1483"/>
      <c r="CL36" s="1483"/>
      <c r="CM36" s="1483"/>
      <c r="CN36" s="1483"/>
      <c r="CO36" s="1483"/>
      <c r="CP36" s="1499">
        <f>AVERAGE(CG36:CJ36)</f>
        <v>3.3053813005300601</v>
      </c>
    </row>
    <row r="37" spans="83:94" hidden="1" x14ac:dyDescent="0.2">
      <c r="CE37" s="1490"/>
      <c r="CF37" s="1483"/>
      <c r="CG37" s="1483"/>
      <c r="CH37" s="1483"/>
      <c r="CI37" s="1483"/>
      <c r="CJ37" s="1483"/>
      <c r="CK37" s="1483"/>
      <c r="CL37" s="1483"/>
      <c r="CM37" s="1483"/>
      <c r="CN37" s="1483"/>
      <c r="CO37" s="1483"/>
      <c r="CP37" s="1500"/>
    </row>
    <row r="38" spans="83:94" hidden="1" x14ac:dyDescent="0.2">
      <c r="CE38" s="1631" t="s">
        <v>133</v>
      </c>
      <c r="CF38" s="1632"/>
      <c r="CG38" s="1632"/>
      <c r="CH38" s="1483" t="s">
        <v>1082</v>
      </c>
      <c r="CI38" s="1483"/>
      <c r="CJ38" s="1483"/>
      <c r="CK38" s="1483"/>
      <c r="CL38" s="1483"/>
      <c r="CM38" s="1483"/>
      <c r="CN38" s="1483"/>
      <c r="CO38" s="1483"/>
      <c r="CP38" s="1500"/>
    </row>
    <row r="39" spans="83:94" hidden="1" x14ac:dyDescent="0.2">
      <c r="CE39" s="1501"/>
      <c r="CF39" s="1491"/>
      <c r="CG39" s="1479" t="s">
        <v>957</v>
      </c>
      <c r="CH39" s="1479" t="s">
        <v>958</v>
      </c>
      <c r="CI39" s="1479" t="s">
        <v>959</v>
      </c>
      <c r="CJ39" s="1479" t="s">
        <v>960</v>
      </c>
      <c r="CK39" s="1479" t="s">
        <v>1054</v>
      </c>
      <c r="CL39" s="1479" t="s">
        <v>1055</v>
      </c>
      <c r="CM39" s="1479" t="s">
        <v>1056</v>
      </c>
      <c r="CN39" s="1479" t="s">
        <v>1057</v>
      </c>
      <c r="CO39" s="1483"/>
      <c r="CP39" s="1500"/>
    </row>
    <row r="40" spans="83:94" hidden="1" x14ac:dyDescent="0.2">
      <c r="CE40" s="1490"/>
      <c r="CF40" s="1483"/>
      <c r="CG40" s="1486">
        <v>3.31540037508013</v>
      </c>
      <c r="CH40" s="1486">
        <v>3.3292835392878999</v>
      </c>
      <c r="CI40" s="1486">
        <v>3.34803178972642</v>
      </c>
      <c r="CJ40" s="1486">
        <v>3.3673825941733302</v>
      </c>
      <c r="CK40" s="1486">
        <v>3.38833435878575</v>
      </c>
      <c r="CL40" s="1486">
        <v>3.4096488246484</v>
      </c>
      <c r="CM40" s="1486">
        <v>3.4302167440242401</v>
      </c>
      <c r="CN40" s="1486">
        <v>3.45145754963055</v>
      </c>
      <c r="CO40" s="1483"/>
      <c r="CP40" s="1499">
        <f>AVERAGE(CG40:CN40)</f>
        <v>3.3799694719195901</v>
      </c>
    </row>
    <row r="41" spans="83:94" hidden="1" x14ac:dyDescent="0.2">
      <c r="CE41" s="1490"/>
      <c r="CF41" s="1483"/>
      <c r="CG41" s="1483"/>
      <c r="CH41" s="1483"/>
      <c r="CI41" s="1483"/>
      <c r="CJ41" s="1483"/>
      <c r="CK41" s="1483"/>
      <c r="CL41" s="1483"/>
      <c r="CM41" s="1483"/>
      <c r="CN41" s="1483"/>
      <c r="CO41" s="1483"/>
      <c r="CP41" s="1500"/>
    </row>
    <row r="42" spans="83:94" hidden="1" x14ac:dyDescent="0.2">
      <c r="CE42" s="1490"/>
      <c r="CF42" s="1483"/>
      <c r="CG42" s="1483"/>
      <c r="CH42" s="1483"/>
      <c r="CI42" s="1483"/>
      <c r="CJ42" s="1483"/>
      <c r="CK42" s="1483"/>
      <c r="CL42" s="1483"/>
      <c r="CM42" s="1483"/>
      <c r="CN42" s="1483"/>
      <c r="CO42" s="1502" t="s">
        <v>134</v>
      </c>
      <c r="CP42" s="1503">
        <f>(CP40-CP36)/CP36</f>
        <v>2.2565678391648442E-2</v>
      </c>
    </row>
    <row r="43" spans="83:94" hidden="1" x14ac:dyDescent="0.2">
      <c r="CE43" s="1504"/>
      <c r="CF43" s="1505"/>
      <c r="CG43" s="1505"/>
      <c r="CH43" s="1505"/>
      <c r="CI43" s="1505"/>
      <c r="CJ43" s="1505"/>
      <c r="CK43" s="1505"/>
      <c r="CL43" s="1505"/>
      <c r="CM43" s="1505"/>
      <c r="CN43" s="1505"/>
      <c r="CO43" s="1505"/>
      <c r="CP43" s="1506"/>
    </row>
    <row r="44" spans="83:94" hidden="1" x14ac:dyDescent="0.2"/>
  </sheetData>
  <mergeCells count="3">
    <mergeCell ref="A1:B1"/>
    <mergeCell ref="CE23:CG23"/>
    <mergeCell ref="CE38:CG38"/>
  </mergeCells>
  <pageMargins left="0.25" right="0.25"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1316-2000-4E9D-8946-95E740F43939}">
  <sheetPr>
    <pageSetUpPr fitToPage="1"/>
  </sheetPr>
  <dimension ref="B1:K57"/>
  <sheetViews>
    <sheetView showGridLines="0" zoomScale="55" zoomScaleNormal="55" workbookViewId="0">
      <selection activeCell="T15" sqref="T15"/>
    </sheetView>
  </sheetViews>
  <sheetFormatPr defaultRowHeight="26.25" x14ac:dyDescent="0.4"/>
  <cols>
    <col min="1" max="1" width="5.5703125" style="1422" customWidth="1"/>
    <col min="2" max="2" width="78.7109375" style="1422" customWidth="1"/>
    <col min="3" max="3" width="25.85546875" style="1422" customWidth="1"/>
    <col min="4" max="4" width="71.5703125" style="1422" customWidth="1"/>
    <col min="5" max="5" width="69.140625" style="1424" customWidth="1"/>
    <col min="6" max="6" width="46.140625" style="1424" customWidth="1"/>
    <col min="7" max="8" width="8.7109375" style="1422"/>
    <col min="9" max="9" width="26.140625" style="1422" customWidth="1"/>
    <col min="10" max="10" width="22.42578125" style="1425" customWidth="1"/>
    <col min="11" max="11" width="13.42578125" style="1422" customWidth="1"/>
    <col min="12" max="231" width="8.7109375" style="1422"/>
    <col min="232" max="232" width="5.5703125" style="1422" customWidth="1"/>
    <col min="233" max="233" width="58" style="1422" customWidth="1"/>
    <col min="234" max="234" width="24.140625" style="1422" customWidth="1"/>
    <col min="235" max="236" width="0" style="1422" hidden="1" customWidth="1"/>
    <col min="237" max="237" width="61.42578125" style="1422" customWidth="1"/>
    <col min="238" max="238" width="62.140625" style="1422" customWidth="1"/>
    <col min="239" max="242" width="0" style="1422" hidden="1" customWidth="1"/>
    <col min="243" max="487" width="8.7109375" style="1422"/>
    <col min="488" max="488" width="5.5703125" style="1422" customWidth="1"/>
    <col min="489" max="489" width="58" style="1422" customWidth="1"/>
    <col min="490" max="490" width="24.140625" style="1422" customWidth="1"/>
    <col min="491" max="492" width="0" style="1422" hidden="1" customWidth="1"/>
    <col min="493" max="493" width="61.42578125" style="1422" customWidth="1"/>
    <col min="494" max="494" width="62.140625" style="1422" customWidth="1"/>
    <col min="495" max="498" width="0" style="1422" hidden="1" customWidth="1"/>
    <col min="499" max="743" width="8.7109375" style="1422"/>
    <col min="744" max="744" width="5.5703125" style="1422" customWidth="1"/>
    <col min="745" max="745" width="58" style="1422" customWidth="1"/>
    <col min="746" max="746" width="24.140625" style="1422" customWidth="1"/>
    <col min="747" max="748" width="0" style="1422" hidden="1" customWidth="1"/>
    <col min="749" max="749" width="61.42578125" style="1422" customWidth="1"/>
    <col min="750" max="750" width="62.140625" style="1422" customWidth="1"/>
    <col min="751" max="754" width="0" style="1422" hidden="1" customWidth="1"/>
    <col min="755" max="999" width="8.7109375" style="1422"/>
    <col min="1000" max="1000" width="5.5703125" style="1422" customWidth="1"/>
    <col min="1001" max="1001" width="58" style="1422" customWidth="1"/>
    <col min="1002" max="1002" width="24.140625" style="1422" customWidth="1"/>
    <col min="1003" max="1004" width="0" style="1422" hidden="1" customWidth="1"/>
    <col min="1005" max="1005" width="61.42578125" style="1422" customWidth="1"/>
    <col min="1006" max="1006" width="62.140625" style="1422" customWidth="1"/>
    <col min="1007" max="1010" width="0" style="1422" hidden="1" customWidth="1"/>
    <col min="1011" max="1255" width="8.7109375" style="1422"/>
    <col min="1256" max="1256" width="5.5703125" style="1422" customWidth="1"/>
    <col min="1257" max="1257" width="58" style="1422" customWidth="1"/>
    <col min="1258" max="1258" width="24.140625" style="1422" customWidth="1"/>
    <col min="1259" max="1260" width="0" style="1422" hidden="1" customWidth="1"/>
    <col min="1261" max="1261" width="61.42578125" style="1422" customWidth="1"/>
    <col min="1262" max="1262" width="62.140625" style="1422" customWidth="1"/>
    <col min="1263" max="1266" width="0" style="1422" hidden="1" customWidth="1"/>
    <col min="1267" max="1511" width="8.7109375" style="1422"/>
    <col min="1512" max="1512" width="5.5703125" style="1422" customWidth="1"/>
    <col min="1513" max="1513" width="58" style="1422" customWidth="1"/>
    <col min="1514" max="1514" width="24.140625" style="1422" customWidth="1"/>
    <col min="1515" max="1516" width="0" style="1422" hidden="1" customWidth="1"/>
    <col min="1517" max="1517" width="61.42578125" style="1422" customWidth="1"/>
    <col min="1518" max="1518" width="62.140625" style="1422" customWidth="1"/>
    <col min="1519" max="1522" width="0" style="1422" hidden="1" customWidth="1"/>
    <col min="1523" max="1767" width="8.7109375" style="1422"/>
    <col min="1768" max="1768" width="5.5703125" style="1422" customWidth="1"/>
    <col min="1769" max="1769" width="58" style="1422" customWidth="1"/>
    <col min="1770" max="1770" width="24.140625" style="1422" customWidth="1"/>
    <col min="1771" max="1772" width="0" style="1422" hidden="1" customWidth="1"/>
    <col min="1773" max="1773" width="61.42578125" style="1422" customWidth="1"/>
    <col min="1774" max="1774" width="62.140625" style="1422" customWidth="1"/>
    <col min="1775" max="1778" width="0" style="1422" hidden="1" customWidth="1"/>
    <col min="1779" max="2023" width="8.7109375" style="1422"/>
    <col min="2024" max="2024" width="5.5703125" style="1422" customWidth="1"/>
    <col min="2025" max="2025" width="58" style="1422" customWidth="1"/>
    <col min="2026" max="2026" width="24.140625" style="1422" customWidth="1"/>
    <col min="2027" max="2028" width="0" style="1422" hidden="1" customWidth="1"/>
    <col min="2029" max="2029" width="61.42578125" style="1422" customWidth="1"/>
    <col min="2030" max="2030" width="62.140625" style="1422" customWidth="1"/>
    <col min="2031" max="2034" width="0" style="1422" hidden="1" customWidth="1"/>
    <col min="2035" max="2279" width="8.7109375" style="1422"/>
    <col min="2280" max="2280" width="5.5703125" style="1422" customWidth="1"/>
    <col min="2281" max="2281" width="58" style="1422" customWidth="1"/>
    <col min="2282" max="2282" width="24.140625" style="1422" customWidth="1"/>
    <col min="2283" max="2284" width="0" style="1422" hidden="1" customWidth="1"/>
    <col min="2285" max="2285" width="61.42578125" style="1422" customWidth="1"/>
    <col min="2286" max="2286" width="62.140625" style="1422" customWidth="1"/>
    <col min="2287" max="2290" width="0" style="1422" hidden="1" customWidth="1"/>
    <col min="2291" max="2535" width="8.7109375" style="1422"/>
    <col min="2536" max="2536" width="5.5703125" style="1422" customWidth="1"/>
    <col min="2537" max="2537" width="58" style="1422" customWidth="1"/>
    <col min="2538" max="2538" width="24.140625" style="1422" customWidth="1"/>
    <col min="2539" max="2540" width="0" style="1422" hidden="1" customWidth="1"/>
    <col min="2541" max="2541" width="61.42578125" style="1422" customWidth="1"/>
    <col min="2542" max="2542" width="62.140625" style="1422" customWidth="1"/>
    <col min="2543" max="2546" width="0" style="1422" hidden="1" customWidth="1"/>
    <col min="2547" max="2791" width="8.7109375" style="1422"/>
    <col min="2792" max="2792" width="5.5703125" style="1422" customWidth="1"/>
    <col min="2793" max="2793" width="58" style="1422" customWidth="1"/>
    <col min="2794" max="2794" width="24.140625" style="1422" customWidth="1"/>
    <col min="2795" max="2796" width="0" style="1422" hidden="1" customWidth="1"/>
    <col min="2797" max="2797" width="61.42578125" style="1422" customWidth="1"/>
    <col min="2798" max="2798" width="62.140625" style="1422" customWidth="1"/>
    <col min="2799" max="2802" width="0" style="1422" hidden="1" customWidth="1"/>
    <col min="2803" max="3047" width="8.7109375" style="1422"/>
    <col min="3048" max="3048" width="5.5703125" style="1422" customWidth="1"/>
    <col min="3049" max="3049" width="58" style="1422" customWidth="1"/>
    <col min="3050" max="3050" width="24.140625" style="1422" customWidth="1"/>
    <col min="3051" max="3052" width="0" style="1422" hidden="1" customWidth="1"/>
    <col min="3053" max="3053" width="61.42578125" style="1422" customWidth="1"/>
    <col min="3054" max="3054" width="62.140625" style="1422" customWidth="1"/>
    <col min="3055" max="3058" width="0" style="1422" hidden="1" customWidth="1"/>
    <col min="3059" max="3303" width="8.7109375" style="1422"/>
    <col min="3304" max="3304" width="5.5703125" style="1422" customWidth="1"/>
    <col min="3305" max="3305" width="58" style="1422" customWidth="1"/>
    <col min="3306" max="3306" width="24.140625" style="1422" customWidth="1"/>
    <col min="3307" max="3308" width="0" style="1422" hidden="1" customWidth="1"/>
    <col min="3309" max="3309" width="61.42578125" style="1422" customWidth="1"/>
    <col min="3310" max="3310" width="62.140625" style="1422" customWidth="1"/>
    <col min="3311" max="3314" width="0" style="1422" hidden="1" customWidth="1"/>
    <col min="3315" max="3559" width="8.7109375" style="1422"/>
    <col min="3560" max="3560" width="5.5703125" style="1422" customWidth="1"/>
    <col min="3561" max="3561" width="58" style="1422" customWidth="1"/>
    <col min="3562" max="3562" width="24.140625" style="1422" customWidth="1"/>
    <col min="3563" max="3564" width="0" style="1422" hidden="1" customWidth="1"/>
    <col min="3565" max="3565" width="61.42578125" style="1422" customWidth="1"/>
    <col min="3566" max="3566" width="62.140625" style="1422" customWidth="1"/>
    <col min="3567" max="3570" width="0" style="1422" hidden="1" customWidth="1"/>
    <col min="3571" max="3815" width="8.7109375" style="1422"/>
    <col min="3816" max="3816" width="5.5703125" style="1422" customWidth="1"/>
    <col min="3817" max="3817" width="58" style="1422" customWidth="1"/>
    <col min="3818" max="3818" width="24.140625" style="1422" customWidth="1"/>
    <col min="3819" max="3820" width="0" style="1422" hidden="1" customWidth="1"/>
    <col min="3821" max="3821" width="61.42578125" style="1422" customWidth="1"/>
    <col min="3822" max="3822" width="62.140625" style="1422" customWidth="1"/>
    <col min="3823" max="3826" width="0" style="1422" hidden="1" customWidth="1"/>
    <col min="3827" max="4071" width="8.7109375" style="1422"/>
    <col min="4072" max="4072" width="5.5703125" style="1422" customWidth="1"/>
    <col min="4073" max="4073" width="58" style="1422" customWidth="1"/>
    <col min="4074" max="4074" width="24.140625" style="1422" customWidth="1"/>
    <col min="4075" max="4076" width="0" style="1422" hidden="1" customWidth="1"/>
    <col min="4077" max="4077" width="61.42578125" style="1422" customWidth="1"/>
    <col min="4078" max="4078" width="62.140625" style="1422" customWidth="1"/>
    <col min="4079" max="4082" width="0" style="1422" hidden="1" customWidth="1"/>
    <col min="4083" max="4327" width="8.7109375" style="1422"/>
    <col min="4328" max="4328" width="5.5703125" style="1422" customWidth="1"/>
    <col min="4329" max="4329" width="58" style="1422" customWidth="1"/>
    <col min="4330" max="4330" width="24.140625" style="1422" customWidth="1"/>
    <col min="4331" max="4332" width="0" style="1422" hidden="1" customWidth="1"/>
    <col min="4333" max="4333" width="61.42578125" style="1422" customWidth="1"/>
    <col min="4334" max="4334" width="62.140625" style="1422" customWidth="1"/>
    <col min="4335" max="4338" width="0" style="1422" hidden="1" customWidth="1"/>
    <col min="4339" max="4583" width="8.7109375" style="1422"/>
    <col min="4584" max="4584" width="5.5703125" style="1422" customWidth="1"/>
    <col min="4585" max="4585" width="58" style="1422" customWidth="1"/>
    <col min="4586" max="4586" width="24.140625" style="1422" customWidth="1"/>
    <col min="4587" max="4588" width="0" style="1422" hidden="1" customWidth="1"/>
    <col min="4589" max="4589" width="61.42578125" style="1422" customWidth="1"/>
    <col min="4590" max="4590" width="62.140625" style="1422" customWidth="1"/>
    <col min="4591" max="4594" width="0" style="1422" hidden="1" customWidth="1"/>
    <col min="4595" max="4839" width="8.7109375" style="1422"/>
    <col min="4840" max="4840" width="5.5703125" style="1422" customWidth="1"/>
    <col min="4841" max="4841" width="58" style="1422" customWidth="1"/>
    <col min="4842" max="4842" width="24.140625" style="1422" customWidth="1"/>
    <col min="4843" max="4844" width="0" style="1422" hidden="1" customWidth="1"/>
    <col min="4845" max="4845" width="61.42578125" style="1422" customWidth="1"/>
    <col min="4846" max="4846" width="62.140625" style="1422" customWidth="1"/>
    <col min="4847" max="4850" width="0" style="1422" hidden="1" customWidth="1"/>
    <col min="4851" max="5095" width="8.7109375" style="1422"/>
    <col min="5096" max="5096" width="5.5703125" style="1422" customWidth="1"/>
    <col min="5097" max="5097" width="58" style="1422" customWidth="1"/>
    <col min="5098" max="5098" width="24.140625" style="1422" customWidth="1"/>
    <col min="5099" max="5100" width="0" style="1422" hidden="1" customWidth="1"/>
    <col min="5101" max="5101" width="61.42578125" style="1422" customWidth="1"/>
    <col min="5102" max="5102" width="62.140625" style="1422" customWidth="1"/>
    <col min="5103" max="5106" width="0" style="1422" hidden="1" customWidth="1"/>
    <col min="5107" max="5351" width="8.7109375" style="1422"/>
    <col min="5352" max="5352" width="5.5703125" style="1422" customWidth="1"/>
    <col min="5353" max="5353" width="58" style="1422" customWidth="1"/>
    <col min="5354" max="5354" width="24.140625" style="1422" customWidth="1"/>
    <col min="5355" max="5356" width="0" style="1422" hidden="1" customWidth="1"/>
    <col min="5357" max="5357" width="61.42578125" style="1422" customWidth="1"/>
    <col min="5358" max="5358" width="62.140625" style="1422" customWidth="1"/>
    <col min="5359" max="5362" width="0" style="1422" hidden="1" customWidth="1"/>
    <col min="5363" max="5607" width="8.7109375" style="1422"/>
    <col min="5608" max="5608" width="5.5703125" style="1422" customWidth="1"/>
    <col min="5609" max="5609" width="58" style="1422" customWidth="1"/>
    <col min="5610" max="5610" width="24.140625" style="1422" customWidth="1"/>
    <col min="5611" max="5612" width="0" style="1422" hidden="1" customWidth="1"/>
    <col min="5613" max="5613" width="61.42578125" style="1422" customWidth="1"/>
    <col min="5614" max="5614" width="62.140625" style="1422" customWidth="1"/>
    <col min="5615" max="5618" width="0" style="1422" hidden="1" customWidth="1"/>
    <col min="5619" max="5863" width="8.7109375" style="1422"/>
    <col min="5864" max="5864" width="5.5703125" style="1422" customWidth="1"/>
    <col min="5865" max="5865" width="58" style="1422" customWidth="1"/>
    <col min="5866" max="5866" width="24.140625" style="1422" customWidth="1"/>
    <col min="5867" max="5868" width="0" style="1422" hidden="1" customWidth="1"/>
    <col min="5869" max="5869" width="61.42578125" style="1422" customWidth="1"/>
    <col min="5870" max="5870" width="62.140625" style="1422" customWidth="1"/>
    <col min="5871" max="5874" width="0" style="1422" hidden="1" customWidth="1"/>
    <col min="5875" max="6119" width="8.7109375" style="1422"/>
    <col min="6120" max="6120" width="5.5703125" style="1422" customWidth="1"/>
    <col min="6121" max="6121" width="58" style="1422" customWidth="1"/>
    <col min="6122" max="6122" width="24.140625" style="1422" customWidth="1"/>
    <col min="6123" max="6124" width="0" style="1422" hidden="1" customWidth="1"/>
    <col min="6125" max="6125" width="61.42578125" style="1422" customWidth="1"/>
    <col min="6126" max="6126" width="62.140625" style="1422" customWidth="1"/>
    <col min="6127" max="6130" width="0" style="1422" hidden="1" customWidth="1"/>
    <col min="6131" max="6375" width="8.7109375" style="1422"/>
    <col min="6376" max="6376" width="5.5703125" style="1422" customWidth="1"/>
    <col min="6377" max="6377" width="58" style="1422" customWidth="1"/>
    <col min="6378" max="6378" width="24.140625" style="1422" customWidth="1"/>
    <col min="6379" max="6380" width="0" style="1422" hidden="1" customWidth="1"/>
    <col min="6381" max="6381" width="61.42578125" style="1422" customWidth="1"/>
    <col min="6382" max="6382" width="62.140625" style="1422" customWidth="1"/>
    <col min="6383" max="6386" width="0" style="1422" hidden="1" customWidth="1"/>
    <col min="6387" max="6631" width="8.7109375" style="1422"/>
    <col min="6632" max="6632" width="5.5703125" style="1422" customWidth="1"/>
    <col min="6633" max="6633" width="58" style="1422" customWidth="1"/>
    <col min="6634" max="6634" width="24.140625" style="1422" customWidth="1"/>
    <col min="6635" max="6636" width="0" style="1422" hidden="1" customWidth="1"/>
    <col min="6637" max="6637" width="61.42578125" style="1422" customWidth="1"/>
    <col min="6638" max="6638" width="62.140625" style="1422" customWidth="1"/>
    <col min="6639" max="6642" width="0" style="1422" hidden="1" customWidth="1"/>
    <col min="6643" max="6887" width="8.7109375" style="1422"/>
    <col min="6888" max="6888" width="5.5703125" style="1422" customWidth="1"/>
    <col min="6889" max="6889" width="58" style="1422" customWidth="1"/>
    <col min="6890" max="6890" width="24.140625" style="1422" customWidth="1"/>
    <col min="6891" max="6892" width="0" style="1422" hidden="1" customWidth="1"/>
    <col min="6893" max="6893" width="61.42578125" style="1422" customWidth="1"/>
    <col min="6894" max="6894" width="62.140625" style="1422" customWidth="1"/>
    <col min="6895" max="6898" width="0" style="1422" hidden="1" customWidth="1"/>
    <col min="6899" max="7143" width="8.7109375" style="1422"/>
    <col min="7144" max="7144" width="5.5703125" style="1422" customWidth="1"/>
    <col min="7145" max="7145" width="58" style="1422" customWidth="1"/>
    <col min="7146" max="7146" width="24.140625" style="1422" customWidth="1"/>
    <col min="7147" max="7148" width="0" style="1422" hidden="1" customWidth="1"/>
    <col min="7149" max="7149" width="61.42578125" style="1422" customWidth="1"/>
    <col min="7150" max="7150" width="62.140625" style="1422" customWidth="1"/>
    <col min="7151" max="7154" width="0" style="1422" hidden="1" customWidth="1"/>
    <col min="7155" max="7399" width="8.7109375" style="1422"/>
    <col min="7400" max="7400" width="5.5703125" style="1422" customWidth="1"/>
    <col min="7401" max="7401" width="58" style="1422" customWidth="1"/>
    <col min="7402" max="7402" width="24.140625" style="1422" customWidth="1"/>
    <col min="7403" max="7404" width="0" style="1422" hidden="1" customWidth="1"/>
    <col min="7405" max="7405" width="61.42578125" style="1422" customWidth="1"/>
    <col min="7406" max="7406" width="62.140625" style="1422" customWidth="1"/>
    <col min="7407" max="7410" width="0" style="1422" hidden="1" customWidth="1"/>
    <col min="7411" max="7655" width="8.7109375" style="1422"/>
    <col min="7656" max="7656" width="5.5703125" style="1422" customWidth="1"/>
    <col min="7657" max="7657" width="58" style="1422" customWidth="1"/>
    <col min="7658" max="7658" width="24.140625" style="1422" customWidth="1"/>
    <col min="7659" max="7660" width="0" style="1422" hidden="1" customWidth="1"/>
    <col min="7661" max="7661" width="61.42578125" style="1422" customWidth="1"/>
    <col min="7662" max="7662" width="62.140625" style="1422" customWidth="1"/>
    <col min="7663" max="7666" width="0" style="1422" hidden="1" customWidth="1"/>
    <col min="7667" max="7911" width="8.7109375" style="1422"/>
    <col min="7912" max="7912" width="5.5703125" style="1422" customWidth="1"/>
    <col min="7913" max="7913" width="58" style="1422" customWidth="1"/>
    <col min="7914" max="7914" width="24.140625" style="1422" customWidth="1"/>
    <col min="7915" max="7916" width="0" style="1422" hidden="1" customWidth="1"/>
    <col min="7917" max="7917" width="61.42578125" style="1422" customWidth="1"/>
    <col min="7918" max="7918" width="62.140625" style="1422" customWidth="1"/>
    <col min="7919" max="7922" width="0" style="1422" hidden="1" customWidth="1"/>
    <col min="7923" max="8167" width="8.7109375" style="1422"/>
    <col min="8168" max="8168" width="5.5703125" style="1422" customWidth="1"/>
    <col min="8169" max="8169" width="58" style="1422" customWidth="1"/>
    <col min="8170" max="8170" width="24.140625" style="1422" customWidth="1"/>
    <col min="8171" max="8172" width="0" style="1422" hidden="1" customWidth="1"/>
    <col min="8173" max="8173" width="61.42578125" style="1422" customWidth="1"/>
    <col min="8174" max="8174" width="62.140625" style="1422" customWidth="1"/>
    <col min="8175" max="8178" width="0" style="1422" hidden="1" customWidth="1"/>
    <col min="8179" max="8423" width="8.7109375" style="1422"/>
    <col min="8424" max="8424" width="5.5703125" style="1422" customWidth="1"/>
    <col min="8425" max="8425" width="58" style="1422" customWidth="1"/>
    <col min="8426" max="8426" width="24.140625" style="1422" customWidth="1"/>
    <col min="8427" max="8428" width="0" style="1422" hidden="1" customWidth="1"/>
    <col min="8429" max="8429" width="61.42578125" style="1422" customWidth="1"/>
    <col min="8430" max="8430" width="62.140625" style="1422" customWidth="1"/>
    <col min="8431" max="8434" width="0" style="1422" hidden="1" customWidth="1"/>
    <col min="8435" max="8679" width="8.7109375" style="1422"/>
    <col min="8680" max="8680" width="5.5703125" style="1422" customWidth="1"/>
    <col min="8681" max="8681" width="58" style="1422" customWidth="1"/>
    <col min="8682" max="8682" width="24.140625" style="1422" customWidth="1"/>
    <col min="8683" max="8684" width="0" style="1422" hidden="1" customWidth="1"/>
    <col min="8685" max="8685" width="61.42578125" style="1422" customWidth="1"/>
    <col min="8686" max="8686" width="62.140625" style="1422" customWidth="1"/>
    <col min="8687" max="8690" width="0" style="1422" hidden="1" customWidth="1"/>
    <col min="8691" max="8935" width="8.7109375" style="1422"/>
    <col min="8936" max="8936" width="5.5703125" style="1422" customWidth="1"/>
    <col min="8937" max="8937" width="58" style="1422" customWidth="1"/>
    <col min="8938" max="8938" width="24.140625" style="1422" customWidth="1"/>
    <col min="8939" max="8940" width="0" style="1422" hidden="1" customWidth="1"/>
    <col min="8941" max="8941" width="61.42578125" style="1422" customWidth="1"/>
    <col min="8942" max="8942" width="62.140625" style="1422" customWidth="1"/>
    <col min="8943" max="8946" width="0" style="1422" hidden="1" customWidth="1"/>
    <col min="8947" max="9191" width="8.7109375" style="1422"/>
    <col min="9192" max="9192" width="5.5703125" style="1422" customWidth="1"/>
    <col min="9193" max="9193" width="58" style="1422" customWidth="1"/>
    <col min="9194" max="9194" width="24.140625" style="1422" customWidth="1"/>
    <col min="9195" max="9196" width="0" style="1422" hidden="1" customWidth="1"/>
    <col min="9197" max="9197" width="61.42578125" style="1422" customWidth="1"/>
    <col min="9198" max="9198" width="62.140625" style="1422" customWidth="1"/>
    <col min="9199" max="9202" width="0" style="1422" hidden="1" customWidth="1"/>
    <col min="9203" max="9447" width="8.7109375" style="1422"/>
    <col min="9448" max="9448" width="5.5703125" style="1422" customWidth="1"/>
    <col min="9449" max="9449" width="58" style="1422" customWidth="1"/>
    <col min="9450" max="9450" width="24.140625" style="1422" customWidth="1"/>
    <col min="9451" max="9452" width="0" style="1422" hidden="1" customWidth="1"/>
    <col min="9453" max="9453" width="61.42578125" style="1422" customWidth="1"/>
    <col min="9454" max="9454" width="62.140625" style="1422" customWidth="1"/>
    <col min="9455" max="9458" width="0" style="1422" hidden="1" customWidth="1"/>
    <col min="9459" max="9703" width="8.7109375" style="1422"/>
    <col min="9704" max="9704" width="5.5703125" style="1422" customWidth="1"/>
    <col min="9705" max="9705" width="58" style="1422" customWidth="1"/>
    <col min="9706" max="9706" width="24.140625" style="1422" customWidth="1"/>
    <col min="9707" max="9708" width="0" style="1422" hidden="1" customWidth="1"/>
    <col min="9709" max="9709" width="61.42578125" style="1422" customWidth="1"/>
    <col min="9710" max="9710" width="62.140625" style="1422" customWidth="1"/>
    <col min="9711" max="9714" width="0" style="1422" hidden="1" customWidth="1"/>
    <col min="9715" max="9959" width="8.7109375" style="1422"/>
    <col min="9960" max="9960" width="5.5703125" style="1422" customWidth="1"/>
    <col min="9961" max="9961" width="58" style="1422" customWidth="1"/>
    <col min="9962" max="9962" width="24.140625" style="1422" customWidth="1"/>
    <col min="9963" max="9964" width="0" style="1422" hidden="1" customWidth="1"/>
    <col min="9965" max="9965" width="61.42578125" style="1422" customWidth="1"/>
    <col min="9966" max="9966" width="62.140625" style="1422" customWidth="1"/>
    <col min="9967" max="9970" width="0" style="1422" hidden="1" customWidth="1"/>
    <col min="9971" max="10215" width="8.7109375" style="1422"/>
    <col min="10216" max="10216" width="5.5703125" style="1422" customWidth="1"/>
    <col min="10217" max="10217" width="58" style="1422" customWidth="1"/>
    <col min="10218" max="10218" width="24.140625" style="1422" customWidth="1"/>
    <col min="10219" max="10220" width="0" style="1422" hidden="1" customWidth="1"/>
    <col min="10221" max="10221" width="61.42578125" style="1422" customWidth="1"/>
    <col min="10222" max="10222" width="62.140625" style="1422" customWidth="1"/>
    <col min="10223" max="10226" width="0" style="1422" hidden="1" customWidth="1"/>
    <col min="10227" max="10471" width="8.7109375" style="1422"/>
    <col min="10472" max="10472" width="5.5703125" style="1422" customWidth="1"/>
    <col min="10473" max="10473" width="58" style="1422" customWidth="1"/>
    <col min="10474" max="10474" width="24.140625" style="1422" customWidth="1"/>
    <col min="10475" max="10476" width="0" style="1422" hidden="1" customWidth="1"/>
    <col min="10477" max="10477" width="61.42578125" style="1422" customWidth="1"/>
    <col min="10478" max="10478" width="62.140625" style="1422" customWidth="1"/>
    <col min="10479" max="10482" width="0" style="1422" hidden="1" customWidth="1"/>
    <col min="10483" max="10727" width="8.7109375" style="1422"/>
    <col min="10728" max="10728" width="5.5703125" style="1422" customWidth="1"/>
    <col min="10729" max="10729" width="58" style="1422" customWidth="1"/>
    <col min="10730" max="10730" width="24.140625" style="1422" customWidth="1"/>
    <col min="10731" max="10732" width="0" style="1422" hidden="1" customWidth="1"/>
    <col min="10733" max="10733" width="61.42578125" style="1422" customWidth="1"/>
    <col min="10734" max="10734" width="62.140625" style="1422" customWidth="1"/>
    <col min="10735" max="10738" width="0" style="1422" hidden="1" customWidth="1"/>
    <col min="10739" max="10983" width="8.7109375" style="1422"/>
    <col min="10984" max="10984" width="5.5703125" style="1422" customWidth="1"/>
    <col min="10985" max="10985" width="58" style="1422" customWidth="1"/>
    <col min="10986" max="10986" width="24.140625" style="1422" customWidth="1"/>
    <col min="10987" max="10988" width="0" style="1422" hidden="1" customWidth="1"/>
    <col min="10989" max="10989" width="61.42578125" style="1422" customWidth="1"/>
    <col min="10990" max="10990" width="62.140625" style="1422" customWidth="1"/>
    <col min="10991" max="10994" width="0" style="1422" hidden="1" customWidth="1"/>
    <col min="10995" max="11239" width="8.7109375" style="1422"/>
    <col min="11240" max="11240" width="5.5703125" style="1422" customWidth="1"/>
    <col min="11241" max="11241" width="58" style="1422" customWidth="1"/>
    <col min="11242" max="11242" width="24.140625" style="1422" customWidth="1"/>
    <col min="11243" max="11244" width="0" style="1422" hidden="1" customWidth="1"/>
    <col min="11245" max="11245" width="61.42578125" style="1422" customWidth="1"/>
    <col min="11246" max="11246" width="62.140625" style="1422" customWidth="1"/>
    <col min="11247" max="11250" width="0" style="1422" hidden="1" customWidth="1"/>
    <col min="11251" max="11495" width="8.7109375" style="1422"/>
    <col min="11496" max="11496" width="5.5703125" style="1422" customWidth="1"/>
    <col min="11497" max="11497" width="58" style="1422" customWidth="1"/>
    <col min="11498" max="11498" width="24.140625" style="1422" customWidth="1"/>
    <col min="11499" max="11500" width="0" style="1422" hidden="1" customWidth="1"/>
    <col min="11501" max="11501" width="61.42578125" style="1422" customWidth="1"/>
    <col min="11502" max="11502" width="62.140625" style="1422" customWidth="1"/>
    <col min="11503" max="11506" width="0" style="1422" hidden="1" customWidth="1"/>
    <col min="11507" max="11751" width="8.7109375" style="1422"/>
    <col min="11752" max="11752" width="5.5703125" style="1422" customWidth="1"/>
    <col min="11753" max="11753" width="58" style="1422" customWidth="1"/>
    <col min="11754" max="11754" width="24.140625" style="1422" customWidth="1"/>
    <col min="11755" max="11756" width="0" style="1422" hidden="1" customWidth="1"/>
    <col min="11757" max="11757" width="61.42578125" style="1422" customWidth="1"/>
    <col min="11758" max="11758" width="62.140625" style="1422" customWidth="1"/>
    <col min="11759" max="11762" width="0" style="1422" hidden="1" customWidth="1"/>
    <col min="11763" max="12007" width="8.7109375" style="1422"/>
    <col min="12008" max="12008" width="5.5703125" style="1422" customWidth="1"/>
    <col min="12009" max="12009" width="58" style="1422" customWidth="1"/>
    <col min="12010" max="12010" width="24.140625" style="1422" customWidth="1"/>
    <col min="12011" max="12012" width="0" style="1422" hidden="1" customWidth="1"/>
    <col min="12013" max="12013" width="61.42578125" style="1422" customWidth="1"/>
    <col min="12014" max="12014" width="62.140625" style="1422" customWidth="1"/>
    <col min="12015" max="12018" width="0" style="1422" hidden="1" customWidth="1"/>
    <col min="12019" max="12263" width="8.7109375" style="1422"/>
    <col min="12264" max="12264" width="5.5703125" style="1422" customWidth="1"/>
    <col min="12265" max="12265" width="58" style="1422" customWidth="1"/>
    <col min="12266" max="12266" width="24.140625" style="1422" customWidth="1"/>
    <col min="12267" max="12268" width="0" style="1422" hidden="1" customWidth="1"/>
    <col min="12269" max="12269" width="61.42578125" style="1422" customWidth="1"/>
    <col min="12270" max="12270" width="62.140625" style="1422" customWidth="1"/>
    <col min="12271" max="12274" width="0" style="1422" hidden="1" customWidth="1"/>
    <col min="12275" max="12519" width="8.7109375" style="1422"/>
    <col min="12520" max="12520" width="5.5703125" style="1422" customWidth="1"/>
    <col min="12521" max="12521" width="58" style="1422" customWidth="1"/>
    <col min="12522" max="12522" width="24.140625" style="1422" customWidth="1"/>
    <col min="12523" max="12524" width="0" style="1422" hidden="1" customWidth="1"/>
    <col min="12525" max="12525" width="61.42578125" style="1422" customWidth="1"/>
    <col min="12526" max="12526" width="62.140625" style="1422" customWidth="1"/>
    <col min="12527" max="12530" width="0" style="1422" hidden="1" customWidth="1"/>
    <col min="12531" max="12775" width="8.7109375" style="1422"/>
    <col min="12776" max="12776" width="5.5703125" style="1422" customWidth="1"/>
    <col min="12777" max="12777" width="58" style="1422" customWidth="1"/>
    <col min="12778" max="12778" width="24.140625" style="1422" customWidth="1"/>
    <col min="12779" max="12780" width="0" style="1422" hidden="1" customWidth="1"/>
    <col min="12781" max="12781" width="61.42578125" style="1422" customWidth="1"/>
    <col min="12782" max="12782" width="62.140625" style="1422" customWidth="1"/>
    <col min="12783" max="12786" width="0" style="1422" hidden="1" customWidth="1"/>
    <col min="12787" max="13031" width="8.7109375" style="1422"/>
    <col min="13032" max="13032" width="5.5703125" style="1422" customWidth="1"/>
    <col min="13033" max="13033" width="58" style="1422" customWidth="1"/>
    <col min="13034" max="13034" width="24.140625" style="1422" customWidth="1"/>
    <col min="13035" max="13036" width="0" style="1422" hidden="1" customWidth="1"/>
    <col min="13037" max="13037" width="61.42578125" style="1422" customWidth="1"/>
    <col min="13038" max="13038" width="62.140625" style="1422" customWidth="1"/>
    <col min="13039" max="13042" width="0" style="1422" hidden="1" customWidth="1"/>
    <col min="13043" max="13287" width="8.7109375" style="1422"/>
    <col min="13288" max="13288" width="5.5703125" style="1422" customWidth="1"/>
    <col min="13289" max="13289" width="58" style="1422" customWidth="1"/>
    <col min="13290" max="13290" width="24.140625" style="1422" customWidth="1"/>
    <col min="13291" max="13292" width="0" style="1422" hidden="1" customWidth="1"/>
    <col min="13293" max="13293" width="61.42578125" style="1422" customWidth="1"/>
    <col min="13294" max="13294" width="62.140625" style="1422" customWidth="1"/>
    <col min="13295" max="13298" width="0" style="1422" hidden="1" customWidth="1"/>
    <col min="13299" max="13543" width="8.7109375" style="1422"/>
    <col min="13544" max="13544" width="5.5703125" style="1422" customWidth="1"/>
    <col min="13545" max="13545" width="58" style="1422" customWidth="1"/>
    <col min="13546" max="13546" width="24.140625" style="1422" customWidth="1"/>
    <col min="13547" max="13548" width="0" style="1422" hidden="1" customWidth="1"/>
    <col min="13549" max="13549" width="61.42578125" style="1422" customWidth="1"/>
    <col min="13550" max="13550" width="62.140625" style="1422" customWidth="1"/>
    <col min="13551" max="13554" width="0" style="1422" hidden="1" customWidth="1"/>
    <col min="13555" max="13799" width="8.7109375" style="1422"/>
    <col min="13800" max="13800" width="5.5703125" style="1422" customWidth="1"/>
    <col min="13801" max="13801" width="58" style="1422" customWidth="1"/>
    <col min="13802" max="13802" width="24.140625" style="1422" customWidth="1"/>
    <col min="13803" max="13804" width="0" style="1422" hidden="1" customWidth="1"/>
    <col min="13805" max="13805" width="61.42578125" style="1422" customWidth="1"/>
    <col min="13806" max="13806" width="62.140625" style="1422" customWidth="1"/>
    <col min="13807" max="13810" width="0" style="1422" hidden="1" customWidth="1"/>
    <col min="13811" max="14055" width="8.7109375" style="1422"/>
    <col min="14056" max="14056" width="5.5703125" style="1422" customWidth="1"/>
    <col min="14057" max="14057" width="58" style="1422" customWidth="1"/>
    <col min="14058" max="14058" width="24.140625" style="1422" customWidth="1"/>
    <col min="14059" max="14060" width="0" style="1422" hidden="1" customWidth="1"/>
    <col min="14061" max="14061" width="61.42578125" style="1422" customWidth="1"/>
    <col min="14062" max="14062" width="62.140625" style="1422" customWidth="1"/>
    <col min="14063" max="14066" width="0" style="1422" hidden="1" customWidth="1"/>
    <col min="14067" max="14311" width="8.7109375" style="1422"/>
    <col min="14312" max="14312" width="5.5703125" style="1422" customWidth="1"/>
    <col min="14313" max="14313" width="58" style="1422" customWidth="1"/>
    <col min="14314" max="14314" width="24.140625" style="1422" customWidth="1"/>
    <col min="14315" max="14316" width="0" style="1422" hidden="1" customWidth="1"/>
    <col min="14317" max="14317" width="61.42578125" style="1422" customWidth="1"/>
    <col min="14318" max="14318" width="62.140625" style="1422" customWidth="1"/>
    <col min="14319" max="14322" width="0" style="1422" hidden="1" customWidth="1"/>
    <col min="14323" max="14567" width="8.7109375" style="1422"/>
    <col min="14568" max="14568" width="5.5703125" style="1422" customWidth="1"/>
    <col min="14569" max="14569" width="58" style="1422" customWidth="1"/>
    <col min="14570" max="14570" width="24.140625" style="1422" customWidth="1"/>
    <col min="14571" max="14572" width="0" style="1422" hidden="1" customWidth="1"/>
    <col min="14573" max="14573" width="61.42578125" style="1422" customWidth="1"/>
    <col min="14574" max="14574" width="62.140625" style="1422" customWidth="1"/>
    <col min="14575" max="14578" width="0" style="1422" hidden="1" customWidth="1"/>
    <col min="14579" max="14823" width="8.7109375" style="1422"/>
    <col min="14824" max="14824" width="5.5703125" style="1422" customWidth="1"/>
    <col min="14825" max="14825" width="58" style="1422" customWidth="1"/>
    <col min="14826" max="14826" width="24.140625" style="1422" customWidth="1"/>
    <col min="14827" max="14828" width="0" style="1422" hidden="1" customWidth="1"/>
    <col min="14829" max="14829" width="61.42578125" style="1422" customWidth="1"/>
    <col min="14830" max="14830" width="62.140625" style="1422" customWidth="1"/>
    <col min="14831" max="14834" width="0" style="1422" hidden="1" customWidth="1"/>
    <col min="14835" max="15079" width="8.7109375" style="1422"/>
    <col min="15080" max="15080" width="5.5703125" style="1422" customWidth="1"/>
    <col min="15081" max="15081" width="58" style="1422" customWidth="1"/>
    <col min="15082" max="15082" width="24.140625" style="1422" customWidth="1"/>
    <col min="15083" max="15084" width="0" style="1422" hidden="1" customWidth="1"/>
    <col min="15085" max="15085" width="61.42578125" style="1422" customWidth="1"/>
    <col min="15086" max="15086" width="62.140625" style="1422" customWidth="1"/>
    <col min="15087" max="15090" width="0" style="1422" hidden="1" customWidth="1"/>
    <col min="15091" max="15335" width="8.7109375" style="1422"/>
    <col min="15336" max="15336" width="5.5703125" style="1422" customWidth="1"/>
    <col min="15337" max="15337" width="58" style="1422" customWidth="1"/>
    <col min="15338" max="15338" width="24.140625" style="1422" customWidth="1"/>
    <col min="15339" max="15340" width="0" style="1422" hidden="1" customWidth="1"/>
    <col min="15341" max="15341" width="61.42578125" style="1422" customWidth="1"/>
    <col min="15342" max="15342" width="62.140625" style="1422" customWidth="1"/>
    <col min="15343" max="15346" width="0" style="1422" hidden="1" customWidth="1"/>
    <col min="15347" max="15591" width="8.7109375" style="1422"/>
    <col min="15592" max="15592" width="5.5703125" style="1422" customWidth="1"/>
    <col min="15593" max="15593" width="58" style="1422" customWidth="1"/>
    <col min="15594" max="15594" width="24.140625" style="1422" customWidth="1"/>
    <col min="15595" max="15596" width="0" style="1422" hidden="1" customWidth="1"/>
    <col min="15597" max="15597" width="61.42578125" style="1422" customWidth="1"/>
    <col min="15598" max="15598" width="62.140625" style="1422" customWidth="1"/>
    <col min="15599" max="15602" width="0" style="1422" hidden="1" customWidth="1"/>
    <col min="15603" max="15847" width="8.7109375" style="1422"/>
    <col min="15848" max="15848" width="5.5703125" style="1422" customWidth="1"/>
    <col min="15849" max="15849" width="58" style="1422" customWidth="1"/>
    <col min="15850" max="15850" width="24.140625" style="1422" customWidth="1"/>
    <col min="15851" max="15852" width="0" style="1422" hidden="1" customWidth="1"/>
    <col min="15853" max="15853" width="61.42578125" style="1422" customWidth="1"/>
    <col min="15854" max="15854" width="62.140625" style="1422" customWidth="1"/>
    <col min="15855" max="15858" width="0" style="1422" hidden="1" customWidth="1"/>
    <col min="15859" max="16103" width="8.7109375" style="1422"/>
    <col min="16104" max="16104" width="5.5703125" style="1422" customWidth="1"/>
    <col min="16105" max="16105" width="58" style="1422" customWidth="1"/>
    <col min="16106" max="16106" width="24.140625" style="1422" customWidth="1"/>
    <col min="16107" max="16108" width="0" style="1422" hidden="1" customWidth="1"/>
    <col min="16109" max="16109" width="61.42578125" style="1422" customWidth="1"/>
    <col min="16110" max="16110" width="62.140625" style="1422" customWidth="1"/>
    <col min="16111" max="16114" width="0" style="1422" hidden="1" customWidth="1"/>
    <col min="16115" max="16358" width="8.7109375" style="1422"/>
    <col min="16359" max="16384" width="8.85546875" style="1422" customWidth="1"/>
  </cols>
  <sheetData>
    <row r="1" spans="2:11" x14ac:dyDescent="0.4">
      <c r="C1" s="1423" t="s">
        <v>931</v>
      </c>
      <c r="I1" s="1423" t="s">
        <v>931</v>
      </c>
    </row>
    <row r="2" spans="2:11" x14ac:dyDescent="0.4">
      <c r="C2" s="1426">
        <v>45047</v>
      </c>
      <c r="I2" s="1426">
        <v>44682</v>
      </c>
    </row>
    <row r="3" spans="2:11" x14ac:dyDescent="0.4">
      <c r="B3" s="1427"/>
      <c r="C3" s="1428" t="s">
        <v>933</v>
      </c>
      <c r="I3" s="1428" t="s">
        <v>933</v>
      </c>
    </row>
    <row r="4" spans="2:11" ht="24.95" customHeight="1" thickBot="1" x14ac:dyDescent="0.45">
      <c r="B4" s="1429" t="s">
        <v>828</v>
      </c>
      <c r="C4" s="1430" t="s">
        <v>988</v>
      </c>
      <c r="D4" s="1429" t="s">
        <v>936</v>
      </c>
      <c r="E4" s="1431" t="s">
        <v>937</v>
      </c>
      <c r="F4" s="1431" t="s">
        <v>989</v>
      </c>
      <c r="I4" s="1430" t="s">
        <v>988</v>
      </c>
      <c r="J4" s="1432" t="s">
        <v>935</v>
      </c>
    </row>
    <row r="5" spans="2:11" ht="39.950000000000003" customHeight="1" thickBot="1" x14ac:dyDescent="0.45">
      <c r="B5" s="1433" t="s">
        <v>938</v>
      </c>
      <c r="C5" s="1434">
        <f>'[20]DC  CNA  DC III'!I8</f>
        <v>20.792100000000001</v>
      </c>
      <c r="D5" s="1645" t="s">
        <v>990</v>
      </c>
      <c r="E5" s="1638" t="s">
        <v>940</v>
      </c>
      <c r="F5" s="1638" t="s">
        <v>991</v>
      </c>
      <c r="G5" s="1435"/>
      <c r="H5" s="1435"/>
      <c r="I5" s="1436">
        <v>20</v>
      </c>
      <c r="J5" s="1437">
        <f t="shared" ref="J5:J34" si="0">C5-I5</f>
        <v>0.79210000000000136</v>
      </c>
      <c r="K5" s="1438">
        <f>J5/C5</f>
        <v>3.8096199999038162E-2</v>
      </c>
    </row>
    <row r="6" spans="2:11" ht="42.6" customHeight="1" thickBot="1" x14ac:dyDescent="0.45">
      <c r="B6" s="1439" t="s">
        <v>893</v>
      </c>
      <c r="C6" s="1440">
        <f>C5*2080</f>
        <v>43247.567999999999</v>
      </c>
      <c r="D6" s="1646"/>
      <c r="E6" s="1639"/>
      <c r="F6" s="1639"/>
      <c r="G6" s="1441"/>
      <c r="H6" s="1441"/>
      <c r="I6" s="1442">
        <v>41600</v>
      </c>
      <c r="J6" s="1443">
        <f t="shared" si="0"/>
        <v>1647.5679999999993</v>
      </c>
      <c r="K6" s="1438">
        <f t="shared" ref="K6:K34" si="1">J6/C6</f>
        <v>3.8096199999038079E-2</v>
      </c>
    </row>
    <row r="7" spans="2:11" ht="27" thickBot="1" x14ac:dyDescent="0.45">
      <c r="B7" s="1444" t="s">
        <v>831</v>
      </c>
      <c r="C7" s="1434">
        <f>'[20]DC  CNA  DC III'!I21</f>
        <v>27.027519999999999</v>
      </c>
      <c r="D7" s="1435" t="s">
        <v>832</v>
      </c>
      <c r="E7" s="1638" t="s">
        <v>833</v>
      </c>
      <c r="F7" s="1638" t="s">
        <v>992</v>
      </c>
      <c r="G7" s="1435"/>
      <c r="H7" s="1435"/>
      <c r="I7" s="1436">
        <v>25.580080000000002</v>
      </c>
      <c r="J7" s="1437">
        <f t="shared" si="0"/>
        <v>1.4474399999999967</v>
      </c>
      <c r="K7" s="1438">
        <f t="shared" si="1"/>
        <v>5.355430316951007E-2</v>
      </c>
    </row>
    <row r="8" spans="2:11" ht="46.5" customHeight="1" thickBot="1" x14ac:dyDescent="0.45">
      <c r="B8" s="1445" t="s">
        <v>834</v>
      </c>
      <c r="C8" s="1446">
        <f>C7*2080</f>
        <v>56217.241600000001</v>
      </c>
      <c r="D8" s="1424" t="s">
        <v>993</v>
      </c>
      <c r="E8" s="1644"/>
      <c r="F8" s="1644"/>
      <c r="G8" s="1441"/>
      <c r="H8" s="1441"/>
      <c r="I8" s="1447">
        <v>53206.566400000003</v>
      </c>
      <c r="J8" s="1443">
        <f t="shared" si="0"/>
        <v>3010.6751999999979</v>
      </c>
      <c r="K8" s="1438">
        <f t="shared" si="1"/>
        <v>5.3554303169510147E-2</v>
      </c>
    </row>
    <row r="9" spans="2:11" ht="26.1" customHeight="1" thickBot="1" x14ac:dyDescent="0.45">
      <c r="B9" s="1444" t="s">
        <v>835</v>
      </c>
      <c r="C9" s="1434">
        <f>'[20]DC  CNA  DC III'!I13</f>
        <v>21.417999999999999</v>
      </c>
      <c r="D9" s="1435"/>
      <c r="E9" s="1638" t="s">
        <v>836</v>
      </c>
      <c r="F9" s="1638" t="s">
        <v>994</v>
      </c>
      <c r="G9" s="1435"/>
      <c r="H9" s="1435"/>
      <c r="I9" s="1436">
        <v>20</v>
      </c>
      <c r="J9" s="1437">
        <f t="shared" si="0"/>
        <v>1.4179999999999993</v>
      </c>
      <c r="K9" s="1438">
        <f t="shared" si="1"/>
        <v>6.6205994957512337E-2</v>
      </c>
    </row>
    <row r="10" spans="2:11" ht="27" thickBot="1" x14ac:dyDescent="0.45">
      <c r="B10" s="1448" t="s">
        <v>837</v>
      </c>
      <c r="C10" s="1440">
        <f>'[20]DC  CNA  DC III'!J13</f>
        <v>44549.439999999995</v>
      </c>
      <c r="D10" s="1441"/>
      <c r="E10" s="1639"/>
      <c r="F10" s="1639"/>
      <c r="I10" s="1442">
        <v>41600</v>
      </c>
      <c r="J10" s="1443">
        <f t="shared" si="0"/>
        <v>2949.4399999999951</v>
      </c>
      <c r="K10" s="1438">
        <f t="shared" si="1"/>
        <v>6.6205994957512268E-2</v>
      </c>
    </row>
    <row r="11" spans="2:11" ht="27" thickBot="1" x14ac:dyDescent="0.45">
      <c r="B11" s="1444" t="s">
        <v>838</v>
      </c>
      <c r="C11" s="1434">
        <f>'[20]Case Social Worker.Manager'!J6</f>
        <v>30.979999999999997</v>
      </c>
      <c r="D11" s="1435" t="s">
        <v>839</v>
      </c>
      <c r="E11" s="1638" t="s">
        <v>840</v>
      </c>
      <c r="F11" s="1638" t="s">
        <v>995</v>
      </c>
      <c r="G11" s="1444"/>
      <c r="H11" s="1435"/>
      <c r="I11" s="1436">
        <v>28.180799999999998</v>
      </c>
      <c r="J11" s="1437">
        <f t="shared" si="0"/>
        <v>2.799199999999999</v>
      </c>
      <c r="K11" s="1438">
        <f t="shared" si="1"/>
        <v>9.0355067785668153E-2</v>
      </c>
    </row>
    <row r="12" spans="2:11" ht="27" thickBot="1" x14ac:dyDescent="0.45">
      <c r="B12" s="1445" t="s">
        <v>841</v>
      </c>
      <c r="C12" s="1446">
        <f>C11*2080</f>
        <v>64438.399999999994</v>
      </c>
      <c r="D12" s="1422" t="s">
        <v>942</v>
      </c>
      <c r="E12" s="1644"/>
      <c r="F12" s="1644"/>
      <c r="G12" s="1448"/>
      <c r="H12" s="1441"/>
      <c r="I12" s="1447">
        <v>58616.063999999998</v>
      </c>
      <c r="J12" s="1437">
        <f t="shared" si="0"/>
        <v>5822.3359999999957</v>
      </c>
      <c r="K12" s="1438">
        <f t="shared" si="1"/>
        <v>9.0355067785668111E-2</v>
      </c>
    </row>
    <row r="13" spans="2:11" ht="53.25" thickBot="1" x14ac:dyDescent="0.45">
      <c r="B13" s="1449" t="s">
        <v>842</v>
      </c>
      <c r="C13" s="1434">
        <f>'[20]Case Social Worker.Manager'!J13</f>
        <v>33.755499999999998</v>
      </c>
      <c r="D13" s="1435" t="s">
        <v>943</v>
      </c>
      <c r="E13" s="1638" t="s">
        <v>843</v>
      </c>
      <c r="F13" s="1638" t="s">
        <v>996</v>
      </c>
      <c r="G13" s="1444"/>
      <c r="H13" s="1435"/>
      <c r="I13" s="1436">
        <v>30.9283</v>
      </c>
      <c r="J13" s="1437">
        <f t="shared" si="0"/>
        <v>2.8271999999999977</v>
      </c>
      <c r="K13" s="1438">
        <f t="shared" si="1"/>
        <v>8.3755239886833199E-2</v>
      </c>
    </row>
    <row r="14" spans="2:11" ht="53.25" thickBot="1" x14ac:dyDescent="0.45">
      <c r="B14" s="1450" t="s">
        <v>844</v>
      </c>
      <c r="C14" s="1440">
        <f>C13*2080</f>
        <v>70211.44</v>
      </c>
      <c r="D14" s="1441" t="s">
        <v>845</v>
      </c>
      <c r="E14" s="1639"/>
      <c r="F14" s="1639"/>
      <c r="G14" s="1448"/>
      <c r="H14" s="1441"/>
      <c r="I14" s="1442">
        <v>64330.864000000001</v>
      </c>
      <c r="J14" s="1437">
        <f t="shared" si="0"/>
        <v>5880.5760000000009</v>
      </c>
      <c r="K14" s="1438">
        <f t="shared" si="1"/>
        <v>8.3755239886833269E-2</v>
      </c>
    </row>
    <row r="15" spans="2:11" ht="27" thickBot="1" x14ac:dyDescent="0.45">
      <c r="B15" s="1444" t="s">
        <v>853</v>
      </c>
      <c r="C15" s="1434">
        <f>[20]Nursing!J4</f>
        <v>35.506799999999998</v>
      </c>
      <c r="D15" s="1435"/>
      <c r="E15" s="1638" t="s">
        <v>854</v>
      </c>
      <c r="F15" s="1638" t="s">
        <v>997</v>
      </c>
      <c r="I15" s="1436">
        <v>31.575200000000002</v>
      </c>
      <c r="J15" s="1437">
        <f t="shared" si="0"/>
        <v>3.931599999999996</v>
      </c>
      <c r="K15" s="1438">
        <f t="shared" si="1"/>
        <v>0.1107280858877735</v>
      </c>
    </row>
    <row r="16" spans="2:11" ht="27" thickBot="1" x14ac:dyDescent="0.45">
      <c r="B16" s="1448" t="s">
        <v>855</v>
      </c>
      <c r="C16" s="1440">
        <f>C15*2080</f>
        <v>73854.144</v>
      </c>
      <c r="D16" s="1441" t="s">
        <v>998</v>
      </c>
      <c r="E16" s="1639"/>
      <c r="F16" s="1639"/>
      <c r="I16" s="1442">
        <v>65676.416000000012</v>
      </c>
      <c r="J16" s="1437">
        <f t="shared" si="0"/>
        <v>8177.7279999999882</v>
      </c>
      <c r="K16" s="1438">
        <f t="shared" si="1"/>
        <v>0.11072808588777346</v>
      </c>
    </row>
    <row r="17" spans="2:11" ht="27" thickBot="1" x14ac:dyDescent="0.45">
      <c r="B17" s="1444" t="s">
        <v>846</v>
      </c>
      <c r="C17" s="1434">
        <f>[20]Clinical!J8</f>
        <v>40.211399999999998</v>
      </c>
      <c r="D17" s="1435" t="s">
        <v>847</v>
      </c>
      <c r="E17" s="1638" t="s">
        <v>848</v>
      </c>
      <c r="F17" s="1638" t="s">
        <v>999</v>
      </c>
      <c r="G17" s="1444"/>
      <c r="H17" s="1435"/>
      <c r="I17" s="1436">
        <v>38.753100000000003</v>
      </c>
      <c r="J17" s="1437">
        <f t="shared" si="0"/>
        <v>1.4582999999999942</v>
      </c>
      <c r="K17" s="1438">
        <f t="shared" si="1"/>
        <v>3.6265835061698781E-2</v>
      </c>
    </row>
    <row r="18" spans="2:11" ht="27" thickBot="1" x14ac:dyDescent="0.45">
      <c r="B18" s="1448" t="s">
        <v>849</v>
      </c>
      <c r="C18" s="1440">
        <f>C17*2080</f>
        <v>83639.712</v>
      </c>
      <c r="D18" s="1441"/>
      <c r="E18" s="1639"/>
      <c r="F18" s="1639"/>
      <c r="G18" s="1448"/>
      <c r="H18" s="1441"/>
      <c r="I18" s="1442">
        <v>80606.448000000004</v>
      </c>
      <c r="J18" s="1437">
        <f t="shared" si="0"/>
        <v>3033.2639999999956</v>
      </c>
      <c r="K18" s="1438">
        <f t="shared" si="1"/>
        <v>3.6265835061698871E-2</v>
      </c>
    </row>
    <row r="19" spans="2:11" ht="27" thickBot="1" x14ac:dyDescent="0.45">
      <c r="B19" s="1444" t="s">
        <v>1000</v>
      </c>
      <c r="C19" s="1451">
        <f>[20]Therapies!I5</f>
        <v>36.818800000000003</v>
      </c>
      <c r="D19" s="1435"/>
      <c r="E19" s="1638" t="s">
        <v>1001</v>
      </c>
      <c r="F19" s="1638" t="s">
        <v>1002</v>
      </c>
      <c r="I19" s="1452">
        <v>32.740400000000001</v>
      </c>
      <c r="J19" s="1437">
        <f t="shared" si="0"/>
        <v>4.078400000000002</v>
      </c>
      <c r="K19" s="1438">
        <f t="shared" si="1"/>
        <v>0.11076949819114153</v>
      </c>
    </row>
    <row r="20" spans="2:11" ht="27" thickBot="1" x14ac:dyDescent="0.45">
      <c r="B20" s="1448" t="s">
        <v>1003</v>
      </c>
      <c r="C20" s="1440">
        <f>C19*2080</f>
        <v>76583.104000000007</v>
      </c>
      <c r="D20" s="1441"/>
      <c r="E20" s="1639"/>
      <c r="F20" s="1639"/>
      <c r="I20" s="1453">
        <v>68100.032000000007</v>
      </c>
      <c r="J20" s="1437">
        <f t="shared" si="0"/>
        <v>8483.0720000000001</v>
      </c>
      <c r="K20" s="1438">
        <f t="shared" si="1"/>
        <v>0.11076949819114147</v>
      </c>
    </row>
    <row r="21" spans="2:11" ht="27" thickBot="1" x14ac:dyDescent="0.45">
      <c r="B21" s="1445" t="s">
        <v>944</v>
      </c>
      <c r="C21" s="1454">
        <f>[20]Management!J4</f>
        <v>38.860399999999998</v>
      </c>
      <c r="D21" s="1422" t="s">
        <v>1004</v>
      </c>
      <c r="E21" s="1638" t="s">
        <v>946</v>
      </c>
      <c r="F21" s="1642" t="s">
        <v>1005</v>
      </c>
      <c r="G21" s="1444"/>
      <c r="H21" s="1435"/>
      <c r="I21" s="1455">
        <v>38.180400000000006</v>
      </c>
      <c r="J21" s="1437">
        <f t="shared" si="0"/>
        <v>0.67999999999999261</v>
      </c>
      <c r="K21" s="1438">
        <f t="shared" si="1"/>
        <v>1.749853321118652E-2</v>
      </c>
    </row>
    <row r="22" spans="2:11" ht="27" thickBot="1" x14ac:dyDescent="0.45">
      <c r="B22" s="1448" t="s">
        <v>947</v>
      </c>
      <c r="C22" s="1440">
        <f>C21*2080</f>
        <v>80829.631999999998</v>
      </c>
      <c r="D22" s="1441" t="s">
        <v>1006</v>
      </c>
      <c r="E22" s="1639"/>
      <c r="F22" s="1643"/>
      <c r="G22" s="1448"/>
      <c r="H22" s="1441"/>
      <c r="I22" s="1453">
        <v>79415.232000000018</v>
      </c>
      <c r="J22" s="1437">
        <f t="shared" si="0"/>
        <v>1414.3999999999796</v>
      </c>
      <c r="K22" s="1438">
        <f t="shared" si="1"/>
        <v>1.7498533211186457E-2</v>
      </c>
    </row>
    <row r="23" spans="2:11" ht="39.950000000000003" customHeight="1" thickBot="1" x14ac:dyDescent="0.45">
      <c r="B23" s="1456" t="s">
        <v>1007</v>
      </c>
      <c r="C23" s="1454">
        <f>[20]Therapies!I11</f>
        <v>39.750500000000002</v>
      </c>
      <c r="D23" s="1422" t="s">
        <v>1008</v>
      </c>
      <c r="E23" s="1638" t="s">
        <v>843</v>
      </c>
      <c r="F23" s="1638" t="s">
        <v>1009</v>
      </c>
      <c r="G23" s="1444"/>
      <c r="H23" s="1435"/>
      <c r="I23" s="1455">
        <v>38.017499999999998</v>
      </c>
      <c r="J23" s="1437">
        <f t="shared" si="0"/>
        <v>1.7330000000000041</v>
      </c>
      <c r="K23" s="1438">
        <f t="shared" si="1"/>
        <v>4.3596935887598998E-2</v>
      </c>
    </row>
    <row r="24" spans="2:11" ht="39.950000000000003" customHeight="1" thickBot="1" x14ac:dyDescent="0.45">
      <c r="B24" s="1439" t="s">
        <v>1010</v>
      </c>
      <c r="C24" s="1440">
        <f>C23*2080</f>
        <v>82681.040000000008</v>
      </c>
      <c r="D24" s="1441"/>
      <c r="E24" s="1639"/>
      <c r="F24" s="1639"/>
      <c r="G24" s="1448"/>
      <c r="H24" s="1441"/>
      <c r="I24" s="1453">
        <v>79076.399999999994</v>
      </c>
      <c r="J24" s="1437">
        <f t="shared" si="0"/>
        <v>3604.640000000014</v>
      </c>
      <c r="K24" s="1438">
        <f t="shared" si="1"/>
        <v>4.359693588759906E-2</v>
      </c>
    </row>
    <row r="25" spans="2:11" ht="27" thickBot="1" x14ac:dyDescent="0.45">
      <c r="B25" s="1445" t="s">
        <v>1011</v>
      </c>
      <c r="C25" s="1454">
        <f>[20]Therapies!I17</f>
        <v>42.784640000000003</v>
      </c>
      <c r="D25" s="1422" t="s">
        <v>1012</v>
      </c>
      <c r="E25" s="1638" t="s">
        <v>843</v>
      </c>
      <c r="F25" s="1638" t="s">
        <v>1013</v>
      </c>
      <c r="G25" s="1445"/>
      <c r="I25" s="1455">
        <v>41.25168</v>
      </c>
      <c r="J25" s="1437">
        <f t="shared" si="0"/>
        <v>1.5329600000000028</v>
      </c>
      <c r="K25" s="1438">
        <f t="shared" si="1"/>
        <v>3.5829680932222469E-2</v>
      </c>
    </row>
    <row r="26" spans="2:11" ht="27" thickBot="1" x14ac:dyDescent="0.45">
      <c r="B26" s="1448" t="s">
        <v>1014</v>
      </c>
      <c r="C26" s="1446">
        <f>C25*2080</f>
        <v>88992.051200000002</v>
      </c>
      <c r="E26" s="1639"/>
      <c r="F26" s="1639"/>
      <c r="G26" s="1448"/>
      <c r="H26" s="1441"/>
      <c r="I26" s="1455">
        <v>85803.494399999996</v>
      </c>
      <c r="J26" s="1437">
        <f t="shared" si="0"/>
        <v>3188.5568000000058</v>
      </c>
      <c r="K26" s="1438">
        <f t="shared" si="1"/>
        <v>3.5829680932222469E-2</v>
      </c>
    </row>
    <row r="27" spans="2:11" ht="27" thickBot="1" x14ac:dyDescent="0.45">
      <c r="B27" s="1444" t="s">
        <v>1015</v>
      </c>
      <c r="C27" s="1434">
        <f>[20]Clinical!J14</f>
        <v>48.945399999999999</v>
      </c>
      <c r="D27" s="1640" t="s">
        <v>949</v>
      </c>
      <c r="E27" s="1638" t="s">
        <v>851</v>
      </c>
      <c r="F27" s="1638" t="s">
        <v>1016</v>
      </c>
      <c r="G27" s="1444"/>
      <c r="H27" s="1435"/>
      <c r="I27" s="1436">
        <v>48.742200000000004</v>
      </c>
      <c r="J27" s="1437">
        <f t="shared" si="0"/>
        <v>0.20319999999999538</v>
      </c>
      <c r="K27" s="1438">
        <f t="shared" si="1"/>
        <v>4.1515648048641015E-3</v>
      </c>
    </row>
    <row r="28" spans="2:11" ht="34.5" customHeight="1" thickBot="1" x14ac:dyDescent="0.45">
      <c r="B28" s="1448" t="s">
        <v>1017</v>
      </c>
      <c r="C28" s="1440">
        <f>C27*2080</f>
        <v>101806.432</v>
      </c>
      <c r="D28" s="1641"/>
      <c r="E28" s="1639"/>
      <c r="F28" s="1639"/>
      <c r="G28" s="1448"/>
      <c r="H28" s="1441"/>
      <c r="I28" s="1442">
        <v>101383.77600000001</v>
      </c>
      <c r="J28" s="1437">
        <f t="shared" si="0"/>
        <v>422.65599999998813</v>
      </c>
      <c r="K28" s="1438">
        <f t="shared" si="1"/>
        <v>4.151564804864079E-3</v>
      </c>
    </row>
    <row r="29" spans="2:11" ht="27" thickBot="1" x14ac:dyDescent="0.45">
      <c r="B29" s="1433" t="s">
        <v>1018</v>
      </c>
      <c r="C29" s="1434">
        <f>[20]Therapies!I21</f>
        <v>44.301760000000002</v>
      </c>
      <c r="D29" s="1435"/>
      <c r="E29" s="1638" t="s">
        <v>843</v>
      </c>
      <c r="F29" s="1638" t="s">
        <v>1019</v>
      </c>
      <c r="G29" s="1444"/>
      <c r="H29" s="1435"/>
      <c r="I29" s="1436">
        <v>42.756720000000001</v>
      </c>
      <c r="J29" s="1437">
        <f t="shared" si="0"/>
        <v>1.5450400000000002</v>
      </c>
      <c r="K29" s="1438">
        <f t="shared" si="1"/>
        <v>3.4875363868162354E-2</v>
      </c>
    </row>
    <row r="30" spans="2:11" ht="27" thickBot="1" x14ac:dyDescent="0.45">
      <c r="B30" s="1439" t="s">
        <v>1020</v>
      </c>
      <c r="C30" s="1440">
        <f>C29*2080</f>
        <v>92147.660799999998</v>
      </c>
      <c r="D30" s="1441"/>
      <c r="E30" s="1639"/>
      <c r="F30" s="1639"/>
      <c r="G30" s="1448"/>
      <c r="H30" s="1441"/>
      <c r="I30" s="1453">
        <v>88933.977599999998</v>
      </c>
      <c r="J30" s="1437">
        <f t="shared" si="0"/>
        <v>3213.6831999999995</v>
      </c>
      <c r="K30" s="1438">
        <f t="shared" si="1"/>
        <v>3.4875363868162347E-2</v>
      </c>
    </row>
    <row r="31" spans="2:11" ht="27" thickBot="1" x14ac:dyDescent="0.45">
      <c r="B31" s="1444" t="s">
        <v>856</v>
      </c>
      <c r="C31" s="1434">
        <f>[20]Nursing!J8</f>
        <v>49.818400000000004</v>
      </c>
      <c r="D31" s="1435"/>
      <c r="E31" s="1638" t="s">
        <v>857</v>
      </c>
      <c r="F31" s="1638" t="s">
        <v>1021</v>
      </c>
      <c r="G31" s="1444"/>
      <c r="H31" s="1435"/>
      <c r="I31" s="1436">
        <v>49.162799999999997</v>
      </c>
      <c r="J31" s="1437">
        <f t="shared" si="0"/>
        <v>0.65560000000000684</v>
      </c>
      <c r="K31" s="1438">
        <f t="shared" si="1"/>
        <v>1.3159796380453944E-2</v>
      </c>
    </row>
    <row r="32" spans="2:11" ht="38.450000000000003" customHeight="1" thickBot="1" x14ac:dyDescent="0.45">
      <c r="B32" s="1448" t="s">
        <v>858</v>
      </c>
      <c r="C32" s="1440">
        <f>C31*2080</f>
        <v>103622.27200000001</v>
      </c>
      <c r="D32" s="1441"/>
      <c r="E32" s="1639"/>
      <c r="F32" s="1639"/>
      <c r="G32" s="1448"/>
      <c r="H32" s="1441"/>
      <c r="I32" s="1453">
        <v>102258.624</v>
      </c>
      <c r="J32" s="1437">
        <f t="shared" si="0"/>
        <v>1363.6480000000156</v>
      </c>
      <c r="K32" s="1438">
        <f t="shared" si="1"/>
        <v>1.3159796380453958E-2</v>
      </c>
    </row>
    <row r="33" spans="2:11" ht="27" thickBot="1" x14ac:dyDescent="0.45">
      <c r="B33" s="1444" t="s">
        <v>859</v>
      </c>
      <c r="C33" s="1434">
        <f>[20]Nursing!J13</f>
        <v>67.710800000000006</v>
      </c>
      <c r="D33" s="1435"/>
      <c r="E33" s="1638" t="s">
        <v>860</v>
      </c>
      <c r="F33" s="1638" t="s">
        <v>1022</v>
      </c>
      <c r="G33" s="1444"/>
      <c r="H33" s="1435"/>
      <c r="I33" s="1436">
        <v>65.162400000000005</v>
      </c>
      <c r="J33" s="1437">
        <f t="shared" si="0"/>
        <v>2.5484000000000009</v>
      </c>
      <c r="K33" s="1438">
        <f t="shared" si="1"/>
        <v>3.7636536564329484E-2</v>
      </c>
    </row>
    <row r="34" spans="2:11" ht="27" thickBot="1" x14ac:dyDescent="0.45">
      <c r="B34" s="1448" t="s">
        <v>861</v>
      </c>
      <c r="C34" s="1440">
        <f>C33*2080</f>
        <v>140838.46400000001</v>
      </c>
      <c r="D34" s="1441"/>
      <c r="E34" s="1639"/>
      <c r="F34" s="1639"/>
      <c r="G34" s="1448"/>
      <c r="H34" s="1441"/>
      <c r="I34" s="1453">
        <v>135537.79200000002</v>
      </c>
      <c r="J34" s="1437">
        <f t="shared" si="0"/>
        <v>5300.6719999999914</v>
      </c>
      <c r="K34" s="1438">
        <f t="shared" si="1"/>
        <v>3.7636536564329408E-2</v>
      </c>
    </row>
    <row r="35" spans="2:11" x14ac:dyDescent="0.4">
      <c r="K35" s="1457">
        <f>AVERAGE(K5:K34)</f>
        <v>5.1765242439199569E-2</v>
      </c>
    </row>
    <row r="36" spans="2:11" ht="52.5" x14ac:dyDescent="0.4">
      <c r="B36" s="1458" t="s">
        <v>1023</v>
      </c>
      <c r="C36" s="1446">
        <f>C6</f>
        <v>43247.567999999999</v>
      </c>
    </row>
    <row r="37" spans="2:11" x14ac:dyDescent="0.4">
      <c r="C37" s="1459"/>
    </row>
    <row r="38" spans="2:11" x14ac:dyDescent="0.4">
      <c r="B38" s="1460" t="s">
        <v>1024</v>
      </c>
      <c r="C38" s="1461">
        <v>0.24970000000000001</v>
      </c>
      <c r="D38" s="1422" t="s">
        <v>1025</v>
      </c>
    </row>
    <row r="39" spans="2:11" ht="34.35" customHeight="1" x14ac:dyDescent="0.4">
      <c r="B39" s="1460"/>
      <c r="C39" s="1459"/>
      <c r="D39" s="1635" t="s">
        <v>1026</v>
      </c>
      <c r="E39" s="1635"/>
      <c r="F39" s="1422"/>
    </row>
    <row r="40" spans="2:11" x14ac:dyDescent="0.4">
      <c r="C40" s="1461">
        <v>0.1462</v>
      </c>
      <c r="D40" s="1422" t="s">
        <v>1027</v>
      </c>
    </row>
    <row r="41" spans="2:11" x14ac:dyDescent="0.4">
      <c r="B41" s="1460" t="s">
        <v>528</v>
      </c>
      <c r="C41" s="1462">
        <v>0.12</v>
      </c>
      <c r="D41" s="1422" t="s">
        <v>953</v>
      </c>
    </row>
    <row r="42" spans="2:11" x14ac:dyDescent="0.4">
      <c r="B42" s="1460"/>
      <c r="C42" s="1463"/>
    </row>
    <row r="43" spans="2:11" x14ac:dyDescent="0.4">
      <c r="B43" s="1636" t="s">
        <v>1028</v>
      </c>
      <c r="C43" s="1636"/>
      <c r="D43" s="1636"/>
    </row>
    <row r="44" spans="2:11" x14ac:dyDescent="0.4">
      <c r="B44" s="1464" t="s">
        <v>1029</v>
      </c>
      <c r="C44" s="1446">
        <v>247470</v>
      </c>
      <c r="D44" s="1422" t="s">
        <v>1030</v>
      </c>
      <c r="I44" s="1465">
        <v>247470</v>
      </c>
      <c r="J44" s="1425">
        <f t="shared" ref="J44:J52" si="2">C44-I44</f>
        <v>0</v>
      </c>
    </row>
    <row r="45" spans="2:11" x14ac:dyDescent="0.4">
      <c r="B45" s="1460" t="s">
        <v>1031</v>
      </c>
      <c r="C45" s="1446">
        <v>252850</v>
      </c>
      <c r="D45" s="1422" t="s">
        <v>1032</v>
      </c>
      <c r="I45" s="1465">
        <v>206010</v>
      </c>
      <c r="J45" s="1425">
        <f t="shared" si="2"/>
        <v>46840</v>
      </c>
    </row>
    <row r="46" spans="2:11" x14ac:dyDescent="0.4">
      <c r="B46" s="1460" t="s">
        <v>1033</v>
      </c>
      <c r="C46" s="1446">
        <f>C34</f>
        <v>140838.46400000001</v>
      </c>
      <c r="D46" s="1422" t="s">
        <v>1034</v>
      </c>
      <c r="I46" s="1465">
        <v>133902.08000000002</v>
      </c>
      <c r="J46" s="1425">
        <f t="shared" si="2"/>
        <v>6936.3839999999909</v>
      </c>
    </row>
    <row r="47" spans="2:11" x14ac:dyDescent="0.4">
      <c r="B47" s="1460" t="s">
        <v>1035</v>
      </c>
      <c r="C47" s="1466">
        <f>C6</f>
        <v>43247.567999999999</v>
      </c>
      <c r="D47" s="1422" t="s">
        <v>1036</v>
      </c>
      <c r="I47" s="1465">
        <v>39522</v>
      </c>
      <c r="J47" s="1425">
        <f t="shared" si="2"/>
        <v>3725.5679999999993</v>
      </c>
    </row>
    <row r="48" spans="2:11" x14ac:dyDescent="0.4">
      <c r="B48" s="1460" t="s">
        <v>1037</v>
      </c>
      <c r="C48" s="1466">
        <f>AVERAGE(C6,C8)</f>
        <v>49732.404800000004</v>
      </c>
      <c r="D48" s="1422" t="s">
        <v>1038</v>
      </c>
      <c r="I48" s="1465">
        <v>44972</v>
      </c>
      <c r="J48" s="1425">
        <f t="shared" si="2"/>
        <v>4760.4048000000039</v>
      </c>
    </row>
    <row r="49" spans="2:10" x14ac:dyDescent="0.4">
      <c r="B49" s="1460" t="s">
        <v>1039</v>
      </c>
      <c r="C49" s="1446">
        <f>C8</f>
        <v>56217.241600000001</v>
      </c>
      <c r="D49" s="1422" t="s">
        <v>1040</v>
      </c>
      <c r="I49" s="1465">
        <v>50422</v>
      </c>
      <c r="J49" s="1425">
        <f t="shared" si="2"/>
        <v>5795.2416000000012</v>
      </c>
    </row>
    <row r="50" spans="2:10" x14ac:dyDescent="0.4">
      <c r="B50" s="1460" t="s">
        <v>1041</v>
      </c>
      <c r="C50" s="1446">
        <f>'[21]M2022 53_PCT'!N34</f>
        <v>40890.303999999996</v>
      </c>
      <c r="D50" s="1422" t="s">
        <v>1042</v>
      </c>
      <c r="I50" s="1465">
        <v>39438.464</v>
      </c>
      <c r="J50" s="1425">
        <f t="shared" si="2"/>
        <v>1451.8399999999965</v>
      </c>
    </row>
    <row r="51" spans="2:10" x14ac:dyDescent="0.4">
      <c r="B51" s="1460" t="s">
        <v>1043</v>
      </c>
      <c r="C51" s="1466">
        <f>'[21]M2022 53_PCT'!N37</f>
        <v>50652.160000000003</v>
      </c>
      <c r="D51" s="1422" t="s">
        <v>1044</v>
      </c>
      <c r="I51" s="1465">
        <v>49405.824000000001</v>
      </c>
      <c r="J51" s="1425">
        <f t="shared" si="2"/>
        <v>1246.336000000003</v>
      </c>
    </row>
    <row r="52" spans="2:10" x14ac:dyDescent="0.4">
      <c r="B52" s="1460" t="s">
        <v>1045</v>
      </c>
      <c r="C52" s="1466">
        <f>AVERAGE('[21]M2022 53_PCT'!N35,'[21]M2022 53_PCT'!N36)</f>
        <v>57014.464000000007</v>
      </c>
      <c r="D52" s="1422" t="s">
        <v>1046</v>
      </c>
      <c r="I52" s="1465">
        <v>55776.032000000007</v>
      </c>
      <c r="J52" s="1425">
        <f t="shared" si="2"/>
        <v>1238.4320000000007</v>
      </c>
    </row>
    <row r="53" spans="2:10" x14ac:dyDescent="0.4">
      <c r="B53" s="1460"/>
      <c r="C53" s="1466"/>
      <c r="I53" s="1465"/>
    </row>
    <row r="54" spans="2:10" x14ac:dyDescent="0.4">
      <c r="B54" s="1460"/>
      <c r="C54" s="1466"/>
      <c r="I54" s="1465"/>
    </row>
    <row r="55" spans="2:10" x14ac:dyDescent="0.4">
      <c r="B55" s="1637" t="s">
        <v>1047</v>
      </c>
      <c r="C55" s="1637"/>
      <c r="D55" s="1637"/>
      <c r="E55" s="1637"/>
      <c r="F55" s="1637"/>
    </row>
    <row r="56" spans="2:10" x14ac:dyDescent="0.4">
      <c r="B56" s="1467" t="s">
        <v>588</v>
      </c>
      <c r="C56" s="1422" t="s">
        <v>1048</v>
      </c>
    </row>
    <row r="57" spans="2:10" ht="66.599999999999994" customHeight="1" x14ac:dyDescent="0.4">
      <c r="B57" s="1468" t="s">
        <v>1049</v>
      </c>
      <c r="C57" s="1635" t="s">
        <v>1050</v>
      </c>
      <c r="D57" s="1635"/>
      <c r="E57" s="1635"/>
      <c r="F57" s="1635"/>
      <c r="G57" s="1635"/>
      <c r="H57" s="1635"/>
      <c r="I57" s="1635"/>
      <c r="J57" s="1635"/>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J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FADEF-F90D-4112-AE4B-9B46597A570E}">
  <sheetPr>
    <pageSetUpPr fitToPage="1"/>
  </sheetPr>
  <dimension ref="B1:J36"/>
  <sheetViews>
    <sheetView zoomScale="90" zoomScaleNormal="90" workbookViewId="0">
      <selection activeCell="F34" sqref="B28:F34"/>
    </sheetView>
  </sheetViews>
  <sheetFormatPr defaultColWidth="9.85546875" defaultRowHeight="15" x14ac:dyDescent="0.25"/>
  <cols>
    <col min="1" max="1" width="5.7109375" style="1260" customWidth="1"/>
    <col min="2" max="2" width="59.5703125" style="1260" customWidth="1"/>
    <col min="3" max="3" width="24.7109375" style="1260" customWidth="1"/>
    <col min="4" max="5" width="15" style="1260" hidden="1" customWidth="1"/>
    <col min="6" max="6" width="58.5703125" style="1260" customWidth="1"/>
    <col min="7" max="7" width="63.7109375" style="1261" customWidth="1"/>
    <col min="8" max="8" width="15" style="1260" hidden="1" customWidth="1"/>
    <col min="9" max="9" width="0" style="1260" hidden="1" customWidth="1"/>
    <col min="10" max="10" width="11.28515625" style="1260" hidden="1" customWidth="1"/>
    <col min="11" max="11" width="0" style="1260" hidden="1" customWidth="1"/>
    <col min="12" max="16384" width="9.85546875" style="1260"/>
  </cols>
  <sheetData>
    <row r="1" spans="2:10" ht="21" x14ac:dyDescent="0.35">
      <c r="B1" s="1257"/>
      <c r="C1" s="1258" t="s">
        <v>931</v>
      </c>
      <c r="D1" s="1258" t="s">
        <v>931</v>
      </c>
      <c r="E1" s="1259"/>
    </row>
    <row r="2" spans="2:10" ht="21" x14ac:dyDescent="0.35">
      <c r="C2" s="1262">
        <v>2021</v>
      </c>
      <c r="D2" s="1263" t="s">
        <v>932</v>
      </c>
      <c r="E2" s="1264"/>
    </row>
    <row r="3" spans="2:10" ht="21" x14ac:dyDescent="0.35">
      <c r="B3" s="1265"/>
      <c r="C3" s="1263" t="s">
        <v>933</v>
      </c>
      <c r="D3" s="1263" t="s">
        <v>933</v>
      </c>
      <c r="E3" s="1263"/>
      <c r="F3" s="1266"/>
      <c r="G3" s="1267"/>
    </row>
    <row r="4" spans="2:10" ht="19.350000000000001" customHeight="1" thickBot="1" x14ac:dyDescent="0.4">
      <c r="B4" s="1268" t="s">
        <v>828</v>
      </c>
      <c r="C4" s="1269" t="s">
        <v>934</v>
      </c>
      <c r="D4" s="1270" t="s">
        <v>827</v>
      </c>
      <c r="E4" s="1270" t="s">
        <v>935</v>
      </c>
      <c r="F4" s="1268" t="s">
        <v>936</v>
      </c>
      <c r="G4" s="1271" t="s">
        <v>937</v>
      </c>
      <c r="H4" s="1264" t="s">
        <v>829</v>
      </c>
      <c r="J4" s="1260" t="s">
        <v>830</v>
      </c>
    </row>
    <row r="5" spans="2:10" ht="31.35" customHeight="1" x14ac:dyDescent="0.35">
      <c r="B5" s="1272" t="s">
        <v>938</v>
      </c>
      <c r="C5" s="1273">
        <v>18.72</v>
      </c>
      <c r="D5" s="1273">
        <v>15.48</v>
      </c>
      <c r="E5" s="1274"/>
      <c r="F5" s="1649" t="s">
        <v>939</v>
      </c>
      <c r="G5" s="1651" t="s">
        <v>940</v>
      </c>
      <c r="H5" s="1275">
        <f>H6/2080</f>
        <v>15.480288461538462</v>
      </c>
      <c r="J5" s="1276">
        <f>C5-H5</f>
        <v>3.2397115384615365</v>
      </c>
    </row>
    <row r="6" spans="2:10" ht="31.35" customHeight="1" thickBot="1" x14ac:dyDescent="0.4">
      <c r="B6" s="1277" t="s">
        <v>893</v>
      </c>
      <c r="C6" s="1278">
        <f>C5*2080</f>
        <v>38937.599999999999</v>
      </c>
      <c r="D6" s="1278">
        <f>D5*2080</f>
        <v>32198.400000000001</v>
      </c>
      <c r="E6" s="1279">
        <f>(C6-D6)/D6</f>
        <v>0.20930232558139525</v>
      </c>
      <c r="F6" s="1650"/>
      <c r="G6" s="1652"/>
      <c r="H6" s="1280">
        <v>32199</v>
      </c>
      <c r="J6" s="1276"/>
    </row>
    <row r="7" spans="2:10" ht="21" x14ac:dyDescent="0.35">
      <c r="B7" s="1272" t="s">
        <v>831</v>
      </c>
      <c r="C7" s="1273">
        <v>23.415800000000001</v>
      </c>
      <c r="D7" s="1273">
        <v>19.96</v>
      </c>
      <c r="E7" s="1274"/>
      <c r="F7" s="1281" t="s">
        <v>832</v>
      </c>
      <c r="G7" s="1651" t="s">
        <v>833</v>
      </c>
      <c r="H7" s="1275">
        <f>H8/2080</f>
        <v>18.400480769230768</v>
      </c>
      <c r="J7" s="1276">
        <f>C7-H7</f>
        <v>5.0153192307692329</v>
      </c>
    </row>
    <row r="8" spans="2:10" ht="21.75" thickBot="1" x14ac:dyDescent="0.4">
      <c r="B8" s="1282" t="s">
        <v>834</v>
      </c>
      <c r="C8" s="1283">
        <f>C7*2080</f>
        <v>48704.864000000001</v>
      </c>
      <c r="D8" s="1283">
        <f>D7*2080</f>
        <v>41516.800000000003</v>
      </c>
      <c r="E8" s="1284">
        <f>(C8-D8)/D8</f>
        <v>0.17313627254509012</v>
      </c>
      <c r="F8" s="1266" t="s">
        <v>941</v>
      </c>
      <c r="G8" s="1653"/>
      <c r="H8" s="1280">
        <v>38273</v>
      </c>
      <c r="J8" s="1276"/>
    </row>
    <row r="9" spans="2:10" ht="21" x14ac:dyDescent="0.35">
      <c r="B9" s="1272" t="s">
        <v>835</v>
      </c>
      <c r="C9" s="1273">
        <v>17.97</v>
      </c>
      <c r="D9" s="1273">
        <v>15.53</v>
      </c>
      <c r="E9" s="1274"/>
      <c r="F9" s="1281"/>
      <c r="G9" s="1651" t="s">
        <v>836</v>
      </c>
      <c r="H9" s="1275">
        <f>H10/2080</f>
        <v>20.43028846153846</v>
      </c>
      <c r="J9" s="1285">
        <f>C9-H9</f>
        <v>-2.460288461538461</v>
      </c>
    </row>
    <row r="10" spans="2:10" ht="21.75" thickBot="1" x14ac:dyDescent="0.4">
      <c r="B10" s="1277" t="s">
        <v>837</v>
      </c>
      <c r="C10" s="1278">
        <f>C9*2080</f>
        <v>37377.599999999999</v>
      </c>
      <c r="D10" s="1278">
        <f>D9*2080</f>
        <v>32302.399999999998</v>
      </c>
      <c r="E10" s="1279">
        <f>(C10-D10)/D10</f>
        <v>0.15711526078557633</v>
      </c>
      <c r="F10" s="1286"/>
      <c r="G10" s="1652"/>
      <c r="H10" s="1280">
        <v>42495</v>
      </c>
      <c r="J10" s="1276"/>
    </row>
    <row r="11" spans="2:10" ht="21" x14ac:dyDescent="0.35">
      <c r="B11" s="1272" t="s">
        <v>838</v>
      </c>
      <c r="C11" s="1273">
        <v>23.67</v>
      </c>
      <c r="D11" s="1273">
        <v>21.14</v>
      </c>
      <c r="E11" s="1274"/>
      <c r="F11" s="1281" t="s">
        <v>839</v>
      </c>
      <c r="G11" s="1651" t="s">
        <v>840</v>
      </c>
      <c r="H11" s="1647" t="s">
        <v>790</v>
      </c>
      <c r="J11" s="1276"/>
    </row>
    <row r="12" spans="2:10" ht="21.75" thickBot="1" x14ac:dyDescent="0.4">
      <c r="B12" s="1282" t="s">
        <v>841</v>
      </c>
      <c r="C12" s="1283">
        <f>C11*2080</f>
        <v>49233.600000000006</v>
      </c>
      <c r="D12" s="1283">
        <f>D11*2080</f>
        <v>43971.200000000004</v>
      </c>
      <c r="E12" s="1284">
        <f>(C12-D12)/D12</f>
        <v>0.11967833491012302</v>
      </c>
      <c r="F12" s="1266" t="s">
        <v>942</v>
      </c>
      <c r="G12" s="1653"/>
      <c r="H12" s="1648"/>
      <c r="J12" s="1276"/>
    </row>
    <row r="13" spans="2:10" ht="42" x14ac:dyDescent="0.35">
      <c r="B13" s="1287" t="s">
        <v>842</v>
      </c>
      <c r="C13" s="1273">
        <v>28.445</v>
      </c>
      <c r="D13" s="1273">
        <v>25.32</v>
      </c>
      <c r="E13" s="1274"/>
      <c r="F13" s="1281" t="s">
        <v>943</v>
      </c>
      <c r="G13" s="1651" t="s">
        <v>843</v>
      </c>
      <c r="H13" s="1275">
        <f>H14/2080</f>
        <v>19.703365384615385</v>
      </c>
      <c r="J13" s="1276">
        <f>C13-H13</f>
        <v>8.7416346153846156</v>
      </c>
    </row>
    <row r="14" spans="2:10" ht="42.75" thickBot="1" x14ac:dyDescent="0.4">
      <c r="B14" s="1288" t="s">
        <v>844</v>
      </c>
      <c r="C14" s="1278">
        <f>C13*2080</f>
        <v>59165.599999999999</v>
      </c>
      <c r="D14" s="1278">
        <f>D13*2080</f>
        <v>52665.599999999999</v>
      </c>
      <c r="E14" s="1279">
        <f>(C14-D14)/D14</f>
        <v>0.12342022116903634</v>
      </c>
      <c r="F14" s="1286" t="s">
        <v>845</v>
      </c>
      <c r="G14" s="1652"/>
      <c r="H14" s="1280">
        <v>40983</v>
      </c>
      <c r="J14" s="1276"/>
    </row>
    <row r="15" spans="2:10" ht="21" x14ac:dyDescent="0.35">
      <c r="B15" s="1272" t="s">
        <v>846</v>
      </c>
      <c r="C15" s="1273">
        <v>34.2425</v>
      </c>
      <c r="D15" s="1273">
        <v>29.29</v>
      </c>
      <c r="E15" s="1274"/>
      <c r="F15" s="1281" t="s">
        <v>847</v>
      </c>
      <c r="G15" s="1651" t="s">
        <v>848</v>
      </c>
      <c r="H15" s="1275">
        <f>H16/2080</f>
        <v>27.190865384615385</v>
      </c>
      <c r="J15" s="1276">
        <f>C15-H15</f>
        <v>7.0516346153846143</v>
      </c>
    </row>
    <row r="16" spans="2:10" ht="21.75" thickBot="1" x14ac:dyDescent="0.4">
      <c r="B16" s="1277" t="s">
        <v>849</v>
      </c>
      <c r="C16" s="1278">
        <f>C15*2080</f>
        <v>71224.399999999994</v>
      </c>
      <c r="D16" s="1278">
        <f>D15*2080</f>
        <v>60923.199999999997</v>
      </c>
      <c r="E16" s="1279">
        <f>(C16-D16)/D16</f>
        <v>0.16908501194947076</v>
      </c>
      <c r="F16" s="1286"/>
      <c r="G16" s="1652"/>
      <c r="H16" s="1280">
        <v>56557</v>
      </c>
      <c r="J16" s="1276"/>
    </row>
    <row r="17" spans="2:10" ht="21" x14ac:dyDescent="0.35">
      <c r="B17" s="1282" t="s">
        <v>944</v>
      </c>
      <c r="C17" s="1289">
        <v>34.615499999999997</v>
      </c>
      <c r="D17" s="1283" t="s">
        <v>790</v>
      </c>
      <c r="E17" s="1290"/>
      <c r="F17" s="1266" t="s">
        <v>945</v>
      </c>
      <c r="G17" s="1291" t="s">
        <v>946</v>
      </c>
      <c r="H17" s="1292"/>
      <c r="J17" s="1276"/>
    </row>
    <row r="18" spans="2:10" ht="21.75" thickBot="1" x14ac:dyDescent="0.4">
      <c r="B18" s="1282" t="s">
        <v>947</v>
      </c>
      <c r="C18" s="1283">
        <f>C17*2080</f>
        <v>72000.239999999991</v>
      </c>
      <c r="D18" s="1283" t="s">
        <v>790</v>
      </c>
      <c r="E18" s="1290"/>
      <c r="F18" s="1266" t="s">
        <v>948</v>
      </c>
      <c r="G18" s="1291"/>
      <c r="H18" s="1292"/>
      <c r="J18" s="1276"/>
    </row>
    <row r="19" spans="2:10" ht="21" x14ac:dyDescent="0.35">
      <c r="B19" s="1272" t="s">
        <v>850</v>
      </c>
      <c r="C19" s="1273">
        <v>42.14</v>
      </c>
      <c r="D19" s="1273">
        <v>40.06</v>
      </c>
      <c r="E19" s="1274"/>
      <c r="F19" s="1654" t="s">
        <v>949</v>
      </c>
      <c r="G19" s="1651" t="s">
        <v>851</v>
      </c>
      <c r="H19" s="1275">
        <f>H20/2080</f>
        <v>33.217788461538461</v>
      </c>
      <c r="J19" s="1276">
        <f>C19-H19</f>
        <v>8.9222115384615392</v>
      </c>
    </row>
    <row r="20" spans="2:10" ht="21.75" thickBot="1" x14ac:dyDescent="0.4">
      <c r="B20" s="1277" t="s">
        <v>852</v>
      </c>
      <c r="C20" s="1278">
        <f>C19*2080</f>
        <v>87651.199999999997</v>
      </c>
      <c r="D20" s="1278">
        <f>D19*2080</f>
        <v>83324.800000000003</v>
      </c>
      <c r="E20" s="1279">
        <f>(C20-D20)/D20</f>
        <v>5.1922116824762783E-2</v>
      </c>
      <c r="F20" s="1655"/>
      <c r="G20" s="1652"/>
      <c r="H20" s="1280">
        <v>69093</v>
      </c>
      <c r="J20" s="1276"/>
    </row>
    <row r="21" spans="2:10" ht="21" x14ac:dyDescent="0.35">
      <c r="B21" s="1272" t="s">
        <v>853</v>
      </c>
      <c r="C21" s="1273">
        <v>28.94</v>
      </c>
      <c r="D21" s="1273">
        <v>27.62</v>
      </c>
      <c r="E21" s="1274"/>
      <c r="F21" s="1281"/>
      <c r="G21" s="1651" t="s">
        <v>854</v>
      </c>
      <c r="H21" s="1275">
        <f>H22/2080</f>
        <v>25.143750000000001</v>
      </c>
      <c r="J21" s="1276">
        <f>C21-H21</f>
        <v>3.7962500000000006</v>
      </c>
    </row>
    <row r="22" spans="2:10" ht="21.75" thickBot="1" x14ac:dyDescent="0.4">
      <c r="B22" s="1277" t="s">
        <v>855</v>
      </c>
      <c r="C22" s="1278">
        <f>C21*2080</f>
        <v>60195.200000000004</v>
      </c>
      <c r="D22" s="1278">
        <f>D21*2080</f>
        <v>57449.599999999999</v>
      </c>
      <c r="E22" s="1279">
        <f>(C22-D22)/D22</f>
        <v>4.7791455467052962E-2</v>
      </c>
      <c r="F22" s="1286"/>
      <c r="G22" s="1652"/>
      <c r="H22" s="1280">
        <v>52299</v>
      </c>
      <c r="J22" s="1276"/>
    </row>
    <row r="23" spans="2:10" ht="21" x14ac:dyDescent="0.35">
      <c r="B23" s="1272" t="s">
        <v>856</v>
      </c>
      <c r="C23" s="1273">
        <v>45.65</v>
      </c>
      <c r="D23" s="1273">
        <v>41.76</v>
      </c>
      <c r="E23" s="1274"/>
      <c r="F23" s="1281"/>
      <c r="G23" s="1651" t="s">
        <v>857</v>
      </c>
      <c r="H23" s="1293">
        <f>H24/2080</f>
        <v>33.460576923076921</v>
      </c>
      <c r="J23" s="1276">
        <f>C23-H23</f>
        <v>12.189423076923077</v>
      </c>
    </row>
    <row r="24" spans="2:10" ht="21.75" thickBot="1" x14ac:dyDescent="0.4">
      <c r="B24" s="1277" t="s">
        <v>858</v>
      </c>
      <c r="C24" s="1278">
        <f>C23*2080</f>
        <v>94952</v>
      </c>
      <c r="D24" s="1278">
        <f>D23*2080</f>
        <v>86860.800000000003</v>
      </c>
      <c r="E24" s="1279">
        <f>(C24-D24)/D24</f>
        <v>9.315134099616855E-2</v>
      </c>
      <c r="F24" s="1286"/>
      <c r="G24" s="1652"/>
      <c r="H24" s="1280">
        <v>69598</v>
      </c>
      <c r="J24" s="1276"/>
    </row>
    <row r="25" spans="2:10" ht="21" x14ac:dyDescent="0.35">
      <c r="B25" s="1272" t="s">
        <v>859</v>
      </c>
      <c r="C25" s="1273">
        <v>61.62</v>
      </c>
      <c r="D25" s="1273">
        <v>57.41</v>
      </c>
      <c r="E25" s="1274"/>
      <c r="F25" s="1281"/>
      <c r="G25" s="1651" t="s">
        <v>860</v>
      </c>
      <c r="H25" s="1275">
        <f>H26/2080</f>
        <v>48.354326923076925</v>
      </c>
      <c r="J25" s="1276">
        <f>C25-H25</f>
        <v>13.265673076923072</v>
      </c>
    </row>
    <row r="26" spans="2:10" ht="21.75" thickBot="1" x14ac:dyDescent="0.4">
      <c r="B26" s="1277" t="s">
        <v>861</v>
      </c>
      <c r="C26" s="1278">
        <f>C25*2080</f>
        <v>128169.59999999999</v>
      </c>
      <c r="D26" s="1278">
        <f>D25*2080</f>
        <v>119412.79999999999</v>
      </c>
      <c r="E26" s="1279">
        <f>(C26-D26)/D26</f>
        <v>7.3332172095453785E-2</v>
      </c>
      <c r="F26" s="1286"/>
      <c r="G26" s="1652"/>
      <c r="H26" s="1280">
        <v>100577</v>
      </c>
      <c r="J26" s="1276"/>
    </row>
    <row r="27" spans="2:10" ht="21" x14ac:dyDescent="0.35">
      <c r="B27" s="1266"/>
      <c r="C27" s="1266"/>
      <c r="D27" s="1266"/>
      <c r="E27" s="1266"/>
      <c r="F27" s="1266"/>
      <c r="G27" s="1267"/>
    </row>
    <row r="28" spans="2:10" ht="37.5" x14ac:dyDescent="0.3">
      <c r="B28" s="1294" t="s">
        <v>950</v>
      </c>
      <c r="C28" s="1295">
        <f>C6</f>
        <v>38937.599999999999</v>
      </c>
      <c r="D28" s="1296"/>
      <c r="E28" s="1296"/>
      <c r="F28" s="1296"/>
      <c r="G28" s="1297"/>
    </row>
    <row r="29" spans="2:10" ht="18.75" x14ac:dyDescent="0.3">
      <c r="B29" s="1296"/>
      <c r="C29" s="1296"/>
      <c r="D29" s="1296"/>
      <c r="E29" s="1296"/>
      <c r="F29" s="1296"/>
      <c r="G29" s="1297"/>
    </row>
    <row r="30" spans="2:10" ht="18.75" x14ac:dyDescent="0.3">
      <c r="B30" s="1296"/>
      <c r="C30" s="1296"/>
      <c r="D30" s="1296"/>
      <c r="E30" s="1296"/>
      <c r="F30" s="1296"/>
      <c r="G30" s="1297"/>
    </row>
    <row r="31" spans="2:10" ht="18.75" x14ac:dyDescent="0.3">
      <c r="B31" s="1298" t="s">
        <v>862</v>
      </c>
      <c r="C31" s="1299">
        <v>0.2422</v>
      </c>
      <c r="D31" s="1296"/>
      <c r="E31" s="1296"/>
      <c r="F31" s="1296" t="s">
        <v>951</v>
      </c>
      <c r="G31" s="1297"/>
    </row>
    <row r="32" spans="2:10" ht="93.75" x14ac:dyDescent="0.3">
      <c r="B32" s="1298"/>
      <c r="C32" s="1296"/>
      <c r="D32" s="1296"/>
      <c r="E32" s="1296"/>
      <c r="F32" s="1297" t="s">
        <v>952</v>
      </c>
      <c r="G32" s="1297"/>
    </row>
    <row r="33" spans="2:7" ht="18.75" x14ac:dyDescent="0.3">
      <c r="B33" s="1296"/>
      <c r="C33" s="1296"/>
      <c r="D33" s="1296"/>
      <c r="E33" s="1296"/>
      <c r="F33" s="1296"/>
      <c r="G33" s="1297"/>
    </row>
    <row r="34" spans="2:7" ht="18.75" x14ac:dyDescent="0.3">
      <c r="B34" s="1298" t="s">
        <v>528</v>
      </c>
      <c r="C34" s="1300">
        <v>0.12</v>
      </c>
      <c r="D34" s="1296"/>
      <c r="E34" s="1296"/>
      <c r="F34" s="1296" t="s">
        <v>953</v>
      </c>
      <c r="G34" s="1297"/>
    </row>
    <row r="36" spans="2:7" x14ac:dyDescent="0.25">
      <c r="B36" s="1337"/>
    </row>
  </sheetData>
  <mergeCells count="13">
    <mergeCell ref="G25:G26"/>
    <mergeCell ref="G13:G14"/>
    <mergeCell ref="G15:G16"/>
    <mergeCell ref="F19:F20"/>
    <mergeCell ref="G19:G20"/>
    <mergeCell ref="G21:G22"/>
    <mergeCell ref="G23:G24"/>
    <mergeCell ref="H11:H12"/>
    <mergeCell ref="F5:F6"/>
    <mergeCell ref="G5:G6"/>
    <mergeCell ref="G7:G8"/>
    <mergeCell ref="G9:G10"/>
    <mergeCell ref="G11:G12"/>
  </mergeCells>
  <pageMargins left="0.25" right="0.25" top="0.25" bottom="0.25" header="0.05" footer="0.05"/>
  <pageSetup scale="57"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20</vt:i4>
      </vt:variant>
    </vt:vector>
  </HeadingPairs>
  <TitlesOfParts>
    <vt:vector size="55" baseType="lpstr">
      <vt:lpstr>Clinical Team</vt:lpstr>
      <vt:lpstr>Flex Team Menu (2)</vt:lpstr>
      <vt:lpstr>CAF Spring 2020 October RR</vt:lpstr>
      <vt:lpstr>Flex Team Menu. 2019</vt:lpstr>
      <vt:lpstr>FY23 Fiscal Impact (2)</vt:lpstr>
      <vt:lpstr>Spring 2024 CAF Baseline</vt:lpstr>
      <vt:lpstr>Spring CAF 2024 Opt</vt:lpstr>
      <vt:lpstr>M2023 BLS SALARY CHART (53rd)</vt:lpstr>
      <vt:lpstr>M2021 BLS Chart</vt:lpstr>
      <vt:lpstr>1. Flex Team Menu. 2023</vt:lpstr>
      <vt:lpstr>For Reg</vt:lpstr>
      <vt:lpstr>CAF Spring 2020 </vt:lpstr>
      <vt:lpstr>Rates in Current Reg</vt:lpstr>
      <vt:lpstr>Therapeutic Mentoring</vt:lpstr>
      <vt:lpstr>Flex Team MMT</vt:lpstr>
      <vt:lpstr>SalaryMenu </vt:lpstr>
      <vt:lpstr>Fiscal impact</vt:lpstr>
      <vt:lpstr>FY16 UFR Pivot</vt:lpstr>
      <vt:lpstr>FY16 PivotData</vt:lpstr>
      <vt:lpstr>SALARIES</vt:lpstr>
      <vt:lpstr>2018 Act code 3066</vt:lpstr>
      <vt:lpstr>EXPENSES 2021</vt:lpstr>
      <vt:lpstr>Below the line (2)</vt:lpstr>
      <vt:lpstr>Rate Chart</vt:lpstr>
      <vt:lpstr>Flex Team Menu Enrollment Day</vt:lpstr>
      <vt:lpstr>T &amp; F - M&amp;G</vt:lpstr>
      <vt:lpstr>Staffing By Provider</vt:lpstr>
      <vt:lpstr>Sp2017 CAF</vt:lpstr>
      <vt:lpstr>DMH_DCF Models Comp</vt:lpstr>
      <vt:lpstr>Compare</vt:lpstr>
      <vt:lpstr>2019 menu</vt:lpstr>
      <vt:lpstr>Fiscal Impact FY20</vt:lpstr>
      <vt:lpstr>CAF</vt:lpstr>
      <vt:lpstr>FY23 Fiscal Impact</vt:lpstr>
      <vt:lpstr>Below the line</vt:lpstr>
      <vt:lpstr>'1. Flex Team Menu. 2023'!Print_Area</vt:lpstr>
      <vt:lpstr>'Clinical Team'!Print_Area</vt:lpstr>
      <vt:lpstr>Compare!Print_Area</vt:lpstr>
      <vt:lpstr>'EXPENSES 2021'!Print_Area</vt:lpstr>
      <vt:lpstr>'Fiscal impact'!Print_Area</vt:lpstr>
      <vt:lpstr>'Fiscal Impact FY20'!Print_Area</vt:lpstr>
      <vt:lpstr>'Flex Team Menu (2)'!Print_Area</vt:lpstr>
      <vt:lpstr>'Flex Team Menu Enrollment Day'!Print_Area</vt:lpstr>
      <vt:lpstr>'Flex Team Menu. 2019'!Print_Area</vt:lpstr>
      <vt:lpstr>'Flex Team MMT'!Print_Area</vt:lpstr>
      <vt:lpstr>'M2021 BLS Chart'!Print_Area</vt:lpstr>
      <vt:lpstr>'M2023 BLS SALARY CHART (53rd)'!Print_Area</vt:lpstr>
      <vt:lpstr>'SalaryMenu '!Print_Area</vt:lpstr>
      <vt:lpstr>'Therapeutic Mentoring'!Print_Area</vt:lpstr>
      <vt:lpstr>CAF!Print_Titles</vt:lpstr>
      <vt:lpstr>'CAF Spring 2020 '!Print_Titles</vt:lpstr>
      <vt:lpstr>'CAF Spring 2020 October RR'!Print_Titles</vt:lpstr>
      <vt:lpstr>'Sp2017 CAF'!Print_Titles</vt:lpstr>
      <vt:lpstr>'Spring 2024 CAF Baseline'!Print_Titles</vt:lpstr>
      <vt:lpstr>'Spring CAF 2024 Opt'!Print_Titles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cp:lastPrinted>2020-07-29T11:23:58Z</cp:lastPrinted>
  <dcterms:created xsi:type="dcterms:W3CDTF">2017-06-02T16:02:03Z</dcterms:created>
  <dcterms:modified xsi:type="dcterms:W3CDTF">2024-12-12T15:50:47Z</dcterms:modified>
</cp:coreProperties>
</file>