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Family Stab-CMR 414\2022 &amp; 2023 reviews\DMH FLex January 2023\3. Signoff\website\"/>
    </mc:Choice>
  </mc:AlternateContent>
  <xr:revisionPtr revIDLastSave="0" documentId="8_{DC755C70-4809-4A57-9B6B-C2C7F0B36E98}" xr6:coauthVersionLast="44" xr6:coauthVersionMax="44" xr10:uidLastSave="{00000000-0000-0000-0000-000000000000}"/>
  <bookViews>
    <workbookView xWindow="28680" yWindow="-120" windowWidth="29040" windowHeight="15840" xr2:uid="{D82B2840-A79E-4FC8-9E3F-D97804C0A05C}"/>
  </bookViews>
  <sheets>
    <sheet name="M2021 BLS Chart" sheetId="1" r:id="rId1"/>
    <sheet name="1. Flex Team Menu. 2023" sheetId="2" r:id="rId2"/>
    <sheet name="CAF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lldata" localSheetId="2">#REF!</definedName>
    <definedName name="alldata" localSheetId="0">#REF!</definedName>
    <definedName name="alldata">#REF!</definedName>
    <definedName name="alled" localSheetId="2">#REF!</definedName>
    <definedName name="alled" localSheetId="0">#REF!</definedName>
    <definedName name="alled">#REF!</definedName>
    <definedName name="allstem" localSheetId="2">#REF!</definedName>
    <definedName name="allstem" localSheetId="0">#REF!</definedName>
    <definedName name="allstem">#REF!</definedName>
    <definedName name="asdfasd" localSheetId="2">'[2]Complete UFR List'!#REF!</definedName>
    <definedName name="asdfasd" localSheetId="0">'[2]Complete UFR List'!#REF!</definedName>
    <definedName name="asdfasd">'[2]Complete UFR List'!#REF!</definedName>
    <definedName name="asdfasdf" localSheetId="2">#REF!</definedName>
    <definedName name="asdfasdf" localSheetId="0">'[2]Complete UFR List'!#REF!</definedName>
    <definedName name="asdfasdf">#REF!</definedName>
    <definedName name="autsupp2" localSheetId="2">#REF!</definedName>
    <definedName name="autsupp2" localSheetId="0">#REF!</definedName>
    <definedName name="autsupp2">#REF!</definedName>
    <definedName name="Average" localSheetId="2">#REF!</definedName>
    <definedName name="Average" localSheetId="0">#REF!</definedName>
    <definedName name="Average">#REF!</definedName>
    <definedName name="CAF_NEW" localSheetId="0">[3]RawDataCalcs!$L$70:$DB$70</definedName>
    <definedName name="CAF_NEW">[4]RawDataCalcs!$L$70:$DB$70</definedName>
    <definedName name="Cap" localSheetId="0">[5]RawDataCalcs!$L$35:$DB$35</definedName>
    <definedName name="Cap">[6]RawDataCalcs!$L$70:$DB$70</definedName>
    <definedName name="capa">[7]RawDataCalcs!$L$17:$DB$17</definedName>
    <definedName name="Data" localSheetId="2">#REF!</definedName>
    <definedName name="Data" localSheetId="0">#REF!</definedName>
    <definedName name="Data">#REF!</definedName>
    <definedName name="Fisc" localSheetId="2">'[2]Complete UFR List'!#REF!</definedName>
    <definedName name="Fisc" localSheetId="0">'[2]Complete UFR List'!#REF!</definedName>
    <definedName name="Fisc">'[2]Complete UFR List'!#REF!</definedName>
    <definedName name="Floor" localSheetId="0">[5]RawDataCalcs!$L$34:$DB$34</definedName>
    <definedName name="Floor">[6]RawDataCalcs!$L$69:$DB$69</definedName>
    <definedName name="Funds" localSheetId="0">'[8]RawDataCalcs3386&amp;3401'!$L$68:$DB$68</definedName>
    <definedName name="Funds">'[9]RawDataCalcs3386&amp;3401'!$L$68:$DB$68</definedName>
    <definedName name="gk" localSheetId="1">#REF!</definedName>
    <definedName name="gk" localSheetId="2">#REF!</definedName>
    <definedName name="gk" localSheetId="0">#REF!</definedName>
    <definedName name="gk">#REF!</definedName>
    <definedName name="hhh" localSheetId="2">#REF!</definedName>
    <definedName name="hhh" localSheetId="0">#REF!</definedName>
    <definedName name="hhh">#REF!</definedName>
    <definedName name="JailDAverage" localSheetId="2">#REF!</definedName>
    <definedName name="JailDAverage" localSheetId="0">#REF!</definedName>
    <definedName name="JailDAverage">#REF!</definedName>
    <definedName name="JailDCap" localSheetId="0">[10]ALLRawDataCalcs!$L$80:$DB$80</definedName>
    <definedName name="JailDCap">[11]ALLRawDataCalcs!$L$80:$DB$80</definedName>
    <definedName name="JailDFloor" localSheetId="0">[10]ALLRawDataCalcs!$L$79:$DB$79</definedName>
    <definedName name="JailDFloor">[11]ALLRawDataCalcs!$L$79:$DB$79</definedName>
    <definedName name="JailDgk" localSheetId="2">#REF!</definedName>
    <definedName name="JailDgk" localSheetId="0">#REF!</definedName>
    <definedName name="JailDgk">#REF!</definedName>
    <definedName name="JailDMax" localSheetId="2">#REF!</definedName>
    <definedName name="JailDMax" localSheetId="0">#REF!</definedName>
    <definedName name="JailDMax">#REF!</definedName>
    <definedName name="JailDMedian" localSheetId="2">#REF!</definedName>
    <definedName name="JailDMedian" localSheetId="0">#REF!</definedName>
    <definedName name="JailDMedian">#REF!</definedName>
    <definedName name="jm" localSheetId="2">'[2]Complete UFR List'!#REF!</definedName>
    <definedName name="jm" localSheetId="0">'[2]Complete UFR List'!#REF!</definedName>
    <definedName name="jm">'[2]Complete UFR List'!#REF!</definedName>
    <definedName name="kls" localSheetId="2">#REF!</definedName>
    <definedName name="kls" localSheetId="0">#REF!</definedName>
    <definedName name="kls">#REF!</definedName>
    <definedName name="ListProviders">'[12]List of Programs'!$A$24:$A$29</definedName>
    <definedName name="Max" localSheetId="2">#REF!</definedName>
    <definedName name="Max" localSheetId="0">#REF!</definedName>
    <definedName name="Max">#REF!</definedName>
    <definedName name="Median" localSheetId="2">#REF!</definedName>
    <definedName name="Median" localSheetId="0">#REF!</definedName>
    <definedName name="Median">#REF!</definedName>
    <definedName name="Min" localSheetId="2">#REF!</definedName>
    <definedName name="Min" localSheetId="0">#REF!</definedName>
    <definedName name="Min">#REF!</definedName>
    <definedName name="mr" localSheetId="2">#REF!</definedName>
    <definedName name="mr" localSheetId="0">#REF!</definedName>
    <definedName name="mr">#REF!</definedName>
    <definedName name="MT" localSheetId="2">#REF!</definedName>
    <definedName name="MT" localSheetId="0">#REF!</definedName>
    <definedName name="MT">#REF!</definedName>
    <definedName name="new" localSheetId="2">#REF!</definedName>
    <definedName name="new" localSheetId="0">#REF!</definedName>
    <definedName name="new">#REF!</definedName>
    <definedName name="ok" localSheetId="2">#REF!</definedName>
    <definedName name="ok" localSheetId="0">#REF!</definedName>
    <definedName name="ok">#REF!</definedName>
    <definedName name="_xlnm.Print_Area" localSheetId="1">'1. Flex Team Menu. 2023'!$A$1:$V$45</definedName>
    <definedName name="_xlnm.Print_Area" localSheetId="0">'M2021 BLS Chart'!$B$1:$E$34</definedName>
    <definedName name="_xlnm.Print_Titles" localSheetId="2">CAF!$A:$A</definedName>
    <definedName name="Program_File" localSheetId="2">#REF!</definedName>
    <definedName name="Program_File" localSheetId="0">#REF!</definedName>
    <definedName name="Program_File">#REF!</definedName>
    <definedName name="Programs">'[12]List of Programs'!$B$3:$B$19</definedName>
    <definedName name="ProvFTE" localSheetId="2">'[13]FTE Data'!$A$3:$AW$56</definedName>
    <definedName name="ProvFTE" localSheetId="0">'[13]FTE Data'!$A$3:$AW$56</definedName>
    <definedName name="ProvFTE">'[14]FTE Data'!$A$3:$AW$56</definedName>
    <definedName name="PurchasedBy" localSheetId="2">'[13]FTE Data'!$C$263:$AZ$657</definedName>
    <definedName name="PurchasedBy" localSheetId="0">'[13]FTE Data'!$C$263:$AZ$657</definedName>
    <definedName name="PurchasedBy">'[14]FTE Data'!$C$263:$AZ$657</definedName>
    <definedName name="resmay2007" localSheetId="2">#REF!</definedName>
    <definedName name="resmay2007" localSheetId="0">#REF!</definedName>
    <definedName name="resmay2007">#REF!</definedName>
    <definedName name="sheet1" localSheetId="2">#REF!</definedName>
    <definedName name="sheet1" localSheetId="0">#REF!</definedName>
    <definedName name="sheet1">#REF!</definedName>
    <definedName name="Site_list" localSheetId="2">[13]Lists!$A$2:$A$53</definedName>
    <definedName name="Site_list" localSheetId="0">[13]Lists!$A$2:$A$53</definedName>
    <definedName name="Site_list">[14]Lists!$A$2:$A$53</definedName>
    <definedName name="Source" localSheetId="2">#REF!</definedName>
    <definedName name="Source" localSheetId="0">#REF!</definedName>
    <definedName name="Source">#REF!</definedName>
    <definedName name="Source_2" localSheetId="1">#REF!</definedName>
    <definedName name="Source_2" localSheetId="2">#REF!</definedName>
    <definedName name="Source_2" localSheetId="0">#REF!</definedName>
    <definedName name="Source_2">#REF!</definedName>
    <definedName name="SourcePathAndFileName" localSheetId="2">#REF!</definedName>
    <definedName name="SourcePathAndFileName" localSheetId="0">#REF!</definedName>
    <definedName name="SourcePathAndFileName">#REF!</definedName>
    <definedName name="Total_UFR" localSheetId="2">#REF!</definedName>
    <definedName name="Total_UFR" localSheetId="0">#REF!</definedName>
    <definedName name="Total_UFR">#REF!</definedName>
    <definedName name="Total_UFRs" localSheetId="2">#REF!</definedName>
    <definedName name="Total_UFRs" localSheetId="0">#REF!</definedName>
    <definedName name="Total_UFRs">#REF!</definedName>
    <definedName name="Total_UFRs_" localSheetId="2">#REF!</definedName>
    <definedName name="Total_UFRs_" localSheetId="0">#REF!</definedName>
    <definedName name="Total_UFRs_">#REF!</definedName>
    <definedName name="UFR" localSheetId="2">'[2]Complete UFR List'!#REF!</definedName>
    <definedName name="UFR" localSheetId="0">'[2]Complete UFR List'!#REF!</definedName>
    <definedName name="UFR">'[2]Complete UFR List'!#REF!</definedName>
    <definedName name="UFRS" localSheetId="0">'[2]Complete UFR List'!#REF!</definedName>
    <definedName name="UFRS">'[2]Complete UFR List'!#REF!</definedName>
    <definedName name="UPDATE">'[2]Complete UFR List'!#REF!</definedName>
    <definedName name="wefqwerqwe">'[2]Complete UFR List'!#REF!</definedName>
    <definedName name="yes">'[2]Complete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G21" i="3" l="1"/>
  <c r="CF21" i="3"/>
  <c r="CE21" i="3"/>
  <c r="CD21" i="3"/>
  <c r="CC21" i="3"/>
  <c r="CB21" i="3"/>
  <c r="CA21" i="3"/>
  <c r="BZ21" i="3"/>
  <c r="CI21" i="3" s="1"/>
  <c r="CI23" i="3" s="1"/>
  <c r="K3" i="2" s="1"/>
  <c r="CG20" i="3"/>
  <c r="CF20" i="3"/>
  <c r="CE20" i="3"/>
  <c r="CD20" i="3"/>
  <c r="CC20" i="3"/>
  <c r="CB20" i="3"/>
  <c r="CA20" i="3"/>
  <c r="BZ20" i="3"/>
  <c r="BZ17" i="3"/>
  <c r="CI17" i="3" s="1"/>
  <c r="BZ16" i="3"/>
  <c r="Q41" i="2"/>
  <c r="Q40" i="2"/>
  <c r="E40" i="2"/>
  <c r="Q39" i="2"/>
  <c r="E39" i="2"/>
  <c r="Q38" i="2"/>
  <c r="E38" i="2"/>
  <c r="Q37" i="2"/>
  <c r="E37" i="2"/>
  <c r="Q36" i="2"/>
  <c r="E36" i="2"/>
  <c r="Q35" i="2"/>
  <c r="E35" i="2"/>
  <c r="Q34" i="2"/>
  <c r="Q42" i="2" s="1"/>
  <c r="Q43" i="2" s="1"/>
  <c r="Q45" i="2" s="1"/>
  <c r="E34" i="2"/>
  <c r="E41" i="2" s="1"/>
  <c r="E42" i="2" s="1"/>
  <c r="E44" i="2" s="1"/>
  <c r="Q25" i="2"/>
  <c r="Q24" i="2"/>
  <c r="Q23" i="2"/>
  <c r="B23" i="2"/>
  <c r="Q22" i="2"/>
  <c r="B22" i="2"/>
  <c r="Q21" i="2"/>
  <c r="B21" i="2"/>
  <c r="Q20" i="2"/>
  <c r="B20" i="2"/>
  <c r="H12" i="2" s="1"/>
  <c r="Q19" i="2"/>
  <c r="B19" i="2"/>
  <c r="Q18" i="2"/>
  <c r="Q26" i="2" s="1"/>
  <c r="Q27" i="2" s="1"/>
  <c r="Q29" i="2" s="1"/>
  <c r="B18" i="2"/>
  <c r="B17" i="2"/>
  <c r="I13" i="2"/>
  <c r="H13" i="2"/>
  <c r="G13" i="2"/>
  <c r="F13" i="2"/>
  <c r="E13" i="2"/>
  <c r="I12" i="2"/>
  <c r="G12" i="2"/>
  <c r="F12" i="2"/>
  <c r="E12" i="2"/>
  <c r="I11" i="2"/>
  <c r="H11" i="2"/>
  <c r="G11" i="2"/>
  <c r="F11" i="2"/>
  <c r="E11" i="2"/>
  <c r="I10" i="2"/>
  <c r="H10" i="2"/>
  <c r="G10" i="2"/>
  <c r="F10" i="2"/>
  <c r="E10" i="2"/>
  <c r="C10" i="2"/>
  <c r="I9" i="2"/>
  <c r="H9" i="2"/>
  <c r="G9" i="2"/>
  <c r="F9" i="2"/>
  <c r="E9" i="2"/>
  <c r="I8" i="2"/>
  <c r="H8" i="2"/>
  <c r="G8" i="2"/>
  <c r="F8" i="2"/>
  <c r="E8" i="2"/>
  <c r="C8" i="2"/>
  <c r="I7" i="2"/>
  <c r="H7" i="2"/>
  <c r="G7" i="2"/>
  <c r="F7" i="2"/>
  <c r="E7" i="2"/>
  <c r="I6" i="2"/>
  <c r="H6" i="2"/>
  <c r="G6" i="2"/>
  <c r="F6" i="2"/>
  <c r="E6" i="2"/>
  <c r="J3" i="2"/>
  <c r="D3" i="2"/>
  <c r="C28" i="1"/>
  <c r="C26" i="1"/>
  <c r="C24" i="1"/>
  <c r="C22" i="1"/>
  <c r="C20" i="1"/>
  <c r="C18" i="1"/>
  <c r="C7" i="2" s="1"/>
  <c r="C16" i="1"/>
  <c r="C6" i="2" s="1"/>
  <c r="C14" i="1"/>
  <c r="C12" i="1"/>
  <c r="C10" i="1"/>
  <c r="C8" i="1"/>
  <c r="C11" i="2" s="1"/>
  <c r="C6" i="1"/>
  <c r="C12" i="2" s="1"/>
  <c r="K10" i="2" l="1"/>
  <c r="D12" i="2"/>
  <c r="D11" i="2"/>
  <c r="K11" i="2" s="1"/>
  <c r="L11" i="2" s="1"/>
  <c r="D6" i="2"/>
  <c r="J6" i="2" s="1"/>
  <c r="D7" i="2"/>
  <c r="K7" i="2" s="1"/>
  <c r="C9" i="2"/>
  <c r="D10" i="2"/>
  <c r="J10" i="2" s="1"/>
  <c r="J7" i="2"/>
  <c r="L7" i="2" s="1"/>
  <c r="N7" i="2" s="1"/>
  <c r="D8" i="2"/>
  <c r="J8" i="2" s="1"/>
  <c r="C13" i="2"/>
  <c r="J11" i="2"/>
  <c r="O7" i="2" l="1"/>
  <c r="P7" i="2"/>
  <c r="Q7" i="2"/>
  <c r="N11" i="2"/>
  <c r="M11" i="2"/>
  <c r="K8" i="2"/>
  <c r="L8" i="2" s="1"/>
  <c r="L6" i="2"/>
  <c r="N6" i="2" s="1"/>
  <c r="D9" i="2"/>
  <c r="K9" i="2" s="1"/>
  <c r="J9" i="2"/>
  <c r="L9" i="2"/>
  <c r="L10" i="2"/>
  <c r="D13" i="2"/>
  <c r="J12" i="2"/>
  <c r="K6" i="2"/>
  <c r="K12" i="2"/>
  <c r="L12" i="2" s="1"/>
  <c r="M12" i="2" l="1"/>
  <c r="N12" i="2"/>
  <c r="N8" i="2"/>
  <c r="M8" i="2"/>
  <c r="K13" i="2"/>
  <c r="L13" i="2" s="1"/>
  <c r="P6" i="2"/>
  <c r="Q6" i="2"/>
  <c r="O6" i="2"/>
  <c r="J13" i="2"/>
  <c r="Q11" i="2"/>
  <c r="P11" i="2"/>
  <c r="O11" i="2"/>
  <c r="N9" i="2"/>
  <c r="M9" i="2"/>
  <c r="M10" i="2"/>
  <c r="N10" i="2"/>
  <c r="M13" i="2" l="1"/>
  <c r="N13" i="2"/>
  <c r="P8" i="2"/>
  <c r="O8" i="2"/>
  <c r="Q8" i="2"/>
  <c r="Q12" i="2"/>
  <c r="O12" i="2"/>
  <c r="P12" i="2"/>
  <c r="Q9" i="2"/>
  <c r="P9" i="2"/>
  <c r="O9" i="2"/>
  <c r="Q10" i="2"/>
  <c r="P10" i="2"/>
  <c r="O10" i="2"/>
  <c r="P13" i="2" l="1"/>
  <c r="Q13" i="2"/>
  <c r="O13" i="2"/>
</calcChain>
</file>

<file path=xl/sharedStrings.xml><?xml version="1.0" encoding="utf-8"?>
<sst xmlns="http://schemas.openxmlformats.org/spreadsheetml/2006/main" count="287" uniqueCount="227">
  <si>
    <t>Source:</t>
  </si>
  <si>
    <t>BLS / OES</t>
  </si>
  <si>
    <t>Position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</si>
  <si>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</si>
  <si>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Common model titles (not all inclusive)</t>
  </si>
  <si>
    <t>Minimum Education and/or certification/Training/Experience</t>
  </si>
  <si>
    <t>Direct Care (hourly)</t>
  </si>
  <si>
    <t>Direct Care, Direct Care Blend, Non Specialized DC, Peer mentor, Family Specialist/ Partner,  Rec Coach/Mentor/Peer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</si>
  <si>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</si>
  <si>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</si>
  <si>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</si>
  <si>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</si>
  <si>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</si>
  <si>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</si>
  <si>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 xml:space="preserve">Recovery Specialist 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</si>
  <si>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</si>
  <si>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</si>
  <si>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</si>
  <si>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</si>
  <si>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</si>
  <si>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</si>
  <si>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</si>
  <si>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</si>
  <si>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</si>
  <si>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</si>
  <si>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</si>
  <si>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</si>
  <si>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</si>
  <si>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</si>
  <si>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</si>
  <si>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</si>
  <si>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</si>
  <si>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</si>
  <si>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</si>
  <si>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</si>
  <si>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</si>
  <si>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</si>
  <si>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</si>
  <si>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</si>
  <si>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</si>
  <si>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</si>
  <si>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</si>
  <si>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</si>
  <si>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</si>
  <si>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</si>
  <si>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</si>
  <si>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</si>
  <si>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</si>
  <si>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</si>
  <si>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</si>
  <si>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</si>
  <si>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</si>
  <si>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</si>
  <si>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</si>
  <si>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Admin Allocation</t>
  </si>
  <si>
    <t>C.257 Benchmark</t>
  </si>
  <si>
    <t>DMH Flexible Supports Services</t>
  </si>
  <si>
    <t>Monthly Accommodation Rates and Hourly Rates</t>
  </si>
  <si>
    <t>Annual Full Time Salary</t>
  </si>
  <si>
    <t>Occ</t>
  </si>
  <si>
    <t>Travel</t>
  </si>
  <si>
    <t>Sup &amp; Mat</t>
  </si>
  <si>
    <t>Supervision</t>
  </si>
  <si>
    <t>Training</t>
  </si>
  <si>
    <t xml:space="preserve"> Hourly Rate</t>
  </si>
  <si>
    <t>Monthly Accommodation rates</t>
  </si>
  <si>
    <t xml:space="preserve">BENCHMARK </t>
  </si>
  <si>
    <t>STAFF TITLE</t>
  </si>
  <si>
    <t>Level</t>
  </si>
  <si>
    <t>Admin</t>
  </si>
  <si>
    <t>CAF</t>
  </si>
  <si>
    <t>Total</t>
  </si>
  <si>
    <t>FTE</t>
  </si>
  <si>
    <t xml:space="preserve">FTE </t>
  </si>
  <si>
    <t>Program Manager</t>
  </si>
  <si>
    <t>N/A</t>
  </si>
  <si>
    <t>Benchmarked to LICSW</t>
  </si>
  <si>
    <t>Benchmarked to Program Management</t>
  </si>
  <si>
    <t>Clinician (MA Lvl)</t>
  </si>
  <si>
    <t>Benchmarked to MA Lvl Clinician</t>
  </si>
  <si>
    <t>Clinician (Indep.Lic)</t>
  </si>
  <si>
    <t xml:space="preserve">Family Partner </t>
  </si>
  <si>
    <t>Benchmark to Direct Care</t>
  </si>
  <si>
    <t>Family Partner</t>
  </si>
  <si>
    <t>Benchmark to Direct Care III</t>
  </si>
  <si>
    <t>Peer Mentor / Therapeutic Support Specialist</t>
  </si>
  <si>
    <t>Benchmark Expenses - Per 1.0 FTE  (Source / Benchmark)</t>
  </si>
  <si>
    <t>Productivity Standard - Per FTE (Family Partner)</t>
  </si>
  <si>
    <t>Occupancy</t>
  </si>
  <si>
    <t>Weighted Average - FY20 UFR Data</t>
  </si>
  <si>
    <t>Total Availble Hours</t>
  </si>
  <si>
    <t>Hours</t>
  </si>
  <si>
    <t>Weeks</t>
  </si>
  <si>
    <t>Weighted Average - FY20 UFR Data 23E Staff Miles, 25E Client Trans &amp; 26E Vehicle Exp</t>
  </si>
  <si>
    <t>Vacation</t>
  </si>
  <si>
    <t>Program Supplies and Materials</t>
  </si>
  <si>
    <t>Weighted Average - FY20 UFR Data (Line 33E: Program supplies and materials)</t>
  </si>
  <si>
    <t>Sick &amp; Personal</t>
  </si>
  <si>
    <t>Supervision for Peer Mentor</t>
  </si>
  <si>
    <t>Purchaser Recommendation</t>
  </si>
  <si>
    <t>Supervision for Fam Partner</t>
  </si>
  <si>
    <t>Holidays</t>
  </si>
  <si>
    <t xml:space="preserve">Supervision for Manager </t>
  </si>
  <si>
    <t>Supervision for  Clinican</t>
  </si>
  <si>
    <t>Admin / Paperwork</t>
  </si>
  <si>
    <t>Supervision Received</t>
  </si>
  <si>
    <t>Internal Agency Consulting</t>
  </si>
  <si>
    <t>Subtotal Unproductive Hours</t>
  </si>
  <si>
    <t xml:space="preserve">Total Yearly Available Hours </t>
  </si>
  <si>
    <t xml:space="preserve">Average FTEs </t>
  </si>
  <si>
    <t>Total Productive Hours per FTE</t>
  </si>
  <si>
    <t>Productivity Standard - Per FTE (Clinican)</t>
  </si>
  <si>
    <t>Productivity Standard - Per FTE (Peer Mentor / Therapeutic Spec)</t>
  </si>
  <si>
    <t>Clerical / Paperwork</t>
  </si>
  <si>
    <t>Supervision received</t>
  </si>
  <si>
    <t>Admin/Supervision</t>
  </si>
  <si>
    <t>Massachusetts Economic Indicators</t>
  </si>
  <si>
    <r>
      <t xml:space="preserve">IHS Markit, </t>
    </r>
    <r>
      <rPr>
        <b/>
        <sz val="12"/>
        <color indexed="10"/>
        <rFont val="Arial"/>
        <family val="2"/>
      </rPr>
      <t>Spring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</si>
  <si>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</si>
  <si>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</si>
  <si>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</si>
  <si>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</si>
  <si>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</si>
  <si>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</si>
  <si>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</si>
  <si>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</si>
  <si>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</si>
  <si>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</si>
  <si>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</si>
  <si>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</si>
  <si>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</si>
  <si>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</si>
  <si>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</si>
  <si>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</si>
  <si>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</si>
  <si>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</si>
  <si>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</si>
  <si>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</si>
  <si>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</si>
  <si>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</si>
  <si>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</si>
  <si>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</si>
  <si>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</si>
  <si>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</si>
  <si>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</si>
  <si>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</si>
  <si>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</si>
  <si>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</si>
  <si>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</si>
  <si>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</si>
  <si>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</si>
  <si>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</si>
  <si>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</si>
  <si>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</si>
  <si>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</si>
  <si>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</si>
  <si>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</si>
  <si>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</si>
  <si>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</si>
  <si>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</si>
  <si>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</si>
  <si>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</si>
  <si>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</si>
  <si>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</si>
  <si>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</si>
  <si>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</si>
  <si>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</si>
  <si>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</si>
  <si>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</si>
  <si>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</si>
  <si>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</si>
  <si>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</si>
  <si>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</si>
  <si>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</si>
  <si>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</si>
  <si>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</si>
  <si>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</si>
  <si>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</si>
  <si>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</si>
  <si>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</si>
  <si>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</si>
  <si>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</si>
  <si>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</si>
  <si>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</si>
  <si>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</si>
  <si>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</si>
  <si>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</si>
  <si>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</si>
  <si>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</si>
  <si>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</si>
  <si>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</si>
  <si>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</si>
  <si>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</si>
  <si>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</si>
  <si>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</si>
  <si>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</si>
  <si>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</si>
  <si>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</si>
  <si>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</si>
  <si>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</si>
  <si>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</si>
  <si>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</si>
  <si>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</si>
  <si>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</si>
  <si>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</si>
  <si>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</si>
  <si>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</si>
  <si>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</si>
  <si>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</si>
  <si>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</si>
  <si>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</si>
  <si>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</si>
  <si>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</si>
  <si>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</si>
  <si>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</si>
  <si>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</si>
  <si>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</si>
  <si>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</si>
  <si>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</si>
  <si>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</si>
  <si>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2023</t>
  </si>
  <si>
    <t xml:space="preserve">Base period: </t>
  </si>
  <si>
    <t>FY23Q2</t>
  </si>
  <si>
    <t>Average</t>
  </si>
  <si>
    <t xml:space="preserve">Prospective rate period: </t>
  </si>
  <si>
    <t>January 1, 2023 - December 31, 2024</t>
  </si>
  <si>
    <t>CAF: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</si>
</sst>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&quot;$&quot;#,##0"/>
    <numFmt numFmtId="167" formatCode="0.00_);[Red]\(0.00\)"/>
    <numFmt numFmtId="168" formatCode="_(&quot;$&quot;* #,##0_);_(&quot;$&quot;* \(#,##0\);_(&quot;$&quot;* &quot;-&quot;??_);_(@_)"/>
    <numFmt numFmtId="169" formatCode="0.0"/>
    <numFmt numFmtId="170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9" fillId="0" borderId="0">
      <alignment horizontal="left" vertical="center" wrapText="1"/>
    </xf>
    <xf numFmtId="9" fontId="22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3" applyFont="1"/>
    <xf numFmtId="0" fontId="3" fillId="0" borderId="0" xfId="3" applyFont="1" applyAlignment="1">
      <alignment horizontal="center"/>
    </xf>
    <xf numFmtId="0" fontId="1" fillId="0" borderId="0" xfId="3"/>
    <xf numFmtId="0" fontId="1" fillId="0" borderId="0" xfId="3" applyAlignment="1">
      <alignment wrapText="1"/>
    </xf>
    <xf numFmtId="0" fontId="4" fillId="0" borderId="0" xfId="3" applyFont="1" applyAlignment="1">
      <alignment horizontal="center"/>
    </xf>
    <xf numFmtId="164" fontId="5" fillId="0" borderId="0" xfId="3" applyNumberFormat="1" applyFont="1" applyAlignment="1">
      <alignment horizontal="left" vertical="top"/>
    </xf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wrapText="1"/>
    </xf>
    <xf numFmtId="0" fontId="5" fillId="0" borderId="0" xfId="3" applyFont="1"/>
    <xf numFmtId="9" fontId="5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left" wrapText="1"/>
    </xf>
    <xf numFmtId="0" fontId="6" fillId="0" borderId="1" xfId="3" applyFont="1" applyBorder="1"/>
    <xf numFmtId="165" fontId="6" fillId="0" borderId="2" xfId="3" applyNumberFormat="1" applyFont="1" applyBorder="1" applyAlignment="1">
      <alignment horizontal="center"/>
    </xf>
    <xf numFmtId="0" fontId="6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/>
    <xf numFmtId="166" fontId="6" fillId="0" borderId="6" xfId="3" applyNumberFormat="1" applyFont="1" applyBorder="1" applyAlignment="1">
      <alignment horizontal="center"/>
    </xf>
    <xf numFmtId="0" fontId="6" fillId="0" borderId="6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center" wrapText="1"/>
    </xf>
    <xf numFmtId="0" fontId="6" fillId="0" borderId="3" xfId="3" applyFont="1" applyBorder="1"/>
    <xf numFmtId="0" fontId="6" fillId="0" borderId="8" xfId="3" applyFont="1" applyBorder="1"/>
    <xf numFmtId="166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 vertical="center" wrapText="1"/>
    </xf>
    <xf numFmtId="0" fontId="6" fillId="0" borderId="6" xfId="3" applyFont="1" applyBorder="1"/>
    <xf numFmtId="0" fontId="6" fillId="0" borderId="1" xfId="3" applyFont="1" applyBorder="1" applyAlignment="1">
      <alignment wrapText="1"/>
    </xf>
    <xf numFmtId="0" fontId="6" fillId="0" borderId="5" xfId="3" applyFont="1" applyBorder="1" applyAlignment="1">
      <alignment wrapText="1"/>
    </xf>
    <xf numFmtId="165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 vertical="center" wrapText="1"/>
    </xf>
    <xf numFmtId="0" fontId="6" fillId="0" borderId="3" xfId="3" applyFont="1" applyBorder="1" applyAlignment="1">
      <alignment vertical="top" wrapText="1"/>
    </xf>
    <xf numFmtId="0" fontId="6" fillId="0" borderId="6" xfId="3" applyFont="1" applyBorder="1" applyAlignment="1">
      <alignment vertical="top" wrapText="1"/>
    </xf>
    <xf numFmtId="0" fontId="7" fillId="0" borderId="0" xfId="3" applyFont="1" applyAlignment="1">
      <alignment horizontal="right" wrapText="1"/>
    </xf>
    <xf numFmtId="166" fontId="7" fillId="0" borderId="0" xfId="3" applyNumberFormat="1" applyFont="1"/>
    <xf numFmtId="0" fontId="7" fillId="0" borderId="0" xfId="3" applyFont="1"/>
    <xf numFmtId="0" fontId="7" fillId="0" borderId="0" xfId="3" applyFont="1" applyAlignment="1">
      <alignment wrapText="1"/>
    </xf>
    <xf numFmtId="0" fontId="7" fillId="0" borderId="0" xfId="3" applyFont="1" applyAlignment="1">
      <alignment horizontal="right"/>
    </xf>
    <xf numFmtId="10" fontId="7" fillId="0" borderId="0" xfId="4" applyNumberFormat="1" applyFont="1"/>
    <xf numFmtId="9" fontId="7" fillId="0" borderId="0" xfId="4" applyFont="1"/>
    <xf numFmtId="0" fontId="1" fillId="0" borderId="0" xfId="3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6" fontId="10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0" fontId="2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8" fontId="2" fillId="0" borderId="14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167" fontId="2" fillId="0" borderId="1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horizontal="center" wrapText="1"/>
    </xf>
    <xf numFmtId="166" fontId="12" fillId="0" borderId="17" xfId="0" applyNumberFormat="1" applyFont="1" applyBorder="1" applyAlignment="1">
      <alignment horizontal="center" vertical="center" wrapText="1"/>
    </xf>
    <xf numFmtId="166" fontId="12" fillId="0" borderId="18" xfId="0" applyNumberFormat="1" applyFont="1" applyBorder="1" applyAlignment="1">
      <alignment horizontal="center" vertical="center" wrapText="1"/>
    </xf>
    <xf numFmtId="165" fontId="12" fillId="0" borderId="18" xfId="0" applyNumberFormat="1" applyFont="1" applyBorder="1" applyAlignment="1">
      <alignment horizontal="center" vertical="center" wrapText="1"/>
    </xf>
    <xf numFmtId="166" fontId="12" fillId="0" borderId="19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 readingOrder="1"/>
    </xf>
    <xf numFmtId="0" fontId="14" fillId="0" borderId="13" xfId="0" applyFont="1" applyBorder="1" applyAlignment="1">
      <alignment horizontal="left" vertical="center" wrapText="1" readingOrder="1"/>
    </xf>
    <xf numFmtId="0" fontId="14" fillId="0" borderId="20" xfId="0" applyFont="1" applyBorder="1" applyAlignment="1">
      <alignment horizontal="left" vertical="center" wrapText="1" readingOrder="1"/>
    </xf>
    <xf numFmtId="0" fontId="13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horizontal="center" wrapText="1"/>
    </xf>
    <xf numFmtId="166" fontId="12" fillId="0" borderId="23" xfId="0" applyNumberFormat="1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center" vertical="center" wrapText="1"/>
    </xf>
    <xf numFmtId="165" fontId="12" fillId="0" borderId="25" xfId="0" applyNumberFormat="1" applyFont="1" applyBorder="1" applyAlignment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center" wrapText="1"/>
    </xf>
    <xf numFmtId="166" fontId="12" fillId="0" borderId="15" xfId="0" applyNumberFormat="1" applyFont="1" applyBorder="1" applyAlignment="1">
      <alignment horizontal="center" vertical="center" wrapText="1"/>
    </xf>
    <xf numFmtId="166" fontId="12" fillId="0" borderId="25" xfId="0" applyNumberFormat="1" applyFont="1" applyBorder="1" applyAlignment="1">
      <alignment horizontal="center" vertical="center" wrapText="1"/>
    </xf>
    <xf numFmtId="166" fontId="12" fillId="0" borderId="2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6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29" xfId="0" applyFont="1" applyBorder="1" applyAlignment="1">
      <alignment horizontal="center" wrapText="1"/>
    </xf>
    <xf numFmtId="165" fontId="12" fillId="0" borderId="30" xfId="0" applyNumberFormat="1" applyFont="1" applyBorder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2" fillId="0" borderId="31" xfId="0" applyFont="1" applyBorder="1" applyAlignment="1">
      <alignment horizontal="center" wrapText="1"/>
    </xf>
    <xf numFmtId="166" fontId="12" fillId="0" borderId="30" xfId="0" applyNumberFormat="1" applyFont="1" applyBorder="1" applyAlignment="1">
      <alignment horizontal="center" vertical="center" wrapText="1"/>
    </xf>
    <xf numFmtId="166" fontId="12" fillId="0" borderId="32" xfId="0" applyNumberFormat="1" applyFont="1" applyBorder="1" applyAlignment="1">
      <alignment horizontal="center" vertical="center" wrapText="1"/>
    </xf>
    <xf numFmtId="6" fontId="17" fillId="0" borderId="0" xfId="0" applyNumberFormat="1" applyFont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2" fillId="0" borderId="36" xfId="0" applyNumberFormat="1" applyFont="1" applyBorder="1" applyAlignment="1">
      <alignment wrapText="1"/>
    </xf>
    <xf numFmtId="3" fontId="12" fillId="0" borderId="34" xfId="0" applyNumberFormat="1" applyFont="1" applyBorder="1" applyAlignment="1">
      <alignment wrapText="1"/>
    </xf>
    <xf numFmtId="3" fontId="12" fillId="0" borderId="34" xfId="0" applyNumberFormat="1" applyFont="1" applyBorder="1" applyAlignment="1">
      <alignment horizontal="center" wrapText="1"/>
    </xf>
    <xf numFmtId="3" fontId="12" fillId="0" borderId="37" xfId="0" applyNumberFormat="1" applyFont="1" applyBorder="1" applyAlignment="1">
      <alignment horizontal="center" wrapText="1"/>
    </xf>
    <xf numFmtId="3" fontId="12" fillId="0" borderId="38" xfId="0" applyNumberFormat="1" applyFont="1" applyBorder="1"/>
    <xf numFmtId="0" fontId="18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39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" fontId="10" fillId="0" borderId="13" xfId="0" applyNumberFormat="1" applyFont="1" applyBorder="1" applyAlignment="1">
      <alignment horizontal="right" wrapText="1"/>
    </xf>
    <xf numFmtId="1" fontId="10" fillId="0" borderId="40" xfId="0" applyNumberFormat="1" applyFont="1" applyBorder="1" applyAlignment="1">
      <alignment horizontal="right" wrapText="1"/>
    </xf>
    <xf numFmtId="3" fontId="10" fillId="2" borderId="19" xfId="0" applyNumberFormat="1" applyFont="1" applyFill="1" applyBorder="1"/>
    <xf numFmtId="168" fontId="18" fillId="0" borderId="0" xfId="1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10" fontId="18" fillId="0" borderId="0" xfId="2" applyNumberFormat="1" applyFont="1" applyAlignment="1">
      <alignment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169" fontId="10" fillId="0" borderId="25" xfId="0" applyNumberFormat="1" applyFont="1" applyBorder="1" applyAlignment="1">
      <alignment horizontal="right" vertical="center" wrapText="1"/>
    </xf>
    <xf numFmtId="0" fontId="10" fillId="0" borderId="27" xfId="0" applyFont="1" applyBorder="1" applyAlignment="1">
      <alignment horizontal="left" wrapText="1"/>
    </xf>
    <xf numFmtId="0" fontId="10" fillId="0" borderId="41" xfId="0" applyFont="1" applyBorder="1" applyAlignment="1">
      <alignment horizontal="left" wrapText="1"/>
    </xf>
    <xf numFmtId="169" fontId="10" fillId="0" borderId="25" xfId="0" applyNumberFormat="1" applyFont="1" applyBorder="1" applyAlignment="1">
      <alignment horizontal="right" wrapText="1"/>
    </xf>
    <xf numFmtId="1" fontId="10" fillId="0" borderId="25" xfId="0" applyNumberFormat="1" applyFont="1" applyBorder="1" applyAlignment="1">
      <alignment horizontal="right" wrapText="1"/>
    </xf>
    <xf numFmtId="0" fontId="10" fillId="2" borderId="27" xfId="5" applyFont="1" applyFill="1" applyBorder="1" applyAlignment="1">
      <alignment horizontal="left"/>
    </xf>
    <xf numFmtId="0" fontId="10" fillId="2" borderId="41" xfId="5" applyFont="1" applyFill="1" applyBorder="1" applyAlignment="1">
      <alignment horizontal="left"/>
    </xf>
    <xf numFmtId="1" fontId="10" fillId="0" borderId="13" xfId="0" applyNumberFormat="1" applyFont="1" applyBorder="1" applyAlignment="1">
      <alignment horizontal="right" vertical="top" wrapText="1"/>
    </xf>
    <xf numFmtId="1" fontId="10" fillId="2" borderId="25" xfId="5" applyNumberFormat="1" applyFont="1" applyFill="1" applyBorder="1" applyAlignment="1">
      <alignment horizontal="right"/>
    </xf>
    <xf numFmtId="0" fontId="21" fillId="2" borderId="27" xfId="5" applyFont="1" applyFill="1" applyBorder="1" applyAlignment="1">
      <alignment horizontal="left"/>
    </xf>
    <xf numFmtId="0" fontId="21" fillId="2" borderId="41" xfId="5" applyFont="1" applyFill="1" applyBorder="1" applyAlignment="1">
      <alignment horizontal="left"/>
    </xf>
    <xf numFmtId="169" fontId="21" fillId="0" borderId="41" xfId="0" applyNumberFormat="1" applyFont="1" applyBorder="1" applyAlignment="1">
      <alignment horizontal="right" vertical="top" wrapText="1"/>
    </xf>
    <xf numFmtId="0" fontId="0" fillId="0" borderId="5" xfId="0" applyBorder="1" applyAlignment="1">
      <alignment vertical="center"/>
    </xf>
    <xf numFmtId="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27" xfId="5" applyFont="1" applyBorder="1" applyAlignment="1">
      <alignment horizontal="left"/>
    </xf>
    <xf numFmtId="0" fontId="21" fillId="0" borderId="41" xfId="5" applyFont="1" applyBorder="1" applyAlignment="1">
      <alignment horizontal="left"/>
    </xf>
    <xf numFmtId="1" fontId="10" fillId="0" borderId="25" xfId="5" applyNumberFormat="1" applyFont="1" applyBorder="1" applyAlignment="1">
      <alignment horizontal="right"/>
    </xf>
    <xf numFmtId="3" fontId="10" fillId="0" borderId="28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0" fillId="0" borderId="5" xfId="5" applyFont="1" applyBorder="1" applyAlignment="1">
      <alignment horizontal="left"/>
    </xf>
    <xf numFmtId="0" fontId="10" fillId="0" borderId="6" xfId="5" applyFont="1" applyBorder="1" applyAlignment="1">
      <alignment horizontal="left"/>
    </xf>
    <xf numFmtId="169" fontId="10" fillId="0" borderId="0" xfId="0" applyNumberFormat="1" applyFont="1" applyAlignment="1">
      <alignment horizontal="right" wrapText="1"/>
    </xf>
    <xf numFmtId="1" fontId="10" fillId="0" borderId="42" xfId="5" applyNumberFormat="1" applyFont="1" applyBorder="1" applyAlignment="1">
      <alignment horizontal="right"/>
    </xf>
    <xf numFmtId="3" fontId="10" fillId="0" borderId="4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left" wrapText="1"/>
    </xf>
    <xf numFmtId="0" fontId="12" fillId="0" borderId="34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37" xfId="0" applyFont="1" applyBorder="1" applyAlignment="1">
      <alignment horizontal="right" wrapText="1"/>
    </xf>
    <xf numFmtId="10" fontId="0" fillId="0" borderId="0" xfId="2" applyNumberFormat="1" applyFont="1" applyAlignment="1">
      <alignment horizontal="center" vertical="center"/>
    </xf>
    <xf numFmtId="0" fontId="12" fillId="0" borderId="39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0" fontId="12" fillId="0" borderId="18" xfId="0" applyFont="1" applyBorder="1" applyAlignment="1">
      <alignment horizontal="right" wrapText="1"/>
    </xf>
    <xf numFmtId="3" fontId="12" fillId="0" borderId="19" xfId="0" applyNumberFormat="1" applyFont="1" applyBorder="1"/>
    <xf numFmtId="0" fontId="10" fillId="0" borderId="29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7" xfId="0" applyFont="1" applyBorder="1" applyAlignment="1">
      <alignment horizontal="left" wrapText="1"/>
    </xf>
    <xf numFmtId="0" fontId="10" fillId="0" borderId="42" xfId="0" applyFont="1" applyBorder="1" applyAlignment="1">
      <alignment horizontal="right" wrapText="1"/>
    </xf>
    <xf numFmtId="4" fontId="10" fillId="0" borderId="43" xfId="0" applyNumberFormat="1" applyFont="1" applyBorder="1"/>
    <xf numFmtId="10" fontId="0" fillId="0" borderId="0" xfId="0" applyNumberFormat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21" fillId="2" borderId="27" xfId="5" applyFont="1" applyFill="1" applyBorder="1" applyAlignment="1">
      <alignment horizontal="left"/>
    </xf>
    <xf numFmtId="0" fontId="21" fillId="2" borderId="41" xfId="5" applyFont="1" applyFill="1" applyBorder="1" applyAlignment="1">
      <alignment horizontal="left"/>
    </xf>
    <xf numFmtId="1" fontId="21" fillId="0" borderId="13" xfId="0" applyNumberFormat="1" applyFont="1" applyBorder="1" applyAlignment="1">
      <alignment horizontal="right" vertical="top" wrapText="1"/>
    </xf>
    <xf numFmtId="1" fontId="21" fillId="2" borderId="25" xfId="5" applyNumberFormat="1" applyFont="1" applyFill="1" applyBorder="1" applyAlignment="1">
      <alignment horizontal="right"/>
    </xf>
    <xf numFmtId="3" fontId="21" fillId="2" borderId="19" xfId="0" applyNumberFormat="1" applyFont="1" applyFill="1" applyBorder="1"/>
    <xf numFmtId="0" fontId="10" fillId="2" borderId="27" xfId="5" applyFont="1" applyFill="1" applyBorder="1" applyAlignment="1">
      <alignment horizontal="left"/>
    </xf>
    <xf numFmtId="0" fontId="10" fillId="2" borderId="41" xfId="5" applyFont="1" applyFill="1" applyBorder="1" applyAlignment="1">
      <alignment horizontal="left"/>
    </xf>
    <xf numFmtId="1" fontId="10" fillId="0" borderId="41" xfId="0" applyNumberFormat="1" applyFont="1" applyBorder="1" applyAlignment="1">
      <alignment horizontal="right" vertical="top" wrapText="1"/>
    </xf>
    <xf numFmtId="2" fontId="21" fillId="0" borderId="13" xfId="0" applyNumberFormat="1" applyFont="1" applyBorder="1" applyAlignment="1">
      <alignment horizontal="right" vertical="top" wrapText="1"/>
    </xf>
    <xf numFmtId="0" fontId="10" fillId="2" borderId="5" xfId="5" applyFont="1" applyFill="1" applyBorder="1" applyAlignment="1">
      <alignment horizontal="left"/>
    </xf>
    <xf numFmtId="0" fontId="10" fillId="2" borderId="6" xfId="5" applyFont="1" applyFill="1" applyBorder="1" applyAlignment="1">
      <alignment horizontal="left"/>
    </xf>
    <xf numFmtId="2" fontId="10" fillId="2" borderId="0" xfId="0" applyNumberFormat="1" applyFont="1" applyFill="1" applyAlignment="1">
      <alignment horizontal="right" wrapText="1"/>
    </xf>
    <xf numFmtId="1" fontId="10" fillId="2" borderId="42" xfId="5" applyNumberFormat="1" applyFont="1" applyFill="1" applyBorder="1" applyAlignment="1">
      <alignment horizontal="right"/>
    </xf>
    <xf numFmtId="3" fontId="10" fillId="2" borderId="19" xfId="0" applyNumberFormat="1" applyFont="1" applyFill="1" applyBorder="1" applyAlignment="1">
      <alignment horizontal="right"/>
    </xf>
    <xf numFmtId="0" fontId="21" fillId="0" borderId="5" xfId="5" applyFont="1" applyBorder="1" applyAlignment="1">
      <alignment horizontal="left"/>
    </xf>
    <xf numFmtId="0" fontId="21" fillId="0" borderId="6" xfId="5" applyFont="1" applyBorder="1" applyAlignment="1">
      <alignment horizontal="left"/>
    </xf>
    <xf numFmtId="169" fontId="21" fillId="0" borderId="0" xfId="0" applyNumberFormat="1" applyFont="1" applyAlignment="1">
      <alignment horizontal="right" wrapText="1"/>
    </xf>
    <xf numFmtId="1" fontId="21" fillId="0" borderId="42" xfId="5" applyNumberFormat="1" applyFont="1" applyBorder="1" applyAlignment="1">
      <alignment horizontal="right"/>
    </xf>
    <xf numFmtId="3" fontId="21" fillId="0" borderId="43" xfId="0" applyNumberFormat="1" applyFont="1" applyBorder="1" applyAlignment="1">
      <alignment horizontal="right"/>
    </xf>
    <xf numFmtId="0" fontId="13" fillId="0" borderId="33" xfId="0" applyFont="1" applyBorder="1" applyAlignment="1">
      <alignment horizontal="left" wrapText="1"/>
    </xf>
    <xf numFmtId="0" fontId="13" fillId="0" borderId="34" xfId="0" applyFont="1" applyBorder="1" applyAlignment="1">
      <alignment horizontal="left" wrapText="1"/>
    </xf>
    <xf numFmtId="0" fontId="13" fillId="0" borderId="44" xfId="0" applyFont="1" applyBorder="1" applyAlignment="1">
      <alignment horizontal="left" wrapText="1"/>
    </xf>
    <xf numFmtId="0" fontId="13" fillId="0" borderId="37" xfId="0" applyFont="1" applyBorder="1" applyAlignment="1">
      <alignment horizontal="right" wrapText="1"/>
    </xf>
    <xf numFmtId="3" fontId="13" fillId="0" borderId="38" xfId="0" applyNumberFormat="1" applyFont="1" applyBorder="1"/>
    <xf numFmtId="0" fontId="13" fillId="0" borderId="39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45" xfId="0" applyFont="1" applyBorder="1" applyAlignment="1">
      <alignment horizontal="left" wrapText="1"/>
    </xf>
    <xf numFmtId="0" fontId="13" fillId="0" borderId="18" xfId="0" applyFont="1" applyBorder="1" applyAlignment="1">
      <alignment horizontal="right" wrapText="1"/>
    </xf>
    <xf numFmtId="3" fontId="13" fillId="0" borderId="19" xfId="0" applyNumberFormat="1" applyFont="1" applyBorder="1"/>
    <xf numFmtId="0" fontId="21" fillId="0" borderId="29" xfId="0" applyFont="1" applyBorder="1" applyAlignment="1">
      <alignment horizontal="left" wrapText="1"/>
    </xf>
    <xf numFmtId="0" fontId="21" fillId="0" borderId="46" xfId="0" applyFont="1" applyBorder="1" applyAlignment="1">
      <alignment horizontal="left" wrapText="1"/>
    </xf>
    <xf numFmtId="0" fontId="21" fillId="0" borderId="47" xfId="0" applyFont="1" applyBorder="1" applyAlignment="1">
      <alignment horizontal="left" wrapText="1"/>
    </xf>
    <xf numFmtId="0" fontId="21" fillId="0" borderId="42" xfId="0" applyFont="1" applyBorder="1" applyAlignment="1">
      <alignment horizontal="right" wrapText="1"/>
    </xf>
    <xf numFmtId="4" fontId="21" fillId="0" borderId="43" xfId="0" applyNumberFormat="1" applyFont="1" applyBorder="1"/>
    <xf numFmtId="165" fontId="12" fillId="0" borderId="0" xfId="0" applyNumberFormat="1" applyFont="1" applyAlignment="1">
      <alignment vertical="center" wrapText="1"/>
    </xf>
    <xf numFmtId="0" fontId="23" fillId="7" borderId="3" xfId="6" applyFont="1" applyFill="1" applyBorder="1" applyAlignment="1">
      <alignment horizontal="left"/>
    </xf>
    <xf numFmtId="0" fontId="23" fillId="7" borderId="4" xfId="6" applyFont="1" applyFill="1" applyBorder="1" applyAlignment="1">
      <alignment horizontal="left"/>
    </xf>
    <xf numFmtId="0" fontId="22" fillId="0" borderId="0" xfId="6"/>
    <xf numFmtId="0" fontId="24" fillId="7" borderId="0" xfId="6" applyFont="1" applyFill="1"/>
    <xf numFmtId="0" fontId="26" fillId="7" borderId="9" xfId="6" applyFont="1" applyFill="1" applyBorder="1"/>
    <xf numFmtId="0" fontId="27" fillId="7" borderId="6" xfId="6" applyFont="1" applyFill="1" applyBorder="1"/>
    <xf numFmtId="0" fontId="26" fillId="7" borderId="7" xfId="6" applyFont="1" applyFill="1" applyBorder="1"/>
    <xf numFmtId="0" fontId="26" fillId="0" borderId="0" xfId="6" applyFont="1"/>
    <xf numFmtId="0" fontId="28" fillId="8" borderId="0" xfId="7" applyFont="1" applyFill="1"/>
    <xf numFmtId="0" fontId="28" fillId="4" borderId="0" xfId="7" applyFont="1" applyFill="1"/>
    <xf numFmtId="0" fontId="28" fillId="9" borderId="0" xfId="7" applyFont="1" applyFill="1"/>
    <xf numFmtId="0" fontId="28" fillId="10" borderId="0" xfId="6" applyFont="1" applyFill="1" applyAlignment="1">
      <alignment horizontal="center"/>
    </xf>
    <xf numFmtId="0" fontId="28" fillId="11" borderId="0" xfId="6" applyFont="1" applyFill="1" applyAlignment="1">
      <alignment horizontal="center"/>
    </xf>
    <xf numFmtId="14" fontId="26" fillId="0" borderId="0" xfId="6" applyNumberFormat="1" applyFont="1"/>
    <xf numFmtId="170" fontId="22" fillId="0" borderId="0" xfId="6" applyNumberFormat="1"/>
    <xf numFmtId="2" fontId="22" fillId="0" borderId="0" xfId="6" applyNumberFormat="1"/>
    <xf numFmtId="0" fontId="26" fillId="0" borderId="0" xfId="8" applyFont="1" applyAlignment="1"/>
    <xf numFmtId="0" fontId="29" fillId="0" borderId="0" xfId="8" applyAlignment="1"/>
    <xf numFmtId="0" fontId="30" fillId="0" borderId="0" xfId="8" applyFont="1" applyAlignment="1"/>
    <xf numFmtId="0" fontId="31" fillId="0" borderId="0" xfId="8" applyFont="1" applyAlignment="1"/>
    <xf numFmtId="0" fontId="29" fillId="0" borderId="22" xfId="8" applyBorder="1" applyAlignment="1"/>
    <xf numFmtId="0" fontId="29" fillId="0" borderId="48" xfId="8" applyBorder="1" applyAlignment="1"/>
    <xf numFmtId="0" fontId="29" fillId="0" borderId="49" xfId="8" applyBorder="1" applyAlignment="1"/>
    <xf numFmtId="0" fontId="29" fillId="0" borderId="50" xfId="8" applyBorder="1" applyAlignment="1"/>
    <xf numFmtId="0" fontId="29" fillId="0" borderId="0" xfId="8" applyAlignment="1">
      <alignment horizontal="right"/>
    </xf>
    <xf numFmtId="0" fontId="26" fillId="0" borderId="0" xfId="8" applyFont="1" applyAlignment="1">
      <alignment horizontal="center"/>
    </xf>
    <xf numFmtId="0" fontId="29" fillId="0" borderId="51" xfId="8" applyBorder="1" applyAlignment="1"/>
    <xf numFmtId="14" fontId="26" fillId="0" borderId="0" xfId="6" applyNumberFormat="1" applyFont="1" applyAlignment="1">
      <alignment horizontal="center"/>
    </xf>
    <xf numFmtId="0" fontId="32" fillId="0" borderId="51" xfId="8" applyFont="1" applyBorder="1" applyAlignment="1">
      <alignment horizontal="center"/>
    </xf>
    <xf numFmtId="169" fontId="22" fillId="0" borderId="0" xfId="6" applyNumberFormat="1"/>
    <xf numFmtId="170" fontId="22" fillId="0" borderId="25" xfId="6" applyNumberFormat="1" applyBorder="1"/>
    <xf numFmtId="170" fontId="29" fillId="0" borderId="51" xfId="8" applyNumberFormat="1" applyBorder="1" applyAlignment="1">
      <alignment horizontal="center"/>
    </xf>
    <xf numFmtId="0" fontId="29" fillId="0" borderId="51" xfId="8" applyBorder="1" applyAlignment="1">
      <alignment horizontal="center"/>
    </xf>
    <xf numFmtId="0" fontId="29" fillId="0" borderId="50" xfId="8" applyBorder="1" applyAlignment="1">
      <alignment horizontal="right"/>
    </xf>
    <xf numFmtId="0" fontId="29" fillId="0" borderId="0" xfId="8" applyAlignment="1">
      <alignment horizontal="right"/>
    </xf>
    <xf numFmtId="0" fontId="29" fillId="0" borderId="50" xfId="8" applyBorder="1" applyAlignment="1">
      <alignment horizontal="right"/>
    </xf>
    <xf numFmtId="0" fontId="33" fillId="0" borderId="0" xfId="8" applyFont="1" applyAlignment="1">
      <alignment horizontal="right"/>
    </xf>
    <xf numFmtId="0" fontId="26" fillId="5" borderId="0" xfId="8" applyFont="1" applyFill="1" applyAlignment="1">
      <alignment horizontal="right"/>
    </xf>
    <xf numFmtId="10" fontId="26" fillId="5" borderId="51" xfId="9" applyNumberFormat="1" applyFont="1" applyFill="1" applyBorder="1" applyAlignment="1">
      <alignment horizontal="center"/>
    </xf>
    <xf numFmtId="0" fontId="29" fillId="0" borderId="52" xfId="8" applyBorder="1" applyAlignment="1"/>
    <xf numFmtId="0" fontId="29" fillId="0" borderId="13" xfId="8" applyBorder="1" applyAlignment="1"/>
    <xf numFmtId="0" fontId="29" fillId="0" borderId="53" xfId="8" applyBorder="1" applyAlignment="1"/>
    <xf numFmtId="2" fontId="21" fillId="0" borderId="41" xfId="0" applyNumberFormat="1" applyFont="1" applyBorder="1" applyAlignment="1">
      <alignment horizontal="right" wrapText="1"/>
    </xf>
  </cellXfs>
  <cellStyles count="10">
    <cellStyle name="Currency" xfId="1" builtinId="4"/>
    <cellStyle name="Normal" xfId="0" builtinId="0"/>
    <cellStyle name="Normal 132" xfId="6" xr:uid="{3F453B7C-493C-450F-B3FD-8BF44793EED6}"/>
    <cellStyle name="Normal 4 10" xfId="8" xr:uid="{F922E1D3-8AAB-476D-97A9-78FFF3ACB3D3}"/>
    <cellStyle name="Normal 4 2" xfId="5" xr:uid="{F90C8A60-5872-42DB-9703-334A5D74313E}"/>
    <cellStyle name="Normal 5 3" xfId="3" xr:uid="{A96241BF-5513-473E-87CE-613D64903874}"/>
    <cellStyle name="Normal 6 2 2" xfId="7" xr:uid="{DDEDD8F8-0E67-4C87-A654-B0F734A3DD45}"/>
    <cellStyle name="Percent" xfId="2" builtinId="5"/>
    <cellStyle name="Percent 10 5" xfId="9" xr:uid="{A78C9C3C-6603-4856-A608-62057A75755C}"/>
    <cellStyle name="Percent 13 2" xfId="4" xr:uid="{0F4F7049-22A0-46E0-B57D-04564F12B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Family%20Stab-CMR%20414/2022%20&amp;%202023%20reviews/DMH%20FLex%20January%202023/1.%20Strategy%20Materials/DMH%20Flexible%20Support%20Services%208.29.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\X\Data%20&amp;%20Reporting%20Tools\STARR%20Utilization\STARR%20Utilization%20Tool%20FY10%20Ju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nical Team"/>
      <sheetName val="Flex Team Menu (2)"/>
      <sheetName val="CAF Spring 2020 October RR"/>
      <sheetName val="Flex Team Menu. 2019"/>
      <sheetName val="FY23 Fiscal Impact (2)"/>
      <sheetName val="M2021 BLS Chart"/>
      <sheetName val="1. Flex Team Menu. 2023"/>
      <sheetName val="For Reg"/>
      <sheetName val="CAF Spring 2020 "/>
      <sheetName val="Rates in Current Reg"/>
      <sheetName val="Therapeutic Mentoring"/>
      <sheetName val="Flex Team MMT"/>
      <sheetName val="SalaryMenu "/>
      <sheetName val="Fiscal impact"/>
      <sheetName val="FY16 UFR Pivot"/>
      <sheetName val="FY16 PivotData"/>
      <sheetName val="SALARIES"/>
      <sheetName val="2018 Act code 3066"/>
      <sheetName val="EXPENSES 2021"/>
      <sheetName val="REG"/>
      <sheetName val="Flex Team Menu Enrollment Day"/>
      <sheetName val="T &amp; F - M&amp;G"/>
      <sheetName val="Staffing By Provider"/>
      <sheetName val="Sp2017 CAF"/>
      <sheetName val="DMH_DCF Models Comp"/>
      <sheetName val="Compare"/>
      <sheetName val="2019 menu"/>
      <sheetName val="Fiscal Impact FY20"/>
      <sheetName val="CAF"/>
      <sheetName val="FY23 Fiscal Impact"/>
      <sheetName val="Below the 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4">
          <cell r="I34">
            <v>1150.0130167702278</v>
          </cell>
          <cell r="N34">
            <v>888.36341545075754</v>
          </cell>
          <cell r="R34">
            <v>3493.1956802207287</v>
          </cell>
        </row>
        <row r="40">
          <cell r="M40">
            <v>2818.5299999999997</v>
          </cell>
        </row>
        <row r="41">
          <cell r="M41">
            <v>4697.55</v>
          </cell>
        </row>
        <row r="42">
          <cell r="M42">
            <v>6576.57</v>
          </cell>
        </row>
        <row r="43">
          <cell r="M43">
            <v>4697.55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BFEE-A4E8-4760-BBC1-D90B0F34F155}">
  <sheetPr>
    <pageSetUpPr fitToPage="1"/>
  </sheetPr>
  <dimension ref="B1:J36"/>
  <sheetViews>
    <sheetView tabSelected="1" topLeftCell="A26" zoomScale="90" zoomScaleNormal="90" workbookViewId="0">
      <selection activeCell="D48" sqref="D48"/>
    </sheetView>
  </sheetViews>
  <sheetFormatPr defaultColWidth="9.81640625" defaultRowHeight="14.5" x14ac:dyDescent="0.35"/>
  <cols>
    <col min="1" max="1" width="5.7265625" style="3" customWidth="1"/>
    <col min="2" max="2" width="59.54296875" style="3" customWidth="1"/>
    <col min="3" max="3" width="24.7265625" style="3" customWidth="1"/>
    <col min="4" max="4" width="58.54296875" style="3" customWidth="1"/>
    <col min="5" max="5" width="63.7265625" style="4" customWidth="1"/>
    <col min="6" max="16384" width="9.81640625" style="3"/>
  </cols>
  <sheetData>
    <row r="1" spans="2:5" ht="21" x14ac:dyDescent="0.5">
      <c r="B1" s="1"/>
      <c r="C1" s="2" t="s">
        <v>0</v>
      </c>
    </row>
    <row r="2" spans="2:5" ht="21" x14ac:dyDescent="0.5">
      <c r="C2" s="5">
        <v>2021</v>
      </c>
    </row>
    <row r="3" spans="2:5" ht="21" x14ac:dyDescent="0.5">
      <c r="B3" s="6"/>
      <c r="C3" s="7" t="s">
        <v>1</v>
      </c>
      <c r="D3" s="8"/>
      <c r="E3" s="9"/>
    </row>
    <row r="4" spans="2:5" ht="19.399999999999999" customHeight="1" thickBot="1" x14ac:dyDescent="0.55000000000000004">
      <c r="B4" s="10" t="s">
        <v>2</v>
      </c>
      <c r="C4" s="11" t="s">
        <v>3</v>
      </c>
      <c r="D4" s="10" t="s">
        <v>4</v>
      </c>
      <c r="E4" s="12" t="s">
        <v>5</v>
      </c>
    </row>
    <row r="5" spans="2:5" ht="31.4" customHeight="1" x14ac:dyDescent="0.5">
      <c r="B5" s="13" t="s">
        <v>6</v>
      </c>
      <c r="C5" s="14">
        <v>18.72</v>
      </c>
      <c r="D5" s="15" t="s">
        <v>7</v>
      </c>
      <c r="E5" s="16" t="s">
        <v>8</v>
      </c>
    </row>
    <row r="6" spans="2:5" ht="31.4" customHeight="1" thickBot="1" x14ac:dyDescent="0.55000000000000004">
      <c r="B6" s="17" t="s">
        <v>9</v>
      </c>
      <c r="C6" s="18">
        <f>C5*2080</f>
        <v>38937.599999999999</v>
      </c>
      <c r="D6" s="19"/>
      <c r="E6" s="20"/>
    </row>
    <row r="7" spans="2:5" ht="21" x14ac:dyDescent="0.5">
      <c r="B7" s="13" t="s">
        <v>10</v>
      </c>
      <c r="C7" s="14">
        <v>23.415800000000001</v>
      </c>
      <c r="D7" s="21" t="s">
        <v>11</v>
      </c>
      <c r="E7" s="16" t="s">
        <v>12</v>
      </c>
    </row>
    <row r="8" spans="2:5" ht="21.5" thickBot="1" x14ac:dyDescent="0.55000000000000004">
      <c r="B8" s="22" t="s">
        <v>13</v>
      </c>
      <c r="C8" s="23">
        <f>C7*2080</f>
        <v>48704.864000000001</v>
      </c>
      <c r="D8" s="8" t="s">
        <v>14</v>
      </c>
      <c r="E8" s="24"/>
    </row>
    <row r="9" spans="2:5" ht="21" x14ac:dyDescent="0.5">
      <c r="B9" s="13" t="s">
        <v>15</v>
      </c>
      <c r="C9" s="14">
        <v>17.97</v>
      </c>
      <c r="D9" s="21"/>
      <c r="E9" s="16" t="s">
        <v>16</v>
      </c>
    </row>
    <row r="10" spans="2:5" ht="21.5" thickBot="1" x14ac:dyDescent="0.55000000000000004">
      <c r="B10" s="17" t="s">
        <v>17</v>
      </c>
      <c r="C10" s="18">
        <f>C9*2080</f>
        <v>37377.599999999999</v>
      </c>
      <c r="D10" s="25"/>
      <c r="E10" s="20"/>
    </row>
    <row r="11" spans="2:5" ht="21" x14ac:dyDescent="0.5">
      <c r="B11" s="13" t="s">
        <v>18</v>
      </c>
      <c r="C11" s="14">
        <v>23.67</v>
      </c>
      <c r="D11" s="21" t="s">
        <v>19</v>
      </c>
      <c r="E11" s="16" t="s">
        <v>20</v>
      </c>
    </row>
    <row r="12" spans="2:5" ht="21.5" thickBot="1" x14ac:dyDescent="0.55000000000000004">
      <c r="B12" s="22" t="s">
        <v>21</v>
      </c>
      <c r="C12" s="23">
        <f>C11*2080</f>
        <v>49233.600000000006</v>
      </c>
      <c r="D12" s="8" t="s">
        <v>22</v>
      </c>
      <c r="E12" s="24"/>
    </row>
    <row r="13" spans="2:5" ht="42" x14ac:dyDescent="0.5">
      <c r="B13" s="26" t="s">
        <v>23</v>
      </c>
      <c r="C13" s="14">
        <v>28.445</v>
      </c>
      <c r="D13" s="21" t="s">
        <v>24</v>
      </c>
      <c r="E13" s="16" t="s">
        <v>25</v>
      </c>
    </row>
    <row r="14" spans="2:5" ht="42.5" thickBot="1" x14ac:dyDescent="0.55000000000000004">
      <c r="B14" s="27" t="s">
        <v>26</v>
      </c>
      <c r="C14" s="18">
        <f>C13*2080</f>
        <v>59165.599999999999</v>
      </c>
      <c r="D14" s="25" t="s">
        <v>27</v>
      </c>
      <c r="E14" s="20"/>
    </row>
    <row r="15" spans="2:5" ht="21" x14ac:dyDescent="0.5">
      <c r="B15" s="13" t="s">
        <v>28</v>
      </c>
      <c r="C15" s="14">
        <v>34.2425</v>
      </c>
      <c r="D15" s="21" t="s">
        <v>29</v>
      </c>
      <c r="E15" s="16" t="s">
        <v>30</v>
      </c>
    </row>
    <row r="16" spans="2:5" ht="21.5" thickBot="1" x14ac:dyDescent="0.55000000000000004">
      <c r="B16" s="17" t="s">
        <v>31</v>
      </c>
      <c r="C16" s="18">
        <f>C15*2080</f>
        <v>71224.399999999994</v>
      </c>
      <c r="D16" s="25"/>
      <c r="E16" s="20"/>
    </row>
    <row r="17" spans="2:5" ht="21" x14ac:dyDescent="0.5">
      <c r="B17" s="22" t="s">
        <v>32</v>
      </c>
      <c r="C17" s="28">
        <v>34.615499999999997</v>
      </c>
      <c r="D17" s="8" t="s">
        <v>33</v>
      </c>
      <c r="E17" s="29" t="s">
        <v>34</v>
      </c>
    </row>
    <row r="18" spans="2:5" ht="21.5" thickBot="1" x14ac:dyDescent="0.55000000000000004">
      <c r="B18" s="22" t="s">
        <v>35</v>
      </c>
      <c r="C18" s="23">
        <f>C17*2080</f>
        <v>72000.239999999991</v>
      </c>
      <c r="D18" s="8" t="s">
        <v>36</v>
      </c>
      <c r="E18" s="29"/>
    </row>
    <row r="19" spans="2:5" ht="21" x14ac:dyDescent="0.5">
      <c r="B19" s="13" t="s">
        <v>37</v>
      </c>
      <c r="C19" s="14">
        <v>42.14</v>
      </c>
      <c r="D19" s="30" t="s">
        <v>38</v>
      </c>
      <c r="E19" s="16" t="s">
        <v>39</v>
      </c>
    </row>
    <row r="20" spans="2:5" ht="21.5" thickBot="1" x14ac:dyDescent="0.55000000000000004">
      <c r="B20" s="17" t="s">
        <v>40</v>
      </c>
      <c r="C20" s="18">
        <f>C19*2080</f>
        <v>87651.199999999997</v>
      </c>
      <c r="D20" s="31"/>
      <c r="E20" s="20"/>
    </row>
    <row r="21" spans="2:5" ht="21" x14ac:dyDescent="0.5">
      <c r="B21" s="13" t="s">
        <v>41</v>
      </c>
      <c r="C21" s="14">
        <v>28.94</v>
      </c>
      <c r="D21" s="21"/>
      <c r="E21" s="16" t="s">
        <v>42</v>
      </c>
    </row>
    <row r="22" spans="2:5" ht="21.5" thickBot="1" x14ac:dyDescent="0.55000000000000004">
      <c r="B22" s="17" t="s">
        <v>43</v>
      </c>
      <c r="C22" s="18">
        <f>C21*2080</f>
        <v>60195.200000000004</v>
      </c>
      <c r="D22" s="25"/>
      <c r="E22" s="20"/>
    </row>
    <row r="23" spans="2:5" ht="21" x14ac:dyDescent="0.5">
      <c r="B23" s="13" t="s">
        <v>44</v>
      </c>
      <c r="C23" s="14">
        <v>45.65</v>
      </c>
      <c r="D23" s="21"/>
      <c r="E23" s="16" t="s">
        <v>45</v>
      </c>
    </row>
    <row r="24" spans="2:5" ht="21.5" thickBot="1" x14ac:dyDescent="0.55000000000000004">
      <c r="B24" s="17" t="s">
        <v>46</v>
      </c>
      <c r="C24" s="18">
        <f>C23*2080</f>
        <v>94952</v>
      </c>
      <c r="D24" s="25"/>
      <c r="E24" s="20"/>
    </row>
    <row r="25" spans="2:5" ht="21" x14ac:dyDescent="0.5">
      <c r="B25" s="13" t="s">
        <v>47</v>
      </c>
      <c r="C25" s="14">
        <v>61.62</v>
      </c>
      <c r="D25" s="21"/>
      <c r="E25" s="16" t="s">
        <v>48</v>
      </c>
    </row>
    <row r="26" spans="2:5" ht="21.5" thickBot="1" x14ac:dyDescent="0.55000000000000004">
      <c r="B26" s="17" t="s">
        <v>49</v>
      </c>
      <c r="C26" s="18">
        <f>C25*2080</f>
        <v>128169.59999999999</v>
      </c>
      <c r="D26" s="25"/>
      <c r="E26" s="20"/>
    </row>
    <row r="27" spans="2:5" ht="21" x14ac:dyDescent="0.5">
      <c r="B27" s="8"/>
      <c r="C27" s="8"/>
      <c r="D27" s="8"/>
      <c r="E27" s="9"/>
    </row>
    <row r="28" spans="2:5" ht="37" x14ac:dyDescent="0.45">
      <c r="B28" s="32" t="s">
        <v>50</v>
      </c>
      <c r="C28" s="33">
        <f>C6</f>
        <v>38937.599999999999</v>
      </c>
      <c r="D28" s="34"/>
      <c r="E28" s="35"/>
    </row>
    <row r="29" spans="2:5" ht="18.5" x14ac:dyDescent="0.45">
      <c r="B29" s="34"/>
      <c r="C29" s="34"/>
      <c r="D29" s="34"/>
      <c r="E29" s="35"/>
    </row>
    <row r="30" spans="2:5" ht="18.5" x14ac:dyDescent="0.45">
      <c r="B30" s="34"/>
      <c r="C30" s="34"/>
      <c r="D30" s="34"/>
      <c r="E30" s="35"/>
    </row>
    <row r="31" spans="2:5" ht="18.5" x14ac:dyDescent="0.45">
      <c r="B31" s="36" t="s">
        <v>51</v>
      </c>
      <c r="C31" s="37">
        <v>0.2422</v>
      </c>
      <c r="D31" s="34" t="s">
        <v>52</v>
      </c>
      <c r="E31" s="35"/>
    </row>
    <row r="32" spans="2:5" ht="74" x14ac:dyDescent="0.45">
      <c r="B32" s="36"/>
      <c r="C32" s="34"/>
      <c r="D32" s="35" t="s">
        <v>53</v>
      </c>
      <c r="E32" s="35"/>
    </row>
    <row r="33" spans="2:5" ht="18.5" x14ac:dyDescent="0.45">
      <c r="B33" s="34"/>
      <c r="C33" s="34"/>
      <c r="D33" s="34"/>
      <c r="E33" s="35"/>
    </row>
    <row r="34" spans="2:5" ht="18.5" x14ac:dyDescent="0.45">
      <c r="B34" s="36" t="s">
        <v>54</v>
      </c>
      <c r="C34" s="38">
        <v>0.12</v>
      </c>
      <c r="D34" s="34" t="s">
        <v>55</v>
      </c>
      <c r="E34" s="35"/>
    </row>
    <row r="36" spans="2:5" x14ac:dyDescent="0.35">
      <c r="B36" s="39"/>
    </row>
  </sheetData>
  <mergeCells count="12">
    <mergeCell ref="E15:E16"/>
    <mergeCell ref="D19:D20"/>
    <mergeCell ref="E19:E20"/>
    <mergeCell ref="E21:E22"/>
    <mergeCell ref="E23:E24"/>
    <mergeCell ref="E25:E26"/>
    <mergeCell ref="D5:D6"/>
    <mergeCell ref="E5:E6"/>
    <mergeCell ref="E7:E8"/>
    <mergeCell ref="E9:E10"/>
    <mergeCell ref="E11:E12"/>
    <mergeCell ref="E13:E14"/>
  </mergeCells>
  <pageMargins left="0.25" right="0.25" top="0.25" bottom="0.25" header="0.05" footer="0.05"/>
  <pageSetup scale="57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99AC-1E6D-4DFD-BA69-D443419287E3}">
  <sheetPr>
    <pageSetUpPr fitToPage="1"/>
  </sheetPr>
  <dimension ref="A1:AM88"/>
  <sheetViews>
    <sheetView topLeftCell="A25" zoomScaleNormal="100" workbookViewId="0">
      <selection activeCell="J39" sqref="J39"/>
    </sheetView>
  </sheetViews>
  <sheetFormatPr defaultColWidth="9.1796875" defaultRowHeight="18.5" x14ac:dyDescent="0.3"/>
  <cols>
    <col min="1" max="1" width="35.54296875" style="47" customWidth="1"/>
    <col min="2" max="2" width="9" style="51" customWidth="1"/>
    <col min="3" max="3" width="9.453125" style="47" customWidth="1"/>
    <col min="4" max="4" width="12.26953125" style="47" customWidth="1"/>
    <col min="5" max="6" width="8.7265625" style="47" bestFit="1" customWidth="1"/>
    <col min="7" max="7" width="8.54296875" style="47" bestFit="1" customWidth="1"/>
    <col min="8" max="8" width="15" style="47" bestFit="1" customWidth="1"/>
    <col min="9" max="9" width="10.81640625" style="47" customWidth="1"/>
    <col min="10" max="10" width="11.26953125" style="47" customWidth="1"/>
    <col min="11" max="11" width="9.453125" style="47" customWidth="1"/>
    <col min="12" max="12" width="11.453125" style="47" customWidth="1"/>
    <col min="13" max="13" width="10.26953125" style="47" customWidth="1"/>
    <col min="14" max="14" width="18.7265625" style="47" customWidth="1"/>
    <col min="15" max="15" width="18.54296875" style="47" customWidth="1"/>
    <col min="16" max="16" width="18.26953125" style="47" customWidth="1"/>
    <col min="17" max="17" width="18.1796875" style="47" customWidth="1"/>
    <col min="18" max="18" width="10.26953125" style="47" customWidth="1"/>
    <col min="19" max="19" width="10.81640625" style="47" bestFit="1" customWidth="1"/>
    <col min="20" max="20" width="9.1796875" style="47" customWidth="1"/>
    <col min="21" max="21" width="2.1796875" style="47" customWidth="1"/>
    <col min="22" max="22" width="2.7265625" style="47" customWidth="1"/>
    <col min="23" max="23" width="21" style="47" customWidth="1"/>
    <col min="24" max="24" width="37.7265625" style="47" customWidth="1"/>
    <col min="25" max="25" width="3.81640625" style="63" customWidth="1"/>
    <col min="26" max="26" width="10.7265625" style="46" customWidth="1"/>
    <col min="27" max="27" width="10.453125" style="47" customWidth="1"/>
    <col min="28" max="28" width="10.81640625" style="47" customWidth="1"/>
    <col min="29" max="29" width="11.81640625" style="47" customWidth="1"/>
    <col min="30" max="30" width="11.1796875" style="47" customWidth="1"/>
    <col min="31" max="31" width="11.26953125" style="49" customWidth="1"/>
    <col min="32" max="33" width="9.1796875" style="47" customWidth="1"/>
    <col min="34" max="38" width="9.1796875" style="47"/>
    <col min="39" max="39" width="9.1796875" style="47" customWidth="1"/>
    <col min="40" max="16384" width="9.1796875" style="47"/>
  </cols>
  <sheetData>
    <row r="1" spans="1:39" ht="23.25" customHeight="1" x14ac:dyDescent="0.35">
      <c r="A1" s="40" t="s">
        <v>56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44"/>
      <c r="V1" s="45"/>
      <c r="W1" s="46"/>
      <c r="Y1" s="47"/>
      <c r="Z1" s="48"/>
      <c r="AB1" s="49"/>
      <c r="AE1" s="47"/>
    </row>
    <row r="2" spans="1:39" ht="23.25" customHeight="1" thickBot="1" x14ac:dyDescent="0.4">
      <c r="A2" s="40" t="s">
        <v>57</v>
      </c>
      <c r="B2" s="40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0"/>
      <c r="Q2" s="42"/>
      <c r="R2" s="42"/>
      <c r="S2" s="42"/>
      <c r="T2" s="43"/>
      <c r="U2" s="44"/>
      <c r="V2" s="45"/>
      <c r="W2" s="46"/>
      <c r="Y2" s="47"/>
      <c r="Z2" s="48"/>
      <c r="AB2" s="49"/>
      <c r="AE2" s="47"/>
    </row>
    <row r="3" spans="1:39" ht="26.5" thickBot="1" x14ac:dyDescent="0.35">
      <c r="C3" s="52" t="s">
        <v>58</v>
      </c>
      <c r="D3" s="53">
        <f>'M2021 BLS Chart'!C31</f>
        <v>0.2422</v>
      </c>
      <c r="E3" s="54" t="s">
        <v>59</v>
      </c>
      <c r="F3" s="54" t="s">
        <v>60</v>
      </c>
      <c r="G3" s="55" t="s">
        <v>61</v>
      </c>
      <c r="H3" s="54" t="s">
        <v>62</v>
      </c>
      <c r="I3" s="56" t="s">
        <v>63</v>
      </c>
      <c r="J3" s="57">
        <f>'M2021 BLS Chart'!C34</f>
        <v>0.12</v>
      </c>
      <c r="K3" s="57">
        <f>CAF!CI23</f>
        <v>1.8521849532574713E-2</v>
      </c>
      <c r="L3" s="57"/>
      <c r="M3" s="58" t="s">
        <v>64</v>
      </c>
      <c r="N3" s="59" t="s">
        <v>65</v>
      </c>
      <c r="O3" s="59" t="s">
        <v>65</v>
      </c>
      <c r="P3" s="59" t="s">
        <v>65</v>
      </c>
      <c r="Q3" s="59" t="s">
        <v>65</v>
      </c>
      <c r="R3" s="60" t="s">
        <v>66</v>
      </c>
      <c r="S3" s="61"/>
      <c r="T3" s="61"/>
      <c r="U3" s="61"/>
      <c r="V3" s="62"/>
      <c r="W3" s="63"/>
      <c r="X3" s="64"/>
      <c r="Y3" s="64"/>
      <c r="Z3" s="64"/>
      <c r="AA3" s="64"/>
      <c r="AB3" s="64"/>
      <c r="AC3" s="65"/>
      <c r="AE3" s="47"/>
    </row>
    <row r="4" spans="1:39" x14ac:dyDescent="0.35">
      <c r="A4" s="60" t="s">
        <v>67</v>
      </c>
      <c r="B4" s="66" t="s">
        <v>68</v>
      </c>
      <c r="C4" s="67"/>
      <c r="D4" s="68"/>
      <c r="E4" s="69"/>
      <c r="F4" s="69"/>
      <c r="G4" s="70"/>
      <c r="H4" s="69"/>
      <c r="I4" s="71"/>
      <c r="J4" s="72" t="s">
        <v>69</v>
      </c>
      <c r="K4" s="72" t="s">
        <v>70</v>
      </c>
      <c r="L4" s="72" t="s">
        <v>71</v>
      </c>
      <c r="M4" s="73"/>
      <c r="N4" s="74">
        <v>1</v>
      </c>
      <c r="O4" s="74">
        <v>0.75</v>
      </c>
      <c r="P4" s="74">
        <v>0.5</v>
      </c>
      <c r="Q4" s="74">
        <v>0.25</v>
      </c>
      <c r="R4" s="75"/>
      <c r="S4" s="76"/>
      <c r="T4" s="76"/>
      <c r="U4" s="76"/>
      <c r="V4" s="77"/>
      <c r="W4" s="63"/>
      <c r="X4" s="78"/>
      <c r="Y4" s="79"/>
      <c r="Z4" s="79"/>
      <c r="AA4" s="79"/>
      <c r="AB4" s="79"/>
      <c r="AC4" s="79"/>
      <c r="AE4" s="47"/>
    </row>
    <row r="5" spans="1:39" ht="19" thickBot="1" x14ac:dyDescent="0.4">
      <c r="A5" s="80"/>
      <c r="B5" s="81"/>
      <c r="C5" s="82"/>
      <c r="D5" s="83"/>
      <c r="E5" s="84"/>
      <c r="F5" s="84"/>
      <c r="G5" s="85"/>
      <c r="H5" s="84"/>
      <c r="I5" s="86"/>
      <c r="J5" s="87"/>
      <c r="K5" s="87"/>
      <c r="L5" s="87"/>
      <c r="M5" s="88"/>
      <c r="N5" s="89" t="s">
        <v>72</v>
      </c>
      <c r="O5" s="89" t="s">
        <v>72</v>
      </c>
      <c r="P5" s="89" t="s">
        <v>73</v>
      </c>
      <c r="Q5" s="89" t="s">
        <v>72</v>
      </c>
      <c r="R5" s="90"/>
      <c r="S5" s="91"/>
      <c r="T5" s="91"/>
      <c r="U5" s="91"/>
      <c r="V5" s="92"/>
      <c r="W5" s="63"/>
      <c r="X5" s="78"/>
      <c r="Y5" s="79"/>
      <c r="Z5" s="79"/>
      <c r="AA5" s="79"/>
      <c r="AB5" s="79"/>
      <c r="AC5" s="79"/>
      <c r="AE5" s="47"/>
    </row>
    <row r="6" spans="1:39" ht="41.5" customHeight="1" x14ac:dyDescent="0.3">
      <c r="A6" s="93" t="s">
        <v>74</v>
      </c>
      <c r="B6" s="94">
        <v>1</v>
      </c>
      <c r="C6" s="95">
        <f>'M2021 BLS Chart'!C16</f>
        <v>71224.399999999994</v>
      </c>
      <c r="D6" s="96">
        <f t="shared" ref="D6:D12" si="0">C6*($D$3)</f>
        <v>17250.54968</v>
      </c>
      <c r="E6" s="96">
        <f t="shared" ref="E6:E13" si="1">$B$17</f>
        <v>3493.1956802207287</v>
      </c>
      <c r="F6" s="96">
        <f t="shared" ref="F6:F13" si="2">$B$18</f>
        <v>1150.0130167702278</v>
      </c>
      <c r="G6" s="96">
        <f t="shared" ref="G6:G13" si="3">$B$19</f>
        <v>888.36341545075754</v>
      </c>
      <c r="H6" s="96">
        <f>B22</f>
        <v>2818.5299999999997</v>
      </c>
      <c r="I6" s="96">
        <f t="shared" ref="I6:I13" si="4">$B$24</f>
        <v>1500</v>
      </c>
      <c r="J6" s="96">
        <f>SUM(C6:I6)*$J$3</f>
        <v>11799.006215093004</v>
      </c>
      <c r="K6" s="96">
        <f>SUM(C6:I6)*$K$3</f>
        <v>1821.1618145822208</v>
      </c>
      <c r="L6" s="96">
        <f>SUM(C6:K6)</f>
        <v>111945.21982211692</v>
      </c>
      <c r="M6" s="97" t="s">
        <v>75</v>
      </c>
      <c r="N6" s="96">
        <f>L6/12</f>
        <v>9328.768318509743</v>
      </c>
      <c r="O6" s="96">
        <f>N6*$O$4</f>
        <v>6996.5762388823077</v>
      </c>
      <c r="P6" s="96">
        <f t="shared" ref="P6:P13" si="5">N6*$P$4</f>
        <v>4664.3841592548715</v>
      </c>
      <c r="Q6" s="98">
        <f t="shared" ref="Q6:Q13" si="6">N6*$Q$4</f>
        <v>2332.1920796274358</v>
      </c>
      <c r="R6" s="99" t="s">
        <v>76</v>
      </c>
      <c r="S6" s="100"/>
      <c r="T6" s="100"/>
      <c r="U6" s="100"/>
      <c r="V6" s="101"/>
      <c r="W6" s="63"/>
      <c r="Y6" s="47"/>
      <c r="Z6" s="47"/>
      <c r="AE6" s="47"/>
    </row>
    <row r="7" spans="1:39" ht="32.5" customHeight="1" thickBot="1" x14ac:dyDescent="0.35">
      <c r="A7" s="102" t="s">
        <v>74</v>
      </c>
      <c r="B7" s="103">
        <v>2</v>
      </c>
      <c r="C7" s="104">
        <f>'M2021 BLS Chart'!C18</f>
        <v>72000.239999999991</v>
      </c>
      <c r="D7" s="105">
        <f t="shared" si="0"/>
        <v>17438.458127999998</v>
      </c>
      <c r="E7" s="105">
        <f t="shared" si="1"/>
        <v>3493.1956802207287</v>
      </c>
      <c r="F7" s="105">
        <f t="shared" si="2"/>
        <v>1150.0130167702278</v>
      </c>
      <c r="G7" s="105">
        <f t="shared" si="3"/>
        <v>888.36341545075754</v>
      </c>
      <c r="H7" s="105">
        <f>B22</f>
        <v>2818.5299999999997</v>
      </c>
      <c r="I7" s="105">
        <f t="shared" si="4"/>
        <v>1500</v>
      </c>
      <c r="J7" s="96">
        <f t="shared" ref="J7:J13" si="7">SUM(C7:I7)*$J$3</f>
        <v>11914.656028853004</v>
      </c>
      <c r="K7" s="96">
        <f t="shared" ref="K7:K13" si="8">SUM(C7:I7)*$K$3</f>
        <v>1839.0122183233293</v>
      </c>
      <c r="L7" s="96">
        <f t="shared" ref="L7:L13" si="9">SUM(C7:K7)</f>
        <v>113042.46848761804</v>
      </c>
      <c r="M7" s="106" t="s">
        <v>75</v>
      </c>
      <c r="N7" s="105">
        <f t="shared" ref="N7:N13" si="10">L7/12</f>
        <v>9420.2057073015039</v>
      </c>
      <c r="O7" s="105">
        <f t="shared" ref="O7:O13" si="11">N7*$O$4</f>
        <v>7065.1542804761284</v>
      </c>
      <c r="P7" s="105">
        <f t="shared" si="5"/>
        <v>4710.102853650752</v>
      </c>
      <c r="Q7" s="107">
        <f t="shared" si="6"/>
        <v>2355.051426825376</v>
      </c>
      <c r="R7" s="99" t="s">
        <v>77</v>
      </c>
      <c r="S7" s="100"/>
      <c r="T7" s="100"/>
      <c r="U7" s="100"/>
      <c r="V7" s="101"/>
      <c r="W7" s="63"/>
      <c r="Y7" s="47"/>
      <c r="Z7" s="47"/>
      <c r="AE7" s="47"/>
    </row>
    <row r="8" spans="1:39" ht="32.5" customHeight="1" x14ac:dyDescent="0.3">
      <c r="A8" s="108" t="s">
        <v>78</v>
      </c>
      <c r="B8" s="109">
        <v>1</v>
      </c>
      <c r="C8" s="110">
        <f>'M2021 BLS Chart'!C14</f>
        <v>59165.599999999999</v>
      </c>
      <c r="D8" s="111">
        <f t="shared" si="0"/>
        <v>14329.90832</v>
      </c>
      <c r="E8" s="111">
        <f t="shared" si="1"/>
        <v>3493.1956802207287</v>
      </c>
      <c r="F8" s="111">
        <f t="shared" si="2"/>
        <v>1150.0130167702278</v>
      </c>
      <c r="G8" s="111">
        <f t="shared" si="3"/>
        <v>888.36341545075754</v>
      </c>
      <c r="H8" s="111">
        <f>$B$23</f>
        <v>4697.55</v>
      </c>
      <c r="I8" s="111">
        <f t="shared" si="4"/>
        <v>1500</v>
      </c>
      <c r="J8" s="96">
        <f t="shared" si="7"/>
        <v>10226.955651893006</v>
      </c>
      <c r="K8" s="96">
        <f t="shared" si="8"/>
        <v>1578.5177813389732</v>
      </c>
      <c r="L8" s="96">
        <f t="shared" si="9"/>
        <v>97030.103865673693</v>
      </c>
      <c r="M8" s="106">
        <f>L8/E44</f>
        <v>94.663515966510914</v>
      </c>
      <c r="N8" s="111">
        <f t="shared" si="10"/>
        <v>8085.8419888061408</v>
      </c>
      <c r="O8" s="111">
        <f t="shared" si="11"/>
        <v>6064.3814916046058</v>
      </c>
      <c r="P8" s="111">
        <f t="shared" si="5"/>
        <v>4042.9209944030704</v>
      </c>
      <c r="Q8" s="112">
        <f t="shared" si="6"/>
        <v>2021.4604972015352</v>
      </c>
      <c r="R8" s="99" t="s">
        <v>79</v>
      </c>
      <c r="S8" s="100"/>
      <c r="T8" s="100"/>
      <c r="U8" s="100"/>
      <c r="V8" s="101"/>
      <c r="W8" s="63"/>
      <c r="X8" s="63"/>
      <c r="Y8" s="113"/>
      <c r="Z8" s="114"/>
      <c r="AA8" s="114"/>
      <c r="AB8" s="115"/>
      <c r="AC8" s="115"/>
      <c r="AD8" s="115"/>
      <c r="AE8" s="115"/>
      <c r="AF8" s="115"/>
      <c r="AG8" s="115"/>
    </row>
    <row r="9" spans="1:39" ht="32.5" customHeight="1" thickBot="1" x14ac:dyDescent="0.35">
      <c r="A9" s="108" t="s">
        <v>80</v>
      </c>
      <c r="B9" s="116">
        <v>2</v>
      </c>
      <c r="C9" s="104">
        <f>'M2021 BLS Chart'!C16</f>
        <v>71224.399999999994</v>
      </c>
      <c r="D9" s="105">
        <f t="shared" si="0"/>
        <v>17250.54968</v>
      </c>
      <c r="E9" s="105">
        <f t="shared" si="1"/>
        <v>3493.1956802207287</v>
      </c>
      <c r="F9" s="105">
        <f t="shared" si="2"/>
        <v>1150.0130167702278</v>
      </c>
      <c r="G9" s="105">
        <f t="shared" si="3"/>
        <v>888.36341545075754</v>
      </c>
      <c r="H9" s="105">
        <f>$B$23</f>
        <v>4697.55</v>
      </c>
      <c r="I9" s="105">
        <f t="shared" si="4"/>
        <v>1500</v>
      </c>
      <c r="J9" s="96">
        <f t="shared" si="7"/>
        <v>12024.488615093005</v>
      </c>
      <c r="K9" s="96">
        <f t="shared" si="8"/>
        <v>1855.9647402909195</v>
      </c>
      <c r="L9" s="96">
        <f t="shared" si="9"/>
        <v>114084.52514782564</v>
      </c>
      <c r="M9" s="117">
        <f>L9/E44</f>
        <v>111.30197575397624</v>
      </c>
      <c r="N9" s="105">
        <f t="shared" si="10"/>
        <v>9507.0437623188027</v>
      </c>
      <c r="O9" s="105">
        <f t="shared" si="11"/>
        <v>7130.2828217391016</v>
      </c>
      <c r="P9" s="105">
        <f t="shared" si="5"/>
        <v>4753.5218811594013</v>
      </c>
      <c r="Q9" s="107">
        <f t="shared" si="6"/>
        <v>2376.7609405797007</v>
      </c>
      <c r="R9" s="99" t="s">
        <v>76</v>
      </c>
      <c r="S9" s="100"/>
      <c r="T9" s="100"/>
      <c r="U9" s="100"/>
      <c r="V9" s="101"/>
      <c r="W9" s="63"/>
      <c r="X9" s="113"/>
      <c r="Y9" s="113"/>
      <c r="Z9" s="114"/>
      <c r="AA9" s="114"/>
      <c r="AB9" s="115"/>
      <c r="AC9" s="115"/>
      <c r="AD9" s="115"/>
      <c r="AE9" s="115"/>
      <c r="AF9" s="115"/>
      <c r="AG9" s="115"/>
    </row>
    <row r="10" spans="1:39" ht="32.5" customHeight="1" x14ac:dyDescent="0.3">
      <c r="A10" s="108" t="s">
        <v>81</v>
      </c>
      <c r="B10" s="109">
        <v>1</v>
      </c>
      <c r="C10" s="110">
        <f>'M2021 BLS Chart'!C6</f>
        <v>38937.599999999999</v>
      </c>
      <c r="D10" s="111">
        <f t="shared" si="0"/>
        <v>9430.6867199999997</v>
      </c>
      <c r="E10" s="111">
        <f t="shared" si="1"/>
        <v>3493.1956802207287</v>
      </c>
      <c r="F10" s="111">
        <f t="shared" si="2"/>
        <v>1150.0130167702278</v>
      </c>
      <c r="G10" s="111">
        <f t="shared" si="3"/>
        <v>888.36341545075754</v>
      </c>
      <c r="H10" s="111">
        <f>B21</f>
        <v>6576.57</v>
      </c>
      <c r="I10" s="111">
        <f t="shared" si="4"/>
        <v>1500</v>
      </c>
      <c r="J10" s="96">
        <f t="shared" si="7"/>
        <v>7437.1714598930057</v>
      </c>
      <c r="K10" s="96">
        <f t="shared" si="8"/>
        <v>1147.9180894008105</v>
      </c>
      <c r="L10" s="96">
        <f t="shared" si="9"/>
        <v>70561.518381735543</v>
      </c>
      <c r="M10" s="106">
        <f>L10/$Q$29</f>
        <v>74.197180212129908</v>
      </c>
      <c r="N10" s="111">
        <f t="shared" si="10"/>
        <v>5880.1265318112955</v>
      </c>
      <c r="O10" s="111">
        <f t="shared" si="11"/>
        <v>4410.0948988584714</v>
      </c>
      <c r="P10" s="111">
        <f t="shared" si="5"/>
        <v>2940.0632659056478</v>
      </c>
      <c r="Q10" s="112">
        <f t="shared" si="6"/>
        <v>1470.0316329528239</v>
      </c>
      <c r="R10" s="99" t="s">
        <v>82</v>
      </c>
      <c r="S10" s="100"/>
      <c r="T10" s="100"/>
      <c r="U10" s="100"/>
      <c r="V10" s="101"/>
      <c r="W10" s="63"/>
      <c r="X10" s="118"/>
      <c r="Y10" s="115"/>
      <c r="Z10" s="115"/>
      <c r="AA10" s="115"/>
      <c r="AB10" s="115"/>
      <c r="AC10" s="115"/>
      <c r="AD10" s="115"/>
      <c r="AE10" s="115"/>
      <c r="AF10" s="115"/>
      <c r="AG10" s="115"/>
    </row>
    <row r="11" spans="1:39" ht="32.5" customHeight="1" thickBot="1" x14ac:dyDescent="0.35">
      <c r="A11" s="108" t="s">
        <v>83</v>
      </c>
      <c r="B11" s="116">
        <v>2</v>
      </c>
      <c r="C11" s="104">
        <f>'M2021 BLS Chart'!C8</f>
        <v>48704.864000000001</v>
      </c>
      <c r="D11" s="105">
        <f t="shared" si="0"/>
        <v>11796.3180608</v>
      </c>
      <c r="E11" s="105">
        <f t="shared" si="1"/>
        <v>3493.1956802207287</v>
      </c>
      <c r="F11" s="105">
        <f t="shared" si="2"/>
        <v>1150.0130167702278</v>
      </c>
      <c r="G11" s="105">
        <f t="shared" si="3"/>
        <v>888.36341545075754</v>
      </c>
      <c r="H11" s="105">
        <f>B21</f>
        <v>6576.57</v>
      </c>
      <c r="I11" s="105">
        <f t="shared" si="4"/>
        <v>1500</v>
      </c>
      <c r="J11" s="96">
        <f t="shared" si="7"/>
        <v>8893.1189007890043</v>
      </c>
      <c r="K11" s="96">
        <f t="shared" si="8"/>
        <v>1372.6417512975847</v>
      </c>
      <c r="L11" s="96">
        <f t="shared" si="9"/>
        <v>84375.084825328304</v>
      </c>
      <c r="M11" s="117">
        <f>L11/$Q$29</f>
        <v>88.722486672269511</v>
      </c>
      <c r="N11" s="105">
        <f t="shared" si="10"/>
        <v>7031.2570687773587</v>
      </c>
      <c r="O11" s="105">
        <f t="shared" si="11"/>
        <v>5273.442801583019</v>
      </c>
      <c r="P11" s="105">
        <f t="shared" si="5"/>
        <v>3515.6285343886793</v>
      </c>
      <c r="Q11" s="107">
        <f t="shared" si="6"/>
        <v>1757.8142671943397</v>
      </c>
      <c r="R11" s="99" t="s">
        <v>84</v>
      </c>
      <c r="S11" s="100"/>
      <c r="T11" s="100"/>
      <c r="U11" s="100"/>
      <c r="V11" s="101"/>
      <c r="W11" s="63"/>
      <c r="X11" s="118"/>
      <c r="Y11" s="115"/>
      <c r="Z11" s="115"/>
      <c r="AA11" s="115"/>
      <c r="AB11" s="115"/>
      <c r="AC11" s="115"/>
      <c r="AD11" s="115"/>
      <c r="AE11" s="115"/>
      <c r="AF11" s="115"/>
      <c r="AG11" s="115"/>
    </row>
    <row r="12" spans="1:39" ht="32.5" customHeight="1" x14ac:dyDescent="0.3">
      <c r="A12" s="93" t="s">
        <v>85</v>
      </c>
      <c r="B12" s="94">
        <v>1</v>
      </c>
      <c r="C12" s="110">
        <f>'M2021 BLS Chart'!C6</f>
        <v>38937.599999999999</v>
      </c>
      <c r="D12" s="111">
        <f t="shared" si="0"/>
        <v>9430.6867199999997</v>
      </c>
      <c r="E12" s="111">
        <f t="shared" si="1"/>
        <v>3493.1956802207287</v>
      </c>
      <c r="F12" s="111">
        <f t="shared" si="2"/>
        <v>1150.0130167702278</v>
      </c>
      <c r="G12" s="111">
        <f t="shared" si="3"/>
        <v>888.36341545075754</v>
      </c>
      <c r="H12" s="111">
        <f>$B$20</f>
        <v>4697.55</v>
      </c>
      <c r="I12" s="111">
        <f t="shared" si="4"/>
        <v>1500</v>
      </c>
      <c r="J12" s="96">
        <f t="shared" si="7"/>
        <v>7211.6890598930058</v>
      </c>
      <c r="K12" s="96">
        <f t="shared" si="8"/>
        <v>1113.115163692112</v>
      </c>
      <c r="L12" s="96">
        <f t="shared" si="9"/>
        <v>68422.213056026842</v>
      </c>
      <c r="M12" s="106">
        <f>L12/$Q$45</f>
        <v>70.903847726452682</v>
      </c>
      <c r="N12" s="111">
        <f t="shared" si="10"/>
        <v>5701.8510880022368</v>
      </c>
      <c r="O12" s="111">
        <f t="shared" si="11"/>
        <v>4276.3883160016776</v>
      </c>
      <c r="P12" s="111">
        <f t="shared" si="5"/>
        <v>2850.9255440011184</v>
      </c>
      <c r="Q12" s="112">
        <f>N12*$Q$4</f>
        <v>1425.4627720005592</v>
      </c>
      <c r="R12" s="99" t="s">
        <v>82</v>
      </c>
      <c r="S12" s="100"/>
      <c r="T12" s="100"/>
      <c r="U12" s="100"/>
      <c r="V12" s="101"/>
      <c r="W12" s="63"/>
      <c r="X12" s="119"/>
      <c r="Y12" s="119"/>
      <c r="Z12" s="119"/>
      <c r="AA12" s="119"/>
      <c r="AB12" s="119"/>
      <c r="AC12" s="46"/>
      <c r="AE12" s="47"/>
    </row>
    <row r="13" spans="1:39" ht="32.5" customHeight="1" thickBot="1" x14ac:dyDescent="0.35">
      <c r="A13" s="93" t="s">
        <v>85</v>
      </c>
      <c r="B13" s="120">
        <v>2</v>
      </c>
      <c r="C13" s="104">
        <f>'M2021 BLS Chart'!C8</f>
        <v>48704.864000000001</v>
      </c>
      <c r="D13" s="121">
        <f>C13*($D$3)</f>
        <v>11796.3180608</v>
      </c>
      <c r="E13" s="121">
        <f t="shared" si="1"/>
        <v>3493.1956802207287</v>
      </c>
      <c r="F13" s="121">
        <f t="shared" si="2"/>
        <v>1150.0130167702278</v>
      </c>
      <c r="G13" s="121">
        <f t="shared" si="3"/>
        <v>888.36341545075754</v>
      </c>
      <c r="H13" s="121">
        <f>$B$20</f>
        <v>4697.55</v>
      </c>
      <c r="I13" s="121">
        <f t="shared" si="4"/>
        <v>1500</v>
      </c>
      <c r="J13" s="96">
        <f t="shared" si="7"/>
        <v>8667.6365007890054</v>
      </c>
      <c r="K13" s="96">
        <f t="shared" si="8"/>
        <v>1337.8388255888865</v>
      </c>
      <c r="L13" s="96">
        <f t="shared" si="9"/>
        <v>82235.779499619603</v>
      </c>
      <c r="M13" s="117">
        <f>L13/$Q$45</f>
        <v>85.218424351937415</v>
      </c>
      <c r="N13" s="121">
        <f t="shared" si="10"/>
        <v>6852.9816249682999</v>
      </c>
      <c r="O13" s="121">
        <f t="shared" si="11"/>
        <v>5139.7362187262252</v>
      </c>
      <c r="P13" s="121">
        <f t="shared" si="5"/>
        <v>3426.49081248415</v>
      </c>
      <c r="Q13" s="122">
        <f t="shared" si="6"/>
        <v>1713.245406242075</v>
      </c>
      <c r="R13" s="99" t="s">
        <v>84</v>
      </c>
      <c r="S13" s="100"/>
      <c r="T13" s="100"/>
      <c r="U13" s="100"/>
      <c r="V13" s="101"/>
      <c r="W13" s="63"/>
      <c r="Y13" s="119"/>
      <c r="Z13" s="47"/>
      <c r="AB13" s="46"/>
      <c r="AC13" s="49"/>
      <c r="AE13" s="47"/>
    </row>
    <row r="14" spans="1:39" s="49" customFormat="1" ht="15" customHeight="1" x14ac:dyDescent="0.3">
      <c r="A14" s="123"/>
      <c r="B14" s="5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63"/>
      <c r="Z14" s="47"/>
      <c r="AA14" s="46"/>
      <c r="AB14" s="47"/>
      <c r="AC14" s="47"/>
      <c r="AD14" s="46"/>
      <c r="AF14" s="47"/>
      <c r="AG14" s="47"/>
      <c r="AH14" s="47"/>
      <c r="AI14" s="47"/>
      <c r="AJ14" s="47"/>
      <c r="AK14" s="47"/>
      <c r="AL14" s="47"/>
      <c r="AM14" s="47"/>
    </row>
    <row r="15" spans="1:39" s="49" customFormat="1" ht="15" customHeight="1" thickBot="1" x14ac:dyDescent="0.35">
      <c r="A15" s="47"/>
      <c r="B15" s="5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63"/>
      <c r="X15" s="46"/>
      <c r="Y15" s="46"/>
      <c r="Z15" s="47"/>
      <c r="AA15" s="47"/>
      <c r="AB15" s="46"/>
      <c r="AD15" s="47"/>
      <c r="AE15" s="47"/>
      <c r="AF15" s="47"/>
      <c r="AG15" s="47"/>
      <c r="AH15" s="47"/>
      <c r="AI15" s="47"/>
      <c r="AJ15" s="47"/>
      <c r="AK15" s="47"/>
    </row>
    <row r="16" spans="1:39" s="49" customFormat="1" ht="15" customHeight="1" thickBot="1" x14ac:dyDescent="0.4">
      <c r="A16" s="124" t="s">
        <v>86</v>
      </c>
      <c r="B16" s="125"/>
      <c r="C16" s="125"/>
      <c r="D16" s="125"/>
      <c r="E16" s="125"/>
      <c r="F16" s="125"/>
      <c r="G16" s="125"/>
      <c r="H16" s="125"/>
      <c r="I16" s="126"/>
      <c r="J16" s="47"/>
      <c r="K16" s="47"/>
      <c r="L16" s="47"/>
      <c r="M16" s="127" t="s">
        <v>87</v>
      </c>
      <c r="N16" s="128"/>
      <c r="O16" s="128"/>
      <c r="P16" s="128"/>
      <c r="Q16" s="128"/>
      <c r="R16" s="47"/>
      <c r="S16" s="46"/>
      <c r="T16" s="47"/>
      <c r="U16" s="47"/>
      <c r="V16" s="47"/>
      <c r="W16" s="63"/>
      <c r="X16" s="46"/>
      <c r="Y16" s="46"/>
      <c r="Z16" s="47"/>
      <c r="AA16" s="47"/>
      <c r="AB16" s="46"/>
      <c r="AD16" s="47"/>
      <c r="AE16" s="47"/>
      <c r="AF16" s="47"/>
      <c r="AG16" s="47"/>
      <c r="AH16" s="47"/>
      <c r="AI16" s="47"/>
      <c r="AJ16" s="47"/>
      <c r="AK16" s="47"/>
    </row>
    <row r="17" spans="1:37" s="49" customFormat="1" ht="15" customHeight="1" thickBot="1" x14ac:dyDescent="0.35">
      <c r="A17" s="129" t="s">
        <v>88</v>
      </c>
      <c r="B17" s="130">
        <f>'[1]EXPENSES 2021'!R34</f>
        <v>3493.1956802207287</v>
      </c>
      <c r="C17" s="131" t="s">
        <v>89</v>
      </c>
      <c r="D17" s="132"/>
      <c r="E17" s="132"/>
      <c r="F17" s="132"/>
      <c r="G17" s="132"/>
      <c r="H17" s="132"/>
      <c r="I17" s="133"/>
      <c r="J17" s="47"/>
      <c r="K17" s="47"/>
      <c r="L17" s="47"/>
      <c r="M17" s="134" t="s">
        <v>90</v>
      </c>
      <c r="N17" s="135"/>
      <c r="O17" s="136" t="s">
        <v>91</v>
      </c>
      <c r="P17" s="137" t="s">
        <v>92</v>
      </c>
      <c r="Q17" s="138">
        <v>2080</v>
      </c>
      <c r="R17" s="139"/>
      <c r="S17" s="139"/>
      <c r="T17" s="139"/>
      <c r="U17" s="139"/>
      <c r="V17" s="47"/>
      <c r="W17" s="63"/>
      <c r="X17" s="46"/>
      <c r="Y17" s="46"/>
      <c r="Z17" s="47"/>
      <c r="AA17" s="47"/>
      <c r="AB17" s="46"/>
      <c r="AD17" s="47"/>
      <c r="AE17" s="47"/>
      <c r="AF17" s="47"/>
      <c r="AG17" s="47"/>
      <c r="AH17" s="47"/>
      <c r="AI17" s="47"/>
      <c r="AJ17" s="47"/>
      <c r="AK17" s="47"/>
    </row>
    <row r="18" spans="1:37" s="49" customFormat="1" ht="15" customHeight="1" x14ac:dyDescent="0.3">
      <c r="A18" s="140" t="s">
        <v>60</v>
      </c>
      <c r="B18" s="141">
        <f>'[1]EXPENSES 2021'!I34</f>
        <v>1150.0130167702278</v>
      </c>
      <c r="C18" s="142" t="s">
        <v>93</v>
      </c>
      <c r="D18" s="143"/>
      <c r="E18" s="143"/>
      <c r="F18" s="143"/>
      <c r="G18" s="143"/>
      <c r="H18" s="143"/>
      <c r="I18" s="144"/>
      <c r="J18" s="47"/>
      <c r="K18" s="47"/>
      <c r="L18" s="47"/>
      <c r="M18" s="145" t="s">
        <v>94</v>
      </c>
      <c r="N18" s="146"/>
      <c r="O18" s="147">
        <v>40</v>
      </c>
      <c r="P18" s="148">
        <v>3</v>
      </c>
      <c r="Q18" s="149">
        <f t="shared" ref="Q18:Q23" si="12">P18*O18</f>
        <v>120</v>
      </c>
      <c r="R18" s="150"/>
      <c r="S18" s="151"/>
      <c r="T18" s="139"/>
      <c r="U18" s="152"/>
      <c r="V18" s="47"/>
      <c r="W18" s="63"/>
      <c r="X18" s="46"/>
      <c r="Y18" s="46"/>
      <c r="Z18" s="47"/>
      <c r="AA18" s="47"/>
      <c r="AB18" s="46"/>
      <c r="AD18" s="47"/>
      <c r="AE18" s="47"/>
      <c r="AF18" s="47"/>
      <c r="AG18" s="47"/>
      <c r="AH18" s="47"/>
      <c r="AI18" s="47"/>
      <c r="AJ18" s="47"/>
      <c r="AK18" s="47"/>
    </row>
    <row r="19" spans="1:37" s="49" customFormat="1" ht="15" customHeight="1" x14ac:dyDescent="0.3">
      <c r="A19" s="140" t="s">
        <v>95</v>
      </c>
      <c r="B19" s="141">
        <f>'[1]EXPENSES 2021'!N34</f>
        <v>888.36341545075754</v>
      </c>
      <c r="C19" s="142" t="s">
        <v>96</v>
      </c>
      <c r="D19" s="143"/>
      <c r="E19" s="143"/>
      <c r="F19" s="143"/>
      <c r="G19" s="143"/>
      <c r="H19" s="143"/>
      <c r="I19" s="144"/>
      <c r="J19" s="47"/>
      <c r="K19" s="47"/>
      <c r="L19" s="47"/>
      <c r="M19" s="153" t="s">
        <v>97</v>
      </c>
      <c r="N19" s="154"/>
      <c r="O19" s="147">
        <v>40</v>
      </c>
      <c r="P19" s="155">
        <v>1.8</v>
      </c>
      <c r="Q19" s="149">
        <f t="shared" si="12"/>
        <v>72</v>
      </c>
      <c r="R19" s="150"/>
      <c r="S19" s="139"/>
      <c r="T19" s="139"/>
      <c r="U19" s="152"/>
      <c r="V19" s="47"/>
      <c r="W19" s="63"/>
      <c r="X19" s="46"/>
      <c r="Y19" s="46"/>
      <c r="Z19" s="47"/>
      <c r="AA19" s="47"/>
      <c r="AB19" s="46"/>
      <c r="AD19" s="47"/>
      <c r="AE19" s="47"/>
      <c r="AF19" s="47"/>
      <c r="AG19" s="47"/>
      <c r="AH19" s="47"/>
      <c r="AI19" s="47"/>
      <c r="AJ19" s="47"/>
      <c r="AK19" s="47"/>
    </row>
    <row r="20" spans="1:37" s="49" customFormat="1" ht="15" customHeight="1" x14ac:dyDescent="0.3">
      <c r="A20" s="140" t="s">
        <v>98</v>
      </c>
      <c r="B20" s="141">
        <f>'[1]EXPENSES 2021'!M43</f>
        <v>4697.55</v>
      </c>
      <c r="C20" s="142" t="s">
        <v>99</v>
      </c>
      <c r="D20" s="143"/>
      <c r="E20" s="143"/>
      <c r="F20" s="143"/>
      <c r="G20" s="143"/>
      <c r="H20" s="143"/>
      <c r="I20" s="144"/>
      <c r="J20" s="119"/>
      <c r="K20" s="119"/>
      <c r="L20" s="47"/>
      <c r="M20" s="156" t="s">
        <v>63</v>
      </c>
      <c r="N20" s="157"/>
      <c r="O20" s="147">
        <v>40</v>
      </c>
      <c r="P20" s="158">
        <v>0.8</v>
      </c>
      <c r="Q20" s="149">
        <f t="shared" si="12"/>
        <v>32</v>
      </c>
      <c r="R20" s="150"/>
      <c r="S20" s="139"/>
      <c r="T20" s="139"/>
      <c r="U20" s="139"/>
      <c r="V20" s="47"/>
      <c r="W20" s="63"/>
      <c r="X20" s="46"/>
      <c r="Y20" s="46"/>
      <c r="Z20" s="47"/>
      <c r="AA20" s="47"/>
      <c r="AB20" s="46"/>
      <c r="AD20" s="47"/>
      <c r="AE20" s="47"/>
      <c r="AF20" s="47"/>
      <c r="AG20" s="47"/>
      <c r="AH20" s="47"/>
      <c r="AI20" s="47"/>
      <c r="AJ20" s="47"/>
      <c r="AK20" s="47"/>
    </row>
    <row r="21" spans="1:37" s="49" customFormat="1" ht="15" customHeight="1" x14ac:dyDescent="0.3">
      <c r="A21" s="140" t="s">
        <v>100</v>
      </c>
      <c r="B21" s="141">
        <f>'[1]EXPENSES 2021'!M42</f>
        <v>6576.57</v>
      </c>
      <c r="C21" s="142" t="s">
        <v>99</v>
      </c>
      <c r="D21" s="143"/>
      <c r="E21" s="143"/>
      <c r="F21" s="143"/>
      <c r="G21" s="143"/>
      <c r="H21" s="143"/>
      <c r="I21" s="144"/>
      <c r="J21" s="119"/>
      <c r="K21" s="119"/>
      <c r="L21" s="47"/>
      <c r="M21" s="156" t="s">
        <v>101</v>
      </c>
      <c r="N21" s="157"/>
      <c r="O21" s="147">
        <v>40</v>
      </c>
      <c r="P21" s="159">
        <v>2</v>
      </c>
      <c r="Q21" s="149">
        <f t="shared" si="12"/>
        <v>80</v>
      </c>
      <c r="R21" s="150"/>
      <c r="S21" s="139"/>
      <c r="T21" s="139"/>
      <c r="U21" s="139"/>
      <c r="V21" s="47"/>
      <c r="W21" s="63"/>
      <c r="X21" s="46"/>
      <c r="Y21" s="46"/>
      <c r="Z21" s="47"/>
      <c r="AA21" s="47"/>
      <c r="AB21" s="46"/>
      <c r="AD21" s="47"/>
      <c r="AE21" s="47"/>
      <c r="AF21" s="47"/>
      <c r="AG21" s="47"/>
      <c r="AH21" s="47"/>
      <c r="AI21" s="47"/>
      <c r="AJ21" s="47"/>
      <c r="AK21" s="47"/>
    </row>
    <row r="22" spans="1:37" s="49" customFormat="1" ht="15" customHeight="1" x14ac:dyDescent="0.3">
      <c r="A22" s="140" t="s">
        <v>102</v>
      </c>
      <c r="B22" s="141">
        <f>'[1]EXPENSES 2021'!M40</f>
        <v>2818.5299999999997</v>
      </c>
      <c r="C22" s="142" t="s">
        <v>99</v>
      </c>
      <c r="D22" s="143"/>
      <c r="E22" s="143"/>
      <c r="F22" s="143"/>
      <c r="G22" s="143"/>
      <c r="H22" s="143"/>
      <c r="I22" s="144"/>
      <c r="J22" s="119"/>
      <c r="K22" s="47"/>
      <c r="L22" s="47"/>
      <c r="M22" s="160" t="s">
        <v>60</v>
      </c>
      <c r="N22" s="161"/>
      <c r="O22" s="162">
        <v>10</v>
      </c>
      <c r="P22" s="163">
        <v>44</v>
      </c>
      <c r="Q22" s="149">
        <f t="shared" si="12"/>
        <v>440</v>
      </c>
      <c r="R22" s="150"/>
      <c r="S22" s="139"/>
      <c r="T22" s="139"/>
      <c r="U22" s="139"/>
      <c r="V22" s="47"/>
      <c r="W22" s="63"/>
      <c r="X22" s="46"/>
      <c r="Y22" s="46"/>
      <c r="Z22" s="47"/>
      <c r="AA22" s="47"/>
      <c r="AB22" s="46"/>
      <c r="AD22" s="47"/>
      <c r="AE22" s="47"/>
      <c r="AF22" s="47"/>
      <c r="AG22" s="47"/>
      <c r="AH22" s="47"/>
      <c r="AI22" s="47"/>
      <c r="AJ22" s="47"/>
      <c r="AK22" s="47"/>
    </row>
    <row r="23" spans="1:37" s="49" customFormat="1" ht="15" customHeight="1" x14ac:dyDescent="0.3">
      <c r="A23" s="140" t="s">
        <v>103</v>
      </c>
      <c r="B23" s="141">
        <f>'[1]EXPENSES 2021'!M41</f>
        <v>4697.55</v>
      </c>
      <c r="C23" s="142" t="s">
        <v>99</v>
      </c>
      <c r="D23" s="143"/>
      <c r="E23" s="143"/>
      <c r="F23" s="143"/>
      <c r="G23" s="143"/>
      <c r="H23" s="143"/>
      <c r="I23" s="144"/>
      <c r="J23" s="47"/>
      <c r="K23" s="46"/>
      <c r="L23" s="47"/>
      <c r="M23" s="164" t="s">
        <v>104</v>
      </c>
      <c r="N23" s="165"/>
      <c r="O23" s="166">
        <v>5.5</v>
      </c>
      <c r="P23" s="163">
        <v>44</v>
      </c>
      <c r="Q23" s="149">
        <f t="shared" si="12"/>
        <v>242</v>
      </c>
      <c r="R23" s="150"/>
      <c r="S23" s="139"/>
      <c r="T23" s="139"/>
      <c r="U23" s="139"/>
      <c r="V23" s="47"/>
      <c r="W23" s="63"/>
      <c r="X23" s="46"/>
      <c r="Y23" s="46"/>
      <c r="Z23" s="47"/>
      <c r="AA23" s="47"/>
      <c r="AB23" s="46"/>
      <c r="AD23" s="47"/>
      <c r="AE23" s="47"/>
      <c r="AF23" s="47"/>
      <c r="AG23" s="47"/>
      <c r="AH23" s="47"/>
      <c r="AI23" s="47"/>
      <c r="AJ23" s="47"/>
      <c r="AK23" s="47"/>
    </row>
    <row r="24" spans="1:37" s="49" customFormat="1" ht="15" customHeight="1" thickBot="1" x14ac:dyDescent="0.35">
      <c r="A24" s="167" t="s">
        <v>63</v>
      </c>
      <c r="B24" s="168">
        <v>1500</v>
      </c>
      <c r="C24" s="169" t="s">
        <v>99</v>
      </c>
      <c r="D24" s="170"/>
      <c r="E24" s="170"/>
      <c r="F24" s="170"/>
      <c r="G24" s="170"/>
      <c r="H24" s="170"/>
      <c r="I24" s="171"/>
      <c r="J24" s="46"/>
      <c r="K24" s="46"/>
      <c r="L24" s="47"/>
      <c r="M24" s="172" t="s">
        <v>105</v>
      </c>
      <c r="N24" s="173"/>
      <c r="O24" s="280">
        <v>1.75</v>
      </c>
      <c r="P24" s="174">
        <v>44</v>
      </c>
      <c r="Q24" s="175">
        <f>O24*P24</f>
        <v>77</v>
      </c>
      <c r="R24" s="139"/>
      <c r="S24" s="139"/>
      <c r="T24" s="139"/>
      <c r="U24" s="139"/>
      <c r="V24" s="47"/>
      <c r="W24" s="63"/>
      <c r="X24" s="46"/>
      <c r="Y24" s="46"/>
      <c r="Z24" s="47"/>
      <c r="AA24" s="47"/>
      <c r="AB24" s="46"/>
      <c r="AD24" s="47"/>
      <c r="AE24" s="47"/>
      <c r="AF24" s="47"/>
      <c r="AG24" s="47"/>
      <c r="AH24" s="47"/>
      <c r="AI24" s="47"/>
      <c r="AJ24" s="47"/>
      <c r="AK24" s="47"/>
    </row>
    <row r="25" spans="1:37" s="49" customFormat="1" ht="15" customHeight="1" thickBot="1" x14ac:dyDescent="0.35">
      <c r="A25" s="176"/>
      <c r="B25" s="141"/>
      <c r="C25" s="142"/>
      <c r="D25" s="143"/>
      <c r="E25" s="143"/>
      <c r="F25" s="143"/>
      <c r="G25" s="143"/>
      <c r="H25" s="143"/>
      <c r="I25" s="143"/>
      <c r="J25" s="46"/>
      <c r="K25" s="47"/>
      <c r="L25" s="47"/>
      <c r="M25" s="177" t="s">
        <v>106</v>
      </c>
      <c r="N25" s="178"/>
      <c r="O25" s="179">
        <v>1.5</v>
      </c>
      <c r="P25" s="180">
        <v>44</v>
      </c>
      <c r="Q25" s="181">
        <f>O25*P25</f>
        <v>66</v>
      </c>
      <c r="R25" s="139"/>
      <c r="S25" s="139"/>
      <c r="T25" s="139"/>
      <c r="U25" s="139"/>
      <c r="V25" s="47"/>
      <c r="W25" s="63"/>
      <c r="X25" s="46"/>
      <c r="Y25" s="46"/>
      <c r="Z25" s="47"/>
      <c r="AA25" s="47"/>
      <c r="AB25" s="46"/>
      <c r="AD25" s="47"/>
      <c r="AE25" s="47"/>
      <c r="AF25" s="47"/>
      <c r="AG25" s="47"/>
      <c r="AH25" s="47"/>
      <c r="AI25" s="47"/>
      <c r="AJ25" s="47"/>
      <c r="AK25" s="47"/>
    </row>
    <row r="26" spans="1:37" s="49" customFormat="1" ht="15" customHeight="1" thickBot="1" x14ac:dyDescent="0.35">
      <c r="A26" s="182"/>
      <c r="B26" s="182"/>
      <c r="C26" s="182"/>
      <c r="D26" s="182"/>
      <c r="E26" s="182"/>
      <c r="F26" s="182"/>
      <c r="G26" s="182"/>
      <c r="H26" s="182"/>
      <c r="I26" s="182"/>
      <c r="J26" s="47"/>
      <c r="K26" s="47"/>
      <c r="L26" s="47"/>
      <c r="M26" s="183" t="s">
        <v>107</v>
      </c>
      <c r="N26" s="184"/>
      <c r="O26" s="185"/>
      <c r="P26" s="186"/>
      <c r="Q26" s="138">
        <f>SUM(Q18:Q25)</f>
        <v>1129</v>
      </c>
      <c r="R26" s="47"/>
      <c r="S26" s="47"/>
      <c r="T26" s="47"/>
      <c r="U26" s="47"/>
      <c r="V26" s="47"/>
      <c r="W26" s="63"/>
      <c r="X26" s="46"/>
      <c r="Y26" s="46"/>
      <c r="Z26" s="47"/>
      <c r="AA26" s="47"/>
      <c r="AB26" s="46"/>
      <c r="AD26" s="47"/>
      <c r="AE26" s="47"/>
      <c r="AF26" s="47"/>
      <c r="AG26" s="47"/>
      <c r="AH26" s="47"/>
      <c r="AI26" s="47"/>
      <c r="AJ26" s="47"/>
      <c r="AK26" s="47"/>
    </row>
    <row r="27" spans="1:37" s="49" customFormat="1" ht="15" customHeight="1" x14ac:dyDescent="0.3">
      <c r="A27" s="176"/>
      <c r="B27" s="187"/>
      <c r="C27" s="142"/>
      <c r="D27" s="143"/>
      <c r="E27" s="143"/>
      <c r="F27" s="143"/>
      <c r="G27" s="143"/>
      <c r="H27" s="143"/>
      <c r="I27" s="143"/>
      <c r="J27" s="47"/>
      <c r="K27" s="119"/>
      <c r="L27" s="47"/>
      <c r="M27" s="188" t="s">
        <v>108</v>
      </c>
      <c r="N27" s="189"/>
      <c r="O27" s="190"/>
      <c r="P27" s="191"/>
      <c r="Q27" s="192">
        <f>Q17-Q26</f>
        <v>951</v>
      </c>
      <c r="R27" s="47"/>
      <c r="S27" s="47"/>
      <c r="T27" s="47"/>
      <c r="U27" s="47"/>
      <c r="V27" s="47"/>
      <c r="W27" s="63"/>
      <c r="X27" s="46"/>
      <c r="Y27" s="46"/>
      <c r="Z27" s="47"/>
      <c r="AA27" s="47"/>
      <c r="AB27" s="46"/>
      <c r="AD27" s="47"/>
      <c r="AE27" s="47"/>
      <c r="AF27" s="47"/>
      <c r="AG27" s="47"/>
      <c r="AH27" s="47"/>
      <c r="AI27" s="47"/>
      <c r="AJ27" s="47"/>
      <c r="AK27" s="47"/>
    </row>
    <row r="28" spans="1:37" s="49" customFormat="1" ht="15" customHeight="1" thickBot="1" x14ac:dyDescent="0.35">
      <c r="A28" s="176"/>
      <c r="B28" s="187"/>
      <c r="C28" s="142"/>
      <c r="D28" s="143"/>
      <c r="E28" s="143"/>
      <c r="F28" s="143"/>
      <c r="G28" s="143"/>
      <c r="H28" s="143"/>
      <c r="I28" s="143"/>
      <c r="J28" s="119"/>
      <c r="K28" s="47"/>
      <c r="L28" s="47"/>
      <c r="M28" s="193" t="s">
        <v>109</v>
      </c>
      <c r="N28" s="194"/>
      <c r="O28" s="195"/>
      <c r="P28" s="196"/>
      <c r="Q28" s="197">
        <v>1</v>
      </c>
      <c r="R28" s="47"/>
      <c r="S28" s="47"/>
      <c r="T28" s="47"/>
      <c r="U28" s="47"/>
      <c r="V28" s="47"/>
      <c r="W28" s="63"/>
      <c r="X28" s="46"/>
      <c r="Y28" s="46"/>
      <c r="Z28" s="47"/>
      <c r="AA28" s="47"/>
      <c r="AB28" s="46"/>
      <c r="AD28" s="47"/>
      <c r="AE28" s="47"/>
      <c r="AF28" s="47"/>
      <c r="AG28" s="47"/>
      <c r="AH28" s="47"/>
      <c r="AI28" s="47"/>
      <c r="AJ28" s="47"/>
      <c r="AK28" s="47"/>
    </row>
    <row r="29" spans="1:37" s="49" customFormat="1" ht="15" customHeight="1" thickBot="1" x14ac:dyDescent="0.35">
      <c r="A29" s="176"/>
      <c r="B29" s="198"/>
      <c r="C29" s="142"/>
      <c r="D29" s="143"/>
      <c r="E29" s="143"/>
      <c r="F29" s="143"/>
      <c r="G29" s="143"/>
      <c r="H29" s="143"/>
      <c r="I29" s="143"/>
      <c r="J29" s="47"/>
      <c r="K29" s="47"/>
      <c r="L29" s="47"/>
      <c r="M29" s="183" t="s">
        <v>110</v>
      </c>
      <c r="N29" s="184"/>
      <c r="O29" s="185"/>
      <c r="P29" s="186"/>
      <c r="Q29" s="138">
        <f>Q28*Q27</f>
        <v>951</v>
      </c>
      <c r="R29" s="47"/>
      <c r="S29" s="47"/>
      <c r="T29" s="47"/>
      <c r="U29" s="47"/>
      <c r="V29" s="47"/>
      <c r="W29" s="63"/>
      <c r="X29" s="46"/>
      <c r="Y29" s="46"/>
      <c r="Z29" s="47"/>
      <c r="AA29" s="47"/>
      <c r="AB29" s="46"/>
      <c r="AD29" s="47"/>
      <c r="AE29" s="47"/>
      <c r="AF29" s="47"/>
      <c r="AG29" s="47"/>
      <c r="AH29" s="47"/>
      <c r="AI29" s="47"/>
      <c r="AJ29" s="47"/>
      <c r="AK29" s="47"/>
    </row>
    <row r="30" spans="1:37" ht="15" customHeight="1" x14ac:dyDescent="0.3">
      <c r="W30" s="63"/>
      <c r="X30" s="46"/>
      <c r="Y30" s="46"/>
      <c r="Z30" s="47"/>
      <c r="AB30" s="46"/>
      <c r="AC30" s="49"/>
      <c r="AE30" s="47"/>
    </row>
    <row r="31" spans="1:37" ht="15" customHeight="1" x14ac:dyDescent="0.3">
      <c r="W31" s="63"/>
      <c r="X31" s="46"/>
      <c r="Y31" s="46"/>
      <c r="Z31" s="47"/>
      <c r="AC31" s="49"/>
      <c r="AE31" s="47"/>
    </row>
    <row r="32" spans="1:37" ht="15" customHeight="1" thickBot="1" x14ac:dyDescent="0.4">
      <c r="A32" s="199" t="s">
        <v>111</v>
      </c>
      <c r="B32" s="200"/>
      <c r="C32" s="200"/>
      <c r="D32" s="200"/>
      <c r="E32" s="200"/>
      <c r="M32" s="201" t="s">
        <v>112</v>
      </c>
      <c r="N32" s="202"/>
      <c r="O32" s="202"/>
      <c r="P32" s="202"/>
      <c r="Q32" s="202"/>
    </row>
    <row r="33" spans="1:26" ht="15" customHeight="1" thickBot="1" x14ac:dyDescent="0.35">
      <c r="A33" s="134" t="s">
        <v>90</v>
      </c>
      <c r="B33" s="135"/>
      <c r="C33" s="136" t="s">
        <v>91</v>
      </c>
      <c r="D33" s="137" t="s">
        <v>92</v>
      </c>
      <c r="E33" s="138">
        <v>2080</v>
      </c>
      <c r="M33" s="134" t="s">
        <v>90</v>
      </c>
      <c r="N33" s="135"/>
      <c r="O33" s="136" t="s">
        <v>91</v>
      </c>
      <c r="P33" s="137" t="s">
        <v>92</v>
      </c>
      <c r="Q33" s="138">
        <v>2080</v>
      </c>
    </row>
    <row r="34" spans="1:26" ht="15" customHeight="1" x14ac:dyDescent="0.3">
      <c r="A34" s="145" t="s">
        <v>94</v>
      </c>
      <c r="B34" s="146"/>
      <c r="C34" s="147">
        <v>40</v>
      </c>
      <c r="D34" s="148">
        <v>3</v>
      </c>
      <c r="E34" s="149">
        <f t="shared" ref="E34:E39" si="13">D34*C34</f>
        <v>120</v>
      </c>
      <c r="M34" s="145" t="s">
        <v>94</v>
      </c>
      <c r="N34" s="146"/>
      <c r="O34" s="147">
        <v>40</v>
      </c>
      <c r="P34" s="148">
        <v>3</v>
      </c>
      <c r="Q34" s="149">
        <f t="shared" ref="Q34:Q40" si="14">P34*O34</f>
        <v>120</v>
      </c>
    </row>
    <row r="35" spans="1:26" ht="15" customHeight="1" x14ac:dyDescent="0.3">
      <c r="A35" s="153" t="s">
        <v>97</v>
      </c>
      <c r="B35" s="154"/>
      <c r="C35" s="147">
        <v>40</v>
      </c>
      <c r="D35" s="155">
        <v>1.8</v>
      </c>
      <c r="E35" s="149">
        <f t="shared" si="13"/>
        <v>72</v>
      </c>
      <c r="M35" s="153" t="s">
        <v>97</v>
      </c>
      <c r="N35" s="154"/>
      <c r="O35" s="147">
        <v>40</v>
      </c>
      <c r="P35" s="155">
        <v>1.8</v>
      </c>
      <c r="Q35" s="149">
        <f t="shared" si="14"/>
        <v>72</v>
      </c>
    </row>
    <row r="36" spans="1:26" ht="15" customHeight="1" x14ac:dyDescent="0.3">
      <c r="A36" s="156" t="s">
        <v>63</v>
      </c>
      <c r="B36" s="157"/>
      <c r="C36" s="147">
        <v>40</v>
      </c>
      <c r="D36" s="158">
        <v>0.6</v>
      </c>
      <c r="E36" s="149">
        <f t="shared" si="13"/>
        <v>24</v>
      </c>
      <c r="M36" s="156" t="s">
        <v>63</v>
      </c>
      <c r="N36" s="157"/>
      <c r="O36" s="147">
        <v>40</v>
      </c>
      <c r="P36" s="158">
        <v>1</v>
      </c>
      <c r="Q36" s="149">
        <f t="shared" si="14"/>
        <v>40</v>
      </c>
    </row>
    <row r="37" spans="1:26" ht="15" customHeight="1" x14ac:dyDescent="0.3">
      <c r="A37" s="156" t="s">
        <v>101</v>
      </c>
      <c r="B37" s="157"/>
      <c r="C37" s="147">
        <v>40</v>
      </c>
      <c r="D37" s="159">
        <v>2</v>
      </c>
      <c r="E37" s="149">
        <f t="shared" si="13"/>
        <v>80</v>
      </c>
      <c r="M37" s="156" t="s">
        <v>101</v>
      </c>
      <c r="N37" s="157"/>
      <c r="O37" s="147">
        <v>40</v>
      </c>
      <c r="P37" s="159">
        <v>2</v>
      </c>
      <c r="Q37" s="149">
        <f t="shared" si="14"/>
        <v>80</v>
      </c>
    </row>
    <row r="38" spans="1:26" ht="15" customHeight="1" x14ac:dyDescent="0.3">
      <c r="A38" s="160" t="s">
        <v>60</v>
      </c>
      <c r="B38" s="161"/>
      <c r="C38" s="162">
        <v>8</v>
      </c>
      <c r="D38" s="163">
        <v>44</v>
      </c>
      <c r="E38" s="149">
        <f t="shared" si="13"/>
        <v>352</v>
      </c>
      <c r="M38" s="203" t="s">
        <v>60</v>
      </c>
      <c r="N38" s="204"/>
      <c r="O38" s="205">
        <v>10</v>
      </c>
      <c r="P38" s="206">
        <v>44</v>
      </c>
      <c r="Q38" s="207">
        <f t="shared" si="14"/>
        <v>440</v>
      </c>
    </row>
    <row r="39" spans="1:26" ht="15" customHeight="1" x14ac:dyDescent="0.3">
      <c r="A39" s="208" t="s">
        <v>113</v>
      </c>
      <c r="B39" s="209"/>
      <c r="C39" s="210">
        <v>8</v>
      </c>
      <c r="D39" s="163">
        <v>44</v>
      </c>
      <c r="E39" s="149">
        <f t="shared" si="13"/>
        <v>352</v>
      </c>
      <c r="M39" s="164" t="s">
        <v>114</v>
      </c>
      <c r="N39" s="165"/>
      <c r="O39" s="211">
        <v>1.25</v>
      </c>
      <c r="P39" s="206">
        <v>44</v>
      </c>
      <c r="Q39" s="207">
        <f t="shared" si="14"/>
        <v>55</v>
      </c>
    </row>
    <row r="40" spans="1:26" ht="15" customHeight="1" thickBot="1" x14ac:dyDescent="0.35">
      <c r="A40" s="212" t="s">
        <v>115</v>
      </c>
      <c r="B40" s="213"/>
      <c r="C40" s="214">
        <v>1.25</v>
      </c>
      <c r="D40" s="215">
        <v>44</v>
      </c>
      <c r="E40" s="216">
        <f>C40*D40</f>
        <v>55</v>
      </c>
      <c r="M40" s="164" t="s">
        <v>104</v>
      </c>
      <c r="N40" s="165"/>
      <c r="O40" s="166">
        <v>5.5</v>
      </c>
      <c r="P40" s="206">
        <v>44</v>
      </c>
      <c r="Q40" s="207">
        <f t="shared" si="14"/>
        <v>242</v>
      </c>
    </row>
    <row r="41" spans="1:26" ht="15" customHeight="1" thickBot="1" x14ac:dyDescent="0.35">
      <c r="A41" s="183" t="s">
        <v>107</v>
      </c>
      <c r="B41" s="184"/>
      <c r="C41" s="185"/>
      <c r="D41" s="186"/>
      <c r="E41" s="138">
        <f>SUM(E34:E40)</f>
        <v>1055</v>
      </c>
      <c r="M41" s="217" t="s">
        <v>106</v>
      </c>
      <c r="N41" s="218"/>
      <c r="O41" s="219">
        <v>1.5</v>
      </c>
      <c r="P41" s="220">
        <v>44</v>
      </c>
      <c r="Q41" s="221">
        <f>O41*P41</f>
        <v>66</v>
      </c>
    </row>
    <row r="42" spans="1:26" ht="15" customHeight="1" thickBot="1" x14ac:dyDescent="0.35">
      <c r="A42" s="188" t="s">
        <v>108</v>
      </c>
      <c r="B42" s="189"/>
      <c r="C42" s="190"/>
      <c r="D42" s="191"/>
      <c r="E42" s="192">
        <f>E33-E41</f>
        <v>1025</v>
      </c>
      <c r="M42" s="222" t="s">
        <v>107</v>
      </c>
      <c r="N42" s="223"/>
      <c r="O42" s="224"/>
      <c r="P42" s="225"/>
      <c r="Q42" s="226">
        <f>SUM(Q34:Q41)</f>
        <v>1115</v>
      </c>
    </row>
    <row r="43" spans="1:26" ht="15" customHeight="1" thickBot="1" x14ac:dyDescent="0.35">
      <c r="A43" s="193" t="s">
        <v>109</v>
      </c>
      <c r="B43" s="194"/>
      <c r="C43" s="195"/>
      <c r="D43" s="196"/>
      <c r="E43" s="197">
        <v>1</v>
      </c>
      <c r="M43" s="227" t="s">
        <v>108</v>
      </c>
      <c r="N43" s="228"/>
      <c r="O43" s="229"/>
      <c r="P43" s="230"/>
      <c r="Q43" s="231">
        <f>Q33-Q42</f>
        <v>965</v>
      </c>
    </row>
    <row r="44" spans="1:26" ht="15" customHeight="1" thickBot="1" x14ac:dyDescent="0.35">
      <c r="A44" s="183" t="s">
        <v>110</v>
      </c>
      <c r="B44" s="184"/>
      <c r="C44" s="185"/>
      <c r="D44" s="186"/>
      <c r="E44" s="138">
        <f>E43*E42</f>
        <v>1025</v>
      </c>
      <c r="M44" s="232" t="s">
        <v>109</v>
      </c>
      <c r="N44" s="233"/>
      <c r="O44" s="234"/>
      <c r="P44" s="235"/>
      <c r="Q44" s="236">
        <v>1</v>
      </c>
    </row>
    <row r="45" spans="1:26" ht="15" customHeight="1" thickBot="1" x14ac:dyDescent="0.35">
      <c r="M45" s="222" t="s">
        <v>110</v>
      </c>
      <c r="N45" s="223"/>
      <c r="O45" s="224"/>
      <c r="P45" s="225"/>
      <c r="Q45" s="226">
        <f>Q44*Q43</f>
        <v>965</v>
      </c>
    </row>
    <row r="46" spans="1:26" ht="15" customHeight="1" x14ac:dyDescent="0.3"/>
    <row r="47" spans="1:26" ht="15" customHeight="1" x14ac:dyDescent="0.3">
      <c r="Z47" s="237"/>
    </row>
    <row r="48" spans="1:26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</sheetData>
  <mergeCells count="53">
    <mergeCell ref="A43:C43"/>
    <mergeCell ref="M43:O43"/>
    <mergeCell ref="A44:C44"/>
    <mergeCell ref="M44:O44"/>
    <mergeCell ref="M45:O45"/>
    <mergeCell ref="A38:B38"/>
    <mergeCell ref="M38:N38"/>
    <mergeCell ref="A40:B40"/>
    <mergeCell ref="A41:C41"/>
    <mergeCell ref="A42:C42"/>
    <mergeCell ref="M42:O42"/>
    <mergeCell ref="A35:B35"/>
    <mergeCell ref="M35:N35"/>
    <mergeCell ref="A36:B36"/>
    <mergeCell ref="M36:N36"/>
    <mergeCell ref="A37:B37"/>
    <mergeCell ref="M37:N37"/>
    <mergeCell ref="M28:O28"/>
    <mergeCell ref="M29:O29"/>
    <mergeCell ref="A32:E32"/>
    <mergeCell ref="M32:Q32"/>
    <mergeCell ref="A34:B34"/>
    <mergeCell ref="M34:N34"/>
    <mergeCell ref="M21:N21"/>
    <mergeCell ref="M22:N22"/>
    <mergeCell ref="M24:N24"/>
    <mergeCell ref="A26:I26"/>
    <mergeCell ref="M26:O26"/>
    <mergeCell ref="M27:O27"/>
    <mergeCell ref="R13:V13"/>
    <mergeCell ref="A16:I16"/>
    <mergeCell ref="M16:Q16"/>
    <mergeCell ref="M18:N18"/>
    <mergeCell ref="M19:N19"/>
    <mergeCell ref="M20:N20"/>
    <mergeCell ref="R7:V7"/>
    <mergeCell ref="R8:V8"/>
    <mergeCell ref="R9:V9"/>
    <mergeCell ref="R10:V10"/>
    <mergeCell ref="R11:V11"/>
    <mergeCell ref="R12:V12"/>
    <mergeCell ref="I3:I5"/>
    <mergeCell ref="M3:M5"/>
    <mergeCell ref="R3:V5"/>
    <mergeCell ref="A4:A5"/>
    <mergeCell ref="B4:B5"/>
    <mergeCell ref="R6:V6"/>
    <mergeCell ref="C3:C5"/>
    <mergeCell ref="D3:D5"/>
    <mergeCell ref="E3:E5"/>
    <mergeCell ref="F3:F5"/>
    <mergeCell ref="G3:G5"/>
    <mergeCell ref="H3:H5"/>
  </mergeCells>
  <pageMargins left="0.2" right="0.2" top="0.25" bottom="0.25" header="0.3" footer="0.3"/>
  <pageSetup scale="52" orientation="landscape" r:id="rId1"/>
  <ignoredErrors>
    <ignoredError sqref="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D471-C50D-45D2-9852-FD16FE119C4E}">
  <dimension ref="A1:CL24"/>
  <sheetViews>
    <sheetView topLeftCell="BO1" workbookViewId="0">
      <selection activeCell="J8" sqref="J8"/>
    </sheetView>
  </sheetViews>
  <sheetFormatPr defaultRowHeight="13" x14ac:dyDescent="0.3"/>
  <cols>
    <col min="1" max="1" width="38.453125" style="240" customWidth="1"/>
    <col min="2" max="2" width="12.81640625" style="245" customWidth="1"/>
    <col min="3" max="62" width="7.7265625" style="240" hidden="1" customWidth="1"/>
    <col min="63" max="82" width="7.7265625" style="240" customWidth="1"/>
    <col min="83" max="256" width="8.7265625" style="240"/>
    <col min="257" max="257" width="38.453125" style="240" customWidth="1"/>
    <col min="258" max="258" width="12.81640625" style="240" customWidth="1"/>
    <col min="259" max="318" width="0" style="240" hidden="1" customWidth="1"/>
    <col min="319" max="338" width="7.7265625" style="240" customWidth="1"/>
    <col min="339" max="512" width="8.7265625" style="240"/>
    <col min="513" max="513" width="38.453125" style="240" customWidth="1"/>
    <col min="514" max="514" width="12.81640625" style="240" customWidth="1"/>
    <col min="515" max="574" width="0" style="240" hidden="1" customWidth="1"/>
    <col min="575" max="594" width="7.7265625" style="240" customWidth="1"/>
    <col min="595" max="768" width="8.7265625" style="240"/>
    <col min="769" max="769" width="38.453125" style="240" customWidth="1"/>
    <col min="770" max="770" width="12.81640625" style="240" customWidth="1"/>
    <col min="771" max="830" width="0" style="240" hidden="1" customWidth="1"/>
    <col min="831" max="850" width="7.7265625" style="240" customWidth="1"/>
    <col min="851" max="1024" width="8.7265625" style="240"/>
    <col min="1025" max="1025" width="38.453125" style="240" customWidth="1"/>
    <col min="1026" max="1026" width="12.81640625" style="240" customWidth="1"/>
    <col min="1027" max="1086" width="0" style="240" hidden="1" customWidth="1"/>
    <col min="1087" max="1106" width="7.7265625" style="240" customWidth="1"/>
    <col min="1107" max="1280" width="8.7265625" style="240"/>
    <col min="1281" max="1281" width="38.453125" style="240" customWidth="1"/>
    <col min="1282" max="1282" width="12.81640625" style="240" customWidth="1"/>
    <col min="1283" max="1342" width="0" style="240" hidden="1" customWidth="1"/>
    <col min="1343" max="1362" width="7.7265625" style="240" customWidth="1"/>
    <col min="1363" max="1536" width="8.7265625" style="240"/>
    <col min="1537" max="1537" width="38.453125" style="240" customWidth="1"/>
    <col min="1538" max="1538" width="12.81640625" style="240" customWidth="1"/>
    <col min="1539" max="1598" width="0" style="240" hidden="1" customWidth="1"/>
    <col min="1599" max="1618" width="7.7265625" style="240" customWidth="1"/>
    <col min="1619" max="1792" width="8.7265625" style="240"/>
    <col min="1793" max="1793" width="38.453125" style="240" customWidth="1"/>
    <col min="1794" max="1794" width="12.81640625" style="240" customWidth="1"/>
    <col min="1795" max="1854" width="0" style="240" hidden="1" customWidth="1"/>
    <col min="1855" max="1874" width="7.7265625" style="240" customWidth="1"/>
    <col min="1875" max="2048" width="8.7265625" style="240"/>
    <col min="2049" max="2049" width="38.453125" style="240" customWidth="1"/>
    <col min="2050" max="2050" width="12.81640625" style="240" customWidth="1"/>
    <col min="2051" max="2110" width="0" style="240" hidden="1" customWidth="1"/>
    <col min="2111" max="2130" width="7.7265625" style="240" customWidth="1"/>
    <col min="2131" max="2304" width="8.7265625" style="240"/>
    <col min="2305" max="2305" width="38.453125" style="240" customWidth="1"/>
    <col min="2306" max="2306" width="12.81640625" style="240" customWidth="1"/>
    <col min="2307" max="2366" width="0" style="240" hidden="1" customWidth="1"/>
    <col min="2367" max="2386" width="7.7265625" style="240" customWidth="1"/>
    <col min="2387" max="2560" width="8.7265625" style="240"/>
    <col min="2561" max="2561" width="38.453125" style="240" customWidth="1"/>
    <col min="2562" max="2562" width="12.81640625" style="240" customWidth="1"/>
    <col min="2563" max="2622" width="0" style="240" hidden="1" customWidth="1"/>
    <col min="2623" max="2642" width="7.7265625" style="240" customWidth="1"/>
    <col min="2643" max="2816" width="8.7265625" style="240"/>
    <col min="2817" max="2817" width="38.453125" style="240" customWidth="1"/>
    <col min="2818" max="2818" width="12.81640625" style="240" customWidth="1"/>
    <col min="2819" max="2878" width="0" style="240" hidden="1" customWidth="1"/>
    <col min="2879" max="2898" width="7.7265625" style="240" customWidth="1"/>
    <col min="2899" max="3072" width="8.7265625" style="240"/>
    <col min="3073" max="3073" width="38.453125" style="240" customWidth="1"/>
    <col min="3074" max="3074" width="12.81640625" style="240" customWidth="1"/>
    <col min="3075" max="3134" width="0" style="240" hidden="1" customWidth="1"/>
    <col min="3135" max="3154" width="7.7265625" style="240" customWidth="1"/>
    <col min="3155" max="3328" width="8.7265625" style="240"/>
    <col min="3329" max="3329" width="38.453125" style="240" customWidth="1"/>
    <col min="3330" max="3330" width="12.81640625" style="240" customWidth="1"/>
    <col min="3331" max="3390" width="0" style="240" hidden="1" customWidth="1"/>
    <col min="3391" max="3410" width="7.7265625" style="240" customWidth="1"/>
    <col min="3411" max="3584" width="8.7265625" style="240"/>
    <col min="3585" max="3585" width="38.453125" style="240" customWidth="1"/>
    <col min="3586" max="3586" width="12.81640625" style="240" customWidth="1"/>
    <col min="3587" max="3646" width="0" style="240" hidden="1" customWidth="1"/>
    <col min="3647" max="3666" width="7.7265625" style="240" customWidth="1"/>
    <col min="3667" max="3840" width="8.7265625" style="240"/>
    <col min="3841" max="3841" width="38.453125" style="240" customWidth="1"/>
    <col min="3842" max="3842" width="12.81640625" style="240" customWidth="1"/>
    <col min="3843" max="3902" width="0" style="240" hidden="1" customWidth="1"/>
    <col min="3903" max="3922" width="7.7265625" style="240" customWidth="1"/>
    <col min="3923" max="4096" width="8.7265625" style="240"/>
    <col min="4097" max="4097" width="38.453125" style="240" customWidth="1"/>
    <col min="4098" max="4098" width="12.81640625" style="240" customWidth="1"/>
    <col min="4099" max="4158" width="0" style="240" hidden="1" customWidth="1"/>
    <col min="4159" max="4178" width="7.7265625" style="240" customWidth="1"/>
    <col min="4179" max="4352" width="8.7265625" style="240"/>
    <col min="4353" max="4353" width="38.453125" style="240" customWidth="1"/>
    <col min="4354" max="4354" width="12.81640625" style="240" customWidth="1"/>
    <col min="4355" max="4414" width="0" style="240" hidden="1" customWidth="1"/>
    <col min="4415" max="4434" width="7.7265625" style="240" customWidth="1"/>
    <col min="4435" max="4608" width="8.7265625" style="240"/>
    <col min="4609" max="4609" width="38.453125" style="240" customWidth="1"/>
    <col min="4610" max="4610" width="12.81640625" style="240" customWidth="1"/>
    <col min="4611" max="4670" width="0" style="240" hidden="1" customWidth="1"/>
    <col min="4671" max="4690" width="7.7265625" style="240" customWidth="1"/>
    <col min="4691" max="4864" width="8.7265625" style="240"/>
    <col min="4865" max="4865" width="38.453125" style="240" customWidth="1"/>
    <col min="4866" max="4866" width="12.81640625" style="240" customWidth="1"/>
    <col min="4867" max="4926" width="0" style="240" hidden="1" customWidth="1"/>
    <col min="4927" max="4946" width="7.7265625" style="240" customWidth="1"/>
    <col min="4947" max="5120" width="8.7265625" style="240"/>
    <col min="5121" max="5121" width="38.453125" style="240" customWidth="1"/>
    <col min="5122" max="5122" width="12.81640625" style="240" customWidth="1"/>
    <col min="5123" max="5182" width="0" style="240" hidden="1" customWidth="1"/>
    <col min="5183" max="5202" width="7.7265625" style="240" customWidth="1"/>
    <col min="5203" max="5376" width="8.7265625" style="240"/>
    <col min="5377" max="5377" width="38.453125" style="240" customWidth="1"/>
    <col min="5378" max="5378" width="12.81640625" style="240" customWidth="1"/>
    <col min="5379" max="5438" width="0" style="240" hidden="1" customWidth="1"/>
    <col min="5439" max="5458" width="7.7265625" style="240" customWidth="1"/>
    <col min="5459" max="5632" width="8.7265625" style="240"/>
    <col min="5633" max="5633" width="38.453125" style="240" customWidth="1"/>
    <col min="5634" max="5634" width="12.81640625" style="240" customWidth="1"/>
    <col min="5635" max="5694" width="0" style="240" hidden="1" customWidth="1"/>
    <col min="5695" max="5714" width="7.7265625" style="240" customWidth="1"/>
    <col min="5715" max="5888" width="8.7265625" style="240"/>
    <col min="5889" max="5889" width="38.453125" style="240" customWidth="1"/>
    <col min="5890" max="5890" width="12.81640625" style="240" customWidth="1"/>
    <col min="5891" max="5950" width="0" style="240" hidden="1" customWidth="1"/>
    <col min="5951" max="5970" width="7.7265625" style="240" customWidth="1"/>
    <col min="5971" max="6144" width="8.7265625" style="240"/>
    <col min="6145" max="6145" width="38.453125" style="240" customWidth="1"/>
    <col min="6146" max="6146" width="12.81640625" style="240" customWidth="1"/>
    <col min="6147" max="6206" width="0" style="240" hidden="1" customWidth="1"/>
    <col min="6207" max="6226" width="7.7265625" style="240" customWidth="1"/>
    <col min="6227" max="6400" width="8.7265625" style="240"/>
    <col min="6401" max="6401" width="38.453125" style="240" customWidth="1"/>
    <col min="6402" max="6402" width="12.81640625" style="240" customWidth="1"/>
    <col min="6403" max="6462" width="0" style="240" hidden="1" customWidth="1"/>
    <col min="6463" max="6482" width="7.7265625" style="240" customWidth="1"/>
    <col min="6483" max="6656" width="8.7265625" style="240"/>
    <col min="6657" max="6657" width="38.453125" style="240" customWidth="1"/>
    <col min="6658" max="6658" width="12.81640625" style="240" customWidth="1"/>
    <col min="6659" max="6718" width="0" style="240" hidden="1" customWidth="1"/>
    <col min="6719" max="6738" width="7.7265625" style="240" customWidth="1"/>
    <col min="6739" max="6912" width="8.7265625" style="240"/>
    <col min="6913" max="6913" width="38.453125" style="240" customWidth="1"/>
    <col min="6914" max="6914" width="12.81640625" style="240" customWidth="1"/>
    <col min="6915" max="6974" width="0" style="240" hidden="1" customWidth="1"/>
    <col min="6975" max="6994" width="7.7265625" style="240" customWidth="1"/>
    <col min="6995" max="7168" width="8.7265625" style="240"/>
    <col min="7169" max="7169" width="38.453125" style="240" customWidth="1"/>
    <col min="7170" max="7170" width="12.81640625" style="240" customWidth="1"/>
    <col min="7171" max="7230" width="0" style="240" hidden="1" customWidth="1"/>
    <col min="7231" max="7250" width="7.7265625" style="240" customWidth="1"/>
    <col min="7251" max="7424" width="8.7265625" style="240"/>
    <col min="7425" max="7425" width="38.453125" style="240" customWidth="1"/>
    <col min="7426" max="7426" width="12.81640625" style="240" customWidth="1"/>
    <col min="7427" max="7486" width="0" style="240" hidden="1" customWidth="1"/>
    <col min="7487" max="7506" width="7.7265625" style="240" customWidth="1"/>
    <col min="7507" max="7680" width="8.7265625" style="240"/>
    <col min="7681" max="7681" width="38.453125" style="240" customWidth="1"/>
    <col min="7682" max="7682" width="12.81640625" style="240" customWidth="1"/>
    <col min="7683" max="7742" width="0" style="240" hidden="1" customWidth="1"/>
    <col min="7743" max="7762" width="7.7265625" style="240" customWidth="1"/>
    <col min="7763" max="7936" width="8.7265625" style="240"/>
    <col min="7937" max="7937" width="38.453125" style="240" customWidth="1"/>
    <col min="7938" max="7938" width="12.81640625" style="240" customWidth="1"/>
    <col min="7939" max="7998" width="0" style="240" hidden="1" customWidth="1"/>
    <col min="7999" max="8018" width="7.7265625" style="240" customWidth="1"/>
    <col min="8019" max="8192" width="8.7265625" style="240"/>
    <col min="8193" max="8193" width="38.453125" style="240" customWidth="1"/>
    <col min="8194" max="8194" width="12.81640625" style="240" customWidth="1"/>
    <col min="8195" max="8254" width="0" style="240" hidden="1" customWidth="1"/>
    <col min="8255" max="8274" width="7.7265625" style="240" customWidth="1"/>
    <col min="8275" max="8448" width="8.7265625" style="240"/>
    <col min="8449" max="8449" width="38.453125" style="240" customWidth="1"/>
    <col min="8450" max="8450" width="12.81640625" style="240" customWidth="1"/>
    <col min="8451" max="8510" width="0" style="240" hidden="1" customWidth="1"/>
    <col min="8511" max="8530" width="7.7265625" style="240" customWidth="1"/>
    <col min="8531" max="8704" width="8.7265625" style="240"/>
    <col min="8705" max="8705" width="38.453125" style="240" customWidth="1"/>
    <col min="8706" max="8706" width="12.81640625" style="240" customWidth="1"/>
    <col min="8707" max="8766" width="0" style="240" hidden="1" customWidth="1"/>
    <col min="8767" max="8786" width="7.7265625" style="240" customWidth="1"/>
    <col min="8787" max="8960" width="8.7265625" style="240"/>
    <col min="8961" max="8961" width="38.453125" style="240" customWidth="1"/>
    <col min="8962" max="8962" width="12.81640625" style="240" customWidth="1"/>
    <col min="8963" max="9022" width="0" style="240" hidden="1" customWidth="1"/>
    <col min="9023" max="9042" width="7.7265625" style="240" customWidth="1"/>
    <col min="9043" max="9216" width="8.7265625" style="240"/>
    <col min="9217" max="9217" width="38.453125" style="240" customWidth="1"/>
    <col min="9218" max="9218" width="12.81640625" style="240" customWidth="1"/>
    <col min="9219" max="9278" width="0" style="240" hidden="1" customWidth="1"/>
    <col min="9279" max="9298" width="7.7265625" style="240" customWidth="1"/>
    <col min="9299" max="9472" width="8.7265625" style="240"/>
    <col min="9473" max="9473" width="38.453125" style="240" customWidth="1"/>
    <col min="9474" max="9474" width="12.81640625" style="240" customWidth="1"/>
    <col min="9475" max="9534" width="0" style="240" hidden="1" customWidth="1"/>
    <col min="9535" max="9554" width="7.7265625" style="240" customWidth="1"/>
    <col min="9555" max="9728" width="8.7265625" style="240"/>
    <col min="9729" max="9729" width="38.453125" style="240" customWidth="1"/>
    <col min="9730" max="9730" width="12.81640625" style="240" customWidth="1"/>
    <col min="9731" max="9790" width="0" style="240" hidden="1" customWidth="1"/>
    <col min="9791" max="9810" width="7.7265625" style="240" customWidth="1"/>
    <col min="9811" max="9984" width="8.7265625" style="240"/>
    <col min="9985" max="9985" width="38.453125" style="240" customWidth="1"/>
    <col min="9986" max="9986" width="12.81640625" style="240" customWidth="1"/>
    <col min="9987" max="10046" width="0" style="240" hidden="1" customWidth="1"/>
    <col min="10047" max="10066" width="7.7265625" style="240" customWidth="1"/>
    <col min="10067" max="10240" width="8.7265625" style="240"/>
    <col min="10241" max="10241" width="38.453125" style="240" customWidth="1"/>
    <col min="10242" max="10242" width="12.81640625" style="240" customWidth="1"/>
    <col min="10243" max="10302" width="0" style="240" hidden="1" customWidth="1"/>
    <col min="10303" max="10322" width="7.7265625" style="240" customWidth="1"/>
    <col min="10323" max="10496" width="8.7265625" style="240"/>
    <col min="10497" max="10497" width="38.453125" style="240" customWidth="1"/>
    <col min="10498" max="10498" width="12.81640625" style="240" customWidth="1"/>
    <col min="10499" max="10558" width="0" style="240" hidden="1" customWidth="1"/>
    <col min="10559" max="10578" width="7.7265625" style="240" customWidth="1"/>
    <col min="10579" max="10752" width="8.7265625" style="240"/>
    <col min="10753" max="10753" width="38.453125" style="240" customWidth="1"/>
    <col min="10754" max="10754" width="12.81640625" style="240" customWidth="1"/>
    <col min="10755" max="10814" width="0" style="240" hidden="1" customWidth="1"/>
    <col min="10815" max="10834" width="7.7265625" style="240" customWidth="1"/>
    <col min="10835" max="11008" width="8.7265625" style="240"/>
    <col min="11009" max="11009" width="38.453125" style="240" customWidth="1"/>
    <col min="11010" max="11010" width="12.81640625" style="240" customWidth="1"/>
    <col min="11011" max="11070" width="0" style="240" hidden="1" customWidth="1"/>
    <col min="11071" max="11090" width="7.7265625" style="240" customWidth="1"/>
    <col min="11091" max="11264" width="8.7265625" style="240"/>
    <col min="11265" max="11265" width="38.453125" style="240" customWidth="1"/>
    <col min="11266" max="11266" width="12.81640625" style="240" customWidth="1"/>
    <col min="11267" max="11326" width="0" style="240" hidden="1" customWidth="1"/>
    <col min="11327" max="11346" width="7.7265625" style="240" customWidth="1"/>
    <col min="11347" max="11520" width="8.7265625" style="240"/>
    <col min="11521" max="11521" width="38.453125" style="240" customWidth="1"/>
    <col min="11522" max="11522" width="12.81640625" style="240" customWidth="1"/>
    <col min="11523" max="11582" width="0" style="240" hidden="1" customWidth="1"/>
    <col min="11583" max="11602" width="7.7265625" style="240" customWidth="1"/>
    <col min="11603" max="11776" width="8.7265625" style="240"/>
    <col min="11777" max="11777" width="38.453125" style="240" customWidth="1"/>
    <col min="11778" max="11778" width="12.81640625" style="240" customWidth="1"/>
    <col min="11779" max="11838" width="0" style="240" hidden="1" customWidth="1"/>
    <col min="11839" max="11858" width="7.7265625" style="240" customWidth="1"/>
    <col min="11859" max="12032" width="8.7265625" style="240"/>
    <col min="12033" max="12033" width="38.453125" style="240" customWidth="1"/>
    <col min="12034" max="12034" width="12.81640625" style="240" customWidth="1"/>
    <col min="12035" max="12094" width="0" style="240" hidden="1" customWidth="1"/>
    <col min="12095" max="12114" width="7.7265625" style="240" customWidth="1"/>
    <col min="12115" max="12288" width="8.7265625" style="240"/>
    <col min="12289" max="12289" width="38.453125" style="240" customWidth="1"/>
    <col min="12290" max="12290" width="12.81640625" style="240" customWidth="1"/>
    <col min="12291" max="12350" width="0" style="240" hidden="1" customWidth="1"/>
    <col min="12351" max="12370" width="7.7265625" style="240" customWidth="1"/>
    <col min="12371" max="12544" width="8.7265625" style="240"/>
    <col min="12545" max="12545" width="38.453125" style="240" customWidth="1"/>
    <col min="12546" max="12546" width="12.81640625" style="240" customWidth="1"/>
    <col min="12547" max="12606" width="0" style="240" hidden="1" customWidth="1"/>
    <col min="12607" max="12626" width="7.7265625" style="240" customWidth="1"/>
    <col min="12627" max="12800" width="8.7265625" style="240"/>
    <col min="12801" max="12801" width="38.453125" style="240" customWidth="1"/>
    <col min="12802" max="12802" width="12.81640625" style="240" customWidth="1"/>
    <col min="12803" max="12862" width="0" style="240" hidden="1" customWidth="1"/>
    <col min="12863" max="12882" width="7.7265625" style="240" customWidth="1"/>
    <col min="12883" max="13056" width="8.7265625" style="240"/>
    <col min="13057" max="13057" width="38.453125" style="240" customWidth="1"/>
    <col min="13058" max="13058" width="12.81640625" style="240" customWidth="1"/>
    <col min="13059" max="13118" width="0" style="240" hidden="1" customWidth="1"/>
    <col min="13119" max="13138" width="7.7265625" style="240" customWidth="1"/>
    <col min="13139" max="13312" width="8.7265625" style="240"/>
    <col min="13313" max="13313" width="38.453125" style="240" customWidth="1"/>
    <col min="13314" max="13314" width="12.81640625" style="240" customWidth="1"/>
    <col min="13315" max="13374" width="0" style="240" hidden="1" customWidth="1"/>
    <col min="13375" max="13394" width="7.7265625" style="240" customWidth="1"/>
    <col min="13395" max="13568" width="8.7265625" style="240"/>
    <col min="13569" max="13569" width="38.453125" style="240" customWidth="1"/>
    <col min="13570" max="13570" width="12.81640625" style="240" customWidth="1"/>
    <col min="13571" max="13630" width="0" style="240" hidden="1" customWidth="1"/>
    <col min="13631" max="13650" width="7.7265625" style="240" customWidth="1"/>
    <col min="13651" max="13824" width="8.7265625" style="240"/>
    <col min="13825" max="13825" width="38.453125" style="240" customWidth="1"/>
    <col min="13826" max="13826" width="12.81640625" style="240" customWidth="1"/>
    <col min="13827" max="13886" width="0" style="240" hidden="1" customWidth="1"/>
    <col min="13887" max="13906" width="7.7265625" style="240" customWidth="1"/>
    <col min="13907" max="14080" width="8.7265625" style="240"/>
    <col min="14081" max="14081" width="38.453125" style="240" customWidth="1"/>
    <col min="14082" max="14082" width="12.81640625" style="240" customWidth="1"/>
    <col min="14083" max="14142" width="0" style="240" hidden="1" customWidth="1"/>
    <col min="14143" max="14162" width="7.7265625" style="240" customWidth="1"/>
    <col min="14163" max="14336" width="8.7265625" style="240"/>
    <col min="14337" max="14337" width="38.453125" style="240" customWidth="1"/>
    <col min="14338" max="14338" width="12.81640625" style="240" customWidth="1"/>
    <col min="14339" max="14398" width="0" style="240" hidden="1" customWidth="1"/>
    <col min="14399" max="14418" width="7.7265625" style="240" customWidth="1"/>
    <col min="14419" max="14592" width="8.7265625" style="240"/>
    <col min="14593" max="14593" width="38.453125" style="240" customWidth="1"/>
    <col min="14594" max="14594" width="12.81640625" style="240" customWidth="1"/>
    <col min="14595" max="14654" width="0" style="240" hidden="1" customWidth="1"/>
    <col min="14655" max="14674" width="7.7265625" style="240" customWidth="1"/>
    <col min="14675" max="14848" width="8.7265625" style="240"/>
    <col min="14849" max="14849" width="38.453125" style="240" customWidth="1"/>
    <col min="14850" max="14850" width="12.81640625" style="240" customWidth="1"/>
    <col min="14851" max="14910" width="0" style="240" hidden="1" customWidth="1"/>
    <col min="14911" max="14930" width="7.7265625" style="240" customWidth="1"/>
    <col min="14931" max="15104" width="8.7265625" style="240"/>
    <col min="15105" max="15105" width="38.453125" style="240" customWidth="1"/>
    <col min="15106" max="15106" width="12.81640625" style="240" customWidth="1"/>
    <col min="15107" max="15166" width="0" style="240" hidden="1" customWidth="1"/>
    <col min="15167" max="15186" width="7.7265625" style="240" customWidth="1"/>
    <col min="15187" max="15360" width="8.7265625" style="240"/>
    <col min="15361" max="15361" width="38.453125" style="240" customWidth="1"/>
    <col min="15362" max="15362" width="12.81640625" style="240" customWidth="1"/>
    <col min="15363" max="15422" width="0" style="240" hidden="1" customWidth="1"/>
    <col min="15423" max="15442" width="7.7265625" style="240" customWidth="1"/>
    <col min="15443" max="15616" width="8.7265625" style="240"/>
    <col min="15617" max="15617" width="38.453125" style="240" customWidth="1"/>
    <col min="15618" max="15618" width="12.81640625" style="240" customWidth="1"/>
    <col min="15619" max="15678" width="0" style="240" hidden="1" customWidth="1"/>
    <col min="15679" max="15698" width="7.7265625" style="240" customWidth="1"/>
    <col min="15699" max="15872" width="8.7265625" style="240"/>
    <col min="15873" max="15873" width="38.453125" style="240" customWidth="1"/>
    <col min="15874" max="15874" width="12.81640625" style="240" customWidth="1"/>
    <col min="15875" max="15934" width="0" style="240" hidden="1" customWidth="1"/>
    <col min="15935" max="15954" width="7.7265625" style="240" customWidth="1"/>
    <col min="15955" max="16128" width="8.7265625" style="240"/>
    <col min="16129" max="16129" width="38.453125" style="240" customWidth="1"/>
    <col min="16130" max="16130" width="12.81640625" style="240" customWidth="1"/>
    <col min="16131" max="16190" width="0" style="240" hidden="1" customWidth="1"/>
    <col min="16191" max="16210" width="7.7265625" style="240" customWidth="1"/>
    <col min="16211" max="16384" width="8.7265625" style="240"/>
  </cols>
  <sheetData>
    <row r="1" spans="1:90" ht="18" x14ac:dyDescent="0.4">
      <c r="A1" s="238" t="s">
        <v>116</v>
      </c>
      <c r="B1" s="239"/>
    </row>
    <row r="2" spans="1:90" ht="15.5" x14ac:dyDescent="0.35">
      <c r="A2" s="241" t="s">
        <v>117</v>
      </c>
      <c r="B2" s="242"/>
    </row>
    <row r="3" spans="1:90" ht="14.5" thickBot="1" x14ac:dyDescent="0.35">
      <c r="A3" s="243" t="s">
        <v>118</v>
      </c>
      <c r="B3" s="244"/>
    </row>
    <row r="6" spans="1:90" x14ac:dyDescent="0.3">
      <c r="BQ6" s="246" t="s">
        <v>119</v>
      </c>
      <c r="BR6" s="246" t="s">
        <v>119</v>
      </c>
      <c r="BS6" s="246" t="s">
        <v>119</v>
      </c>
      <c r="BT6" s="246" t="s">
        <v>119</v>
      </c>
      <c r="BU6" s="247" t="s">
        <v>120</v>
      </c>
      <c r="BV6" s="247" t="s">
        <v>120</v>
      </c>
      <c r="BW6" s="247" t="s">
        <v>120</v>
      </c>
      <c r="BX6" s="247" t="s">
        <v>120</v>
      </c>
      <c r="BY6" s="248" t="s">
        <v>121</v>
      </c>
      <c r="BZ6" s="248" t="s">
        <v>121</v>
      </c>
      <c r="CA6" s="248" t="s">
        <v>121</v>
      </c>
      <c r="CB6" s="248" t="s">
        <v>121</v>
      </c>
      <c r="CC6" s="249" t="s">
        <v>122</v>
      </c>
      <c r="CD6" s="249" t="s">
        <v>122</v>
      </c>
      <c r="CE6" s="249" t="s">
        <v>122</v>
      </c>
      <c r="CF6" s="249" t="s">
        <v>122</v>
      </c>
      <c r="CG6" s="250" t="s">
        <v>123</v>
      </c>
      <c r="CH6" s="250" t="s">
        <v>123</v>
      </c>
      <c r="CI6" s="250" t="s">
        <v>123</v>
      </c>
      <c r="CJ6" s="250" t="s">
        <v>123</v>
      </c>
    </row>
    <row r="7" spans="1:90" s="245" customFormat="1" x14ac:dyDescent="0.3">
      <c r="B7" s="245" t="s">
        <v>124</v>
      </c>
      <c r="C7" s="251" t="s">
        <v>125</v>
      </c>
      <c r="D7" s="251" t="s">
        <v>126</v>
      </c>
      <c r="E7" s="251" t="s">
        <v>127</v>
      </c>
      <c r="F7" s="251" t="s">
        <v>128</v>
      </c>
      <c r="G7" s="251" t="s">
        <v>129</v>
      </c>
      <c r="H7" s="251" t="s">
        <v>130</v>
      </c>
      <c r="I7" s="251" t="s">
        <v>131</v>
      </c>
      <c r="J7" s="251" t="s">
        <v>132</v>
      </c>
      <c r="K7" s="251" t="s">
        <v>133</v>
      </c>
      <c r="L7" s="251" t="s">
        <v>134</v>
      </c>
      <c r="M7" s="251" t="s">
        <v>135</v>
      </c>
      <c r="N7" s="251" t="s">
        <v>136</v>
      </c>
      <c r="O7" s="251" t="s">
        <v>137</v>
      </c>
      <c r="P7" s="251" t="s">
        <v>138</v>
      </c>
      <c r="Q7" s="251" t="s">
        <v>139</v>
      </c>
      <c r="R7" s="251" t="s">
        <v>140</v>
      </c>
      <c r="S7" s="251" t="s">
        <v>141</v>
      </c>
      <c r="T7" s="251" t="s">
        <v>142</v>
      </c>
      <c r="U7" s="251" t="s">
        <v>143</v>
      </c>
      <c r="V7" s="251" t="s">
        <v>144</v>
      </c>
      <c r="W7" s="251" t="s">
        <v>145</v>
      </c>
      <c r="X7" s="251" t="s">
        <v>146</v>
      </c>
      <c r="Y7" s="251" t="s">
        <v>147</v>
      </c>
      <c r="Z7" s="251" t="s">
        <v>148</v>
      </c>
      <c r="AA7" s="251" t="s">
        <v>149</v>
      </c>
      <c r="AB7" s="251" t="s">
        <v>150</v>
      </c>
      <c r="AC7" s="251" t="s">
        <v>151</v>
      </c>
      <c r="AD7" s="251" t="s">
        <v>152</v>
      </c>
      <c r="AE7" s="251" t="s">
        <v>153</v>
      </c>
      <c r="AF7" s="251" t="s">
        <v>154</v>
      </c>
      <c r="AG7" s="251" t="s">
        <v>155</v>
      </c>
      <c r="AH7" s="251" t="s">
        <v>156</v>
      </c>
      <c r="AI7" s="251" t="s">
        <v>157</v>
      </c>
      <c r="AJ7" s="251" t="s">
        <v>158</v>
      </c>
      <c r="AK7" s="251" t="s">
        <v>159</v>
      </c>
      <c r="AL7" s="251" t="s">
        <v>160</v>
      </c>
      <c r="AM7" s="251" t="s">
        <v>161</v>
      </c>
      <c r="AN7" s="251" t="s">
        <v>162</v>
      </c>
      <c r="AO7" s="251" t="s">
        <v>163</v>
      </c>
      <c r="AP7" s="251" t="s">
        <v>164</v>
      </c>
      <c r="AQ7" s="251" t="s">
        <v>165</v>
      </c>
      <c r="AR7" s="251" t="s">
        <v>166</v>
      </c>
      <c r="AS7" s="251" t="s">
        <v>167</v>
      </c>
      <c r="AT7" s="251" t="s">
        <v>168</v>
      </c>
      <c r="AU7" s="245" t="s">
        <v>169</v>
      </c>
      <c r="AV7" s="245" t="s">
        <v>170</v>
      </c>
      <c r="AW7" s="245" t="s">
        <v>171</v>
      </c>
      <c r="AX7" s="245" t="s">
        <v>172</v>
      </c>
      <c r="AY7" s="245" t="s">
        <v>173</v>
      </c>
      <c r="AZ7" s="245" t="s">
        <v>174</v>
      </c>
      <c r="BA7" s="245" t="s">
        <v>175</v>
      </c>
      <c r="BB7" s="245" t="s">
        <v>176</v>
      </c>
      <c r="BC7" s="245" t="s">
        <v>177</v>
      </c>
      <c r="BD7" s="245" t="s">
        <v>178</v>
      </c>
      <c r="BE7" s="245" t="s">
        <v>179</v>
      </c>
      <c r="BF7" s="245" t="s">
        <v>180</v>
      </c>
      <c r="BG7" s="245" t="s">
        <v>181</v>
      </c>
      <c r="BH7" s="245" t="s">
        <v>182</v>
      </c>
      <c r="BI7" s="245" t="s">
        <v>183</v>
      </c>
      <c r="BJ7" s="245" t="s">
        <v>184</v>
      </c>
      <c r="BK7" s="245" t="s">
        <v>185</v>
      </c>
      <c r="BL7" s="245" t="s">
        <v>186</v>
      </c>
      <c r="BM7" s="245" t="s">
        <v>187</v>
      </c>
      <c r="BN7" s="245" t="s">
        <v>188</v>
      </c>
      <c r="BO7" s="245" t="s">
        <v>189</v>
      </c>
      <c r="BP7" s="245" t="s">
        <v>190</v>
      </c>
      <c r="BQ7" s="245" t="s">
        <v>191</v>
      </c>
      <c r="BR7" s="245" t="s">
        <v>192</v>
      </c>
      <c r="BS7" s="245" t="s">
        <v>193</v>
      </c>
      <c r="BT7" s="245" t="s">
        <v>194</v>
      </c>
      <c r="BU7" s="245" t="s">
        <v>195</v>
      </c>
      <c r="BV7" s="245" t="s">
        <v>196</v>
      </c>
      <c r="BW7" s="245" t="s">
        <v>197</v>
      </c>
      <c r="BX7" s="245" t="s">
        <v>198</v>
      </c>
      <c r="BY7" s="245" t="s">
        <v>199</v>
      </c>
      <c r="BZ7" s="245" t="s">
        <v>200</v>
      </c>
      <c r="CA7" s="245" t="s">
        <v>201</v>
      </c>
      <c r="CB7" s="245" t="s">
        <v>202</v>
      </c>
      <c r="CC7" s="245" t="s">
        <v>203</v>
      </c>
      <c r="CD7" s="245" t="s">
        <v>204</v>
      </c>
      <c r="CE7" s="245" t="s">
        <v>205</v>
      </c>
      <c r="CF7" s="245" t="s">
        <v>206</v>
      </c>
      <c r="CG7" s="245" t="s">
        <v>207</v>
      </c>
      <c r="CH7" s="245" t="s">
        <v>208</v>
      </c>
      <c r="CI7" s="245" t="s">
        <v>209</v>
      </c>
      <c r="CJ7" s="245" t="s">
        <v>210</v>
      </c>
      <c r="CK7" s="245" t="s">
        <v>211</v>
      </c>
      <c r="CL7" s="245" t="s">
        <v>212</v>
      </c>
    </row>
    <row r="8" spans="1:90" x14ac:dyDescent="0.3">
      <c r="A8" s="245" t="s">
        <v>213</v>
      </c>
      <c r="B8" s="245" t="s">
        <v>214</v>
      </c>
      <c r="C8" s="252">
        <v>2.034611398</v>
      </c>
      <c r="D8" s="252">
        <v>2.0596500770000001</v>
      </c>
      <c r="E8" s="252">
        <v>2.0647060370000001</v>
      </c>
      <c r="F8" s="252">
        <v>2.0867602860000001</v>
      </c>
      <c r="G8" s="252">
        <v>2.104414818</v>
      </c>
      <c r="H8" s="252">
        <v>2.1147152070000002</v>
      </c>
      <c r="I8" s="252">
        <v>2.1510993429999998</v>
      </c>
      <c r="J8" s="252">
        <v>2.1700303559999998</v>
      </c>
      <c r="K8" s="252">
        <v>2.187209223</v>
      </c>
      <c r="L8" s="252">
        <v>2.212539628</v>
      </c>
      <c r="M8" s="252">
        <v>2.2351374509999999</v>
      </c>
      <c r="N8" s="252">
        <v>2.2204817979999998</v>
      </c>
      <c r="O8" s="252">
        <v>2.232011623</v>
      </c>
      <c r="P8" s="252">
        <v>2.2583096839999999</v>
      </c>
      <c r="Q8" s="252">
        <v>2.275645409</v>
      </c>
      <c r="R8" s="252">
        <v>2.3021267459999999</v>
      </c>
      <c r="S8" s="252">
        <v>2.3193677080000001</v>
      </c>
      <c r="T8" s="252">
        <v>2.3630887079999998</v>
      </c>
      <c r="U8" s="252">
        <v>2.4040177520000001</v>
      </c>
      <c r="V8" s="252">
        <v>2.350887207</v>
      </c>
      <c r="W8" s="252">
        <v>2.3397884210000002</v>
      </c>
      <c r="X8" s="252">
        <v>2.3463315589999998</v>
      </c>
      <c r="Y8" s="252">
        <v>2.3660251529999998</v>
      </c>
      <c r="Z8" s="252">
        <v>2.3807257489999998</v>
      </c>
      <c r="AA8" s="252">
        <v>2.3786733940000002</v>
      </c>
      <c r="AB8" s="252">
        <v>2.383361378</v>
      </c>
      <c r="AC8" s="252">
        <v>2.3978430589999999</v>
      </c>
      <c r="AD8" s="252">
        <v>2.4216897089999998</v>
      </c>
      <c r="AE8" s="252">
        <v>2.4317072319999999</v>
      </c>
      <c r="AF8" s="252">
        <v>2.4769564499999999</v>
      </c>
      <c r="AG8" s="252">
        <v>2.4885116549999999</v>
      </c>
      <c r="AH8" s="252">
        <v>2.4969754819999999</v>
      </c>
      <c r="AI8" s="252">
        <v>2.5130795410000002</v>
      </c>
      <c r="AJ8" s="252">
        <v>2.519446614</v>
      </c>
      <c r="AK8" s="252">
        <v>2.5296385770000001</v>
      </c>
      <c r="AL8" s="252">
        <v>2.5501989460000001</v>
      </c>
      <c r="AM8" s="252">
        <v>2.5571200369999998</v>
      </c>
      <c r="AN8" s="252">
        <v>2.5546952040000002</v>
      </c>
      <c r="AO8" s="252">
        <v>2.5737560859999999</v>
      </c>
      <c r="AP8" s="252">
        <v>2.5883411609999998</v>
      </c>
      <c r="AQ8" s="252">
        <v>2.5966793579999998</v>
      </c>
      <c r="AR8" s="252">
        <v>2.6079522449999999</v>
      </c>
      <c r="AS8" s="252">
        <v>2.6142540099999998</v>
      </c>
      <c r="AT8" s="252">
        <v>2.6167589769999999</v>
      </c>
      <c r="AU8" s="252">
        <v>2.6115923570000001</v>
      </c>
      <c r="AV8" s="252">
        <v>2.6227548399999998</v>
      </c>
      <c r="AW8" s="252">
        <v>2.6191293010000001</v>
      </c>
      <c r="AX8" s="252">
        <v>2.6262771489999999</v>
      </c>
      <c r="AY8" s="252">
        <v>2.6194265309999998</v>
      </c>
      <c r="AZ8" s="252">
        <v>2.6415043140000001</v>
      </c>
      <c r="BA8" s="252">
        <v>2.6620623010000002</v>
      </c>
      <c r="BB8" s="252">
        <v>2.6772902090000001</v>
      </c>
      <c r="BC8" s="252">
        <v>2.6914853962941399</v>
      </c>
      <c r="BD8" s="252">
        <v>2.69654133318158</v>
      </c>
      <c r="BE8" s="252">
        <v>2.7084120237752298</v>
      </c>
      <c r="BF8" s="252">
        <v>2.7223361050183401</v>
      </c>
      <c r="BG8" s="252">
        <v>2.7579466825213701</v>
      </c>
      <c r="BH8" s="252">
        <v>2.7731673220855502</v>
      </c>
      <c r="BI8" s="252">
        <v>2.77954066277427</v>
      </c>
      <c r="BJ8" s="252">
        <v>2.7919156034757302</v>
      </c>
      <c r="BK8" s="252">
        <v>2.8014520174072501</v>
      </c>
      <c r="BL8" s="252">
        <v>2.8132248702518301</v>
      </c>
      <c r="BM8" s="252">
        <v>2.8296046782151598</v>
      </c>
      <c r="BN8" s="252">
        <v>2.8414135675033099</v>
      </c>
      <c r="BO8" s="252">
        <v>2.8561996883876799</v>
      </c>
      <c r="BP8" s="252">
        <v>2.85550017170655</v>
      </c>
      <c r="BQ8" s="252">
        <v>2.88999160387382</v>
      </c>
      <c r="BR8" s="252">
        <v>2.9067999885575801</v>
      </c>
      <c r="BS8" s="252">
        <v>2.92580381836104</v>
      </c>
      <c r="BT8" s="252">
        <v>2.9766118630188299</v>
      </c>
      <c r="BU8" s="252">
        <v>3.0267534887955501</v>
      </c>
      <c r="BV8" s="252">
        <v>3.0869388405814999</v>
      </c>
      <c r="BW8" s="252">
        <v>3.1562914112317602</v>
      </c>
      <c r="BX8" s="252">
        <v>3.20389935377507</v>
      </c>
      <c r="BY8" s="252">
        <v>3.2323994161973499</v>
      </c>
      <c r="BZ8" s="252">
        <v>3.2530028438127299</v>
      </c>
      <c r="CA8" s="252">
        <v>3.2709847547789499</v>
      </c>
      <c r="CB8" s="252">
        <v>3.2879150656466001</v>
      </c>
      <c r="CC8" s="252">
        <v>3.3053421241160401</v>
      </c>
      <c r="CD8" s="252">
        <v>3.3218178958700499</v>
      </c>
      <c r="CE8" s="252">
        <v>3.3429244230335899</v>
      </c>
      <c r="CF8" s="252">
        <v>3.3627309115831601</v>
      </c>
      <c r="CG8" s="252">
        <v>3.37712932230647</v>
      </c>
      <c r="CH8" s="252">
        <v>3.3927846607812699</v>
      </c>
      <c r="CI8" s="252">
        <v>3.4102905262835899</v>
      </c>
      <c r="CJ8" s="252">
        <v>3.4277155435108102</v>
      </c>
      <c r="CK8" s="252">
        <v>3.4436252077793998</v>
      </c>
      <c r="CL8" s="252">
        <v>3.4610762706984799</v>
      </c>
    </row>
    <row r="9" spans="1:90" x14ac:dyDescent="0.3">
      <c r="A9" s="245" t="s">
        <v>215</v>
      </c>
      <c r="B9" s="245" t="s">
        <v>216</v>
      </c>
      <c r="C9" s="252">
        <v>2.034611398</v>
      </c>
      <c r="D9" s="252">
        <v>2.0596500770000001</v>
      </c>
      <c r="E9" s="252">
        <v>2.0647060370000001</v>
      </c>
      <c r="F9" s="252">
        <v>2.0867602860000001</v>
      </c>
      <c r="G9" s="252">
        <v>2.104414818</v>
      </c>
      <c r="H9" s="252">
        <v>2.1147152070000002</v>
      </c>
      <c r="I9" s="252">
        <v>2.1510993429999998</v>
      </c>
      <c r="J9" s="252">
        <v>2.1700303559999998</v>
      </c>
      <c r="K9" s="252">
        <v>2.187209223</v>
      </c>
      <c r="L9" s="252">
        <v>2.212539628</v>
      </c>
      <c r="M9" s="252">
        <v>2.2351374509999999</v>
      </c>
      <c r="N9" s="252">
        <v>2.2204817979999998</v>
      </c>
      <c r="O9" s="252">
        <v>2.232011623</v>
      </c>
      <c r="P9" s="252">
        <v>2.2583096839999999</v>
      </c>
      <c r="Q9" s="252">
        <v>2.275645409</v>
      </c>
      <c r="R9" s="252">
        <v>2.3021267459999999</v>
      </c>
      <c r="S9" s="252">
        <v>2.3193677080000001</v>
      </c>
      <c r="T9" s="252">
        <v>2.3630887079999998</v>
      </c>
      <c r="U9" s="252">
        <v>2.4040177520000001</v>
      </c>
      <c r="V9" s="252">
        <v>2.350887207</v>
      </c>
      <c r="W9" s="252">
        <v>2.3397884210000002</v>
      </c>
      <c r="X9" s="252">
        <v>2.3463315589999998</v>
      </c>
      <c r="Y9" s="252">
        <v>2.3660251529999998</v>
      </c>
      <c r="Z9" s="252">
        <v>2.3807257489999998</v>
      </c>
      <c r="AA9" s="252">
        <v>2.3786733940000002</v>
      </c>
      <c r="AB9" s="252">
        <v>2.383361378</v>
      </c>
      <c r="AC9" s="252">
        <v>2.3978430589999999</v>
      </c>
      <c r="AD9" s="252">
        <v>2.4216897089999998</v>
      </c>
      <c r="AE9" s="252">
        <v>2.4317072319999999</v>
      </c>
      <c r="AF9" s="252">
        <v>2.4769564499999999</v>
      </c>
      <c r="AG9" s="252">
        <v>2.4885116549999999</v>
      </c>
      <c r="AH9" s="252">
        <v>2.4969754819999999</v>
      </c>
      <c r="AI9" s="252">
        <v>2.5130795410000002</v>
      </c>
      <c r="AJ9" s="252">
        <v>2.519446614</v>
      </c>
      <c r="AK9" s="252">
        <v>2.5296385770000001</v>
      </c>
      <c r="AL9" s="252">
        <v>2.5501989460000001</v>
      </c>
      <c r="AM9" s="252">
        <v>2.5571200369999998</v>
      </c>
      <c r="AN9" s="252">
        <v>2.5546952040000002</v>
      </c>
      <c r="AO9" s="252">
        <v>2.5737560859999999</v>
      </c>
      <c r="AP9" s="252">
        <v>2.5883411609999998</v>
      </c>
      <c r="AQ9" s="252">
        <v>2.5966793579999998</v>
      </c>
      <c r="AR9" s="252">
        <v>2.6079522449999999</v>
      </c>
      <c r="AS9" s="252">
        <v>2.6142540099999998</v>
      </c>
      <c r="AT9" s="252">
        <v>2.6167589769999999</v>
      </c>
      <c r="AU9" s="252">
        <v>2.6115923570000001</v>
      </c>
      <c r="AV9" s="252">
        <v>2.6227548399999998</v>
      </c>
      <c r="AW9" s="252">
        <v>2.6191293010000001</v>
      </c>
      <c r="AX9" s="252">
        <v>2.6262771489999999</v>
      </c>
      <c r="AY9" s="252">
        <v>2.6194265309999998</v>
      </c>
      <c r="AZ9" s="252">
        <v>2.6415043140000001</v>
      </c>
      <c r="BA9" s="252">
        <v>2.6620623010000002</v>
      </c>
      <c r="BB9" s="252">
        <v>2.6772902090000001</v>
      </c>
      <c r="BC9" s="252">
        <v>2.6914853962941399</v>
      </c>
      <c r="BD9" s="252">
        <v>2.69654133318158</v>
      </c>
      <c r="BE9" s="252">
        <v>2.7084120237752298</v>
      </c>
      <c r="BF9" s="252">
        <v>2.7223361050183401</v>
      </c>
      <c r="BG9" s="252">
        <v>2.7579466825213701</v>
      </c>
      <c r="BH9" s="252">
        <v>2.7731673220855502</v>
      </c>
      <c r="BI9" s="252">
        <v>2.77954066277427</v>
      </c>
      <c r="BJ9" s="252">
        <v>2.7919156034757302</v>
      </c>
      <c r="BK9" s="252">
        <v>2.8014520174072501</v>
      </c>
      <c r="BL9" s="252">
        <v>2.8132248702518301</v>
      </c>
      <c r="BM9" s="252">
        <v>2.8296046782151598</v>
      </c>
      <c r="BN9" s="252">
        <v>2.8414135675033099</v>
      </c>
      <c r="BO9" s="252">
        <v>2.8561996883876799</v>
      </c>
      <c r="BP9" s="252">
        <v>2.85550017170655</v>
      </c>
      <c r="BQ9" s="252">
        <v>2.88999160387382</v>
      </c>
      <c r="BR9" s="252">
        <v>2.9067999885575801</v>
      </c>
      <c r="BS9" s="252">
        <v>2.92580381836104</v>
      </c>
      <c r="BT9" s="252">
        <v>2.9766118630188299</v>
      </c>
      <c r="BU9" s="252">
        <v>3.0267534887955501</v>
      </c>
      <c r="BV9" s="252">
        <v>3.0869388405814999</v>
      </c>
      <c r="BW9" s="252">
        <v>3.1562914112317602</v>
      </c>
      <c r="BX9" s="252">
        <v>3.1968677920894399</v>
      </c>
      <c r="BY9" s="252">
        <v>3.2184546488518402</v>
      </c>
      <c r="BZ9" s="252">
        <v>3.2323635909089199</v>
      </c>
      <c r="CA9" s="252">
        <v>3.2448000854182699</v>
      </c>
      <c r="CB9" s="252">
        <v>3.2572396560179899</v>
      </c>
      <c r="CC9" s="252">
        <v>3.2703584032144799</v>
      </c>
      <c r="CD9" s="252">
        <v>3.2835105063532399</v>
      </c>
      <c r="CE9" s="252">
        <v>3.3005249030113699</v>
      </c>
      <c r="CF9" s="252">
        <v>3.3163270143953998</v>
      </c>
      <c r="CG9" s="252">
        <v>3.3268077845734401</v>
      </c>
      <c r="CH9" s="252">
        <v>3.3382951908102698</v>
      </c>
      <c r="CI9" s="252">
        <v>3.3519760754206902</v>
      </c>
      <c r="CJ9" s="252">
        <v>3.3660588664270001</v>
      </c>
      <c r="CK9" s="252">
        <v>3.3787148425748801</v>
      </c>
      <c r="CL9" s="252">
        <v>3.3929911961069799</v>
      </c>
    </row>
    <row r="10" spans="1:90" x14ac:dyDescent="0.3">
      <c r="A10" s="245" t="s">
        <v>217</v>
      </c>
      <c r="B10" s="245" t="s">
        <v>218</v>
      </c>
      <c r="C10" s="252">
        <v>2.034611398</v>
      </c>
      <c r="D10" s="252">
        <v>2.0596500770000001</v>
      </c>
      <c r="E10" s="252">
        <v>2.0647060370000001</v>
      </c>
      <c r="F10" s="252">
        <v>2.0867602860000001</v>
      </c>
      <c r="G10" s="252">
        <v>2.104414818</v>
      </c>
      <c r="H10" s="252">
        <v>2.1147152070000002</v>
      </c>
      <c r="I10" s="252">
        <v>2.1510993429999998</v>
      </c>
      <c r="J10" s="252">
        <v>2.1700303559999998</v>
      </c>
      <c r="K10" s="252">
        <v>2.187209223</v>
      </c>
      <c r="L10" s="252">
        <v>2.212539628</v>
      </c>
      <c r="M10" s="252">
        <v>2.2351374509999999</v>
      </c>
      <c r="N10" s="252">
        <v>2.2204817979999998</v>
      </c>
      <c r="O10" s="252">
        <v>2.232011623</v>
      </c>
      <c r="P10" s="252">
        <v>2.2583096839999999</v>
      </c>
      <c r="Q10" s="252">
        <v>2.275645409</v>
      </c>
      <c r="R10" s="252">
        <v>2.3021267459999999</v>
      </c>
      <c r="S10" s="252">
        <v>2.3193677080000001</v>
      </c>
      <c r="T10" s="252">
        <v>2.3630887079999998</v>
      </c>
      <c r="U10" s="252">
        <v>2.4040177520000001</v>
      </c>
      <c r="V10" s="252">
        <v>2.350887207</v>
      </c>
      <c r="W10" s="252">
        <v>2.3397884210000002</v>
      </c>
      <c r="X10" s="252">
        <v>2.3463315589999998</v>
      </c>
      <c r="Y10" s="252">
        <v>2.3660251529999998</v>
      </c>
      <c r="Z10" s="252">
        <v>2.3807257489999998</v>
      </c>
      <c r="AA10" s="252">
        <v>2.3786733940000002</v>
      </c>
      <c r="AB10" s="252">
        <v>2.383361378</v>
      </c>
      <c r="AC10" s="252">
        <v>2.3978430589999999</v>
      </c>
      <c r="AD10" s="252">
        <v>2.4216897089999998</v>
      </c>
      <c r="AE10" s="252">
        <v>2.4317072319999999</v>
      </c>
      <c r="AF10" s="252">
        <v>2.4769564499999999</v>
      </c>
      <c r="AG10" s="252">
        <v>2.4885116549999999</v>
      </c>
      <c r="AH10" s="252">
        <v>2.4969754819999999</v>
      </c>
      <c r="AI10" s="252">
        <v>2.5130795410000002</v>
      </c>
      <c r="AJ10" s="252">
        <v>2.519446614</v>
      </c>
      <c r="AK10" s="252">
        <v>2.5296385770000001</v>
      </c>
      <c r="AL10" s="252">
        <v>2.5501989460000001</v>
      </c>
      <c r="AM10" s="252">
        <v>2.5571200369999998</v>
      </c>
      <c r="AN10" s="252">
        <v>2.5546952040000002</v>
      </c>
      <c r="AO10" s="252">
        <v>2.5737560859999999</v>
      </c>
      <c r="AP10" s="252">
        <v>2.5883411609999998</v>
      </c>
      <c r="AQ10" s="252">
        <v>2.5966793579999998</v>
      </c>
      <c r="AR10" s="252">
        <v>2.6079522449999999</v>
      </c>
      <c r="AS10" s="252">
        <v>2.6142540099999998</v>
      </c>
      <c r="AT10" s="252">
        <v>2.6167589769999999</v>
      </c>
      <c r="AU10" s="252">
        <v>2.6115923570000001</v>
      </c>
      <c r="AV10" s="252">
        <v>2.6227548399999998</v>
      </c>
      <c r="AW10" s="252">
        <v>2.6191293010000001</v>
      </c>
      <c r="AX10" s="252">
        <v>2.6262771489999999</v>
      </c>
      <c r="AY10" s="252">
        <v>2.6194265309999998</v>
      </c>
      <c r="AZ10" s="252">
        <v>2.6415043140000001</v>
      </c>
      <c r="BA10" s="252">
        <v>2.6620623010000002</v>
      </c>
      <c r="BB10" s="252">
        <v>2.6772902090000001</v>
      </c>
      <c r="BC10" s="252">
        <v>2.6914853962941399</v>
      </c>
      <c r="BD10" s="252">
        <v>2.69654133318158</v>
      </c>
      <c r="BE10" s="252">
        <v>2.7084120237752298</v>
      </c>
      <c r="BF10" s="252">
        <v>2.7223361050183401</v>
      </c>
      <c r="BG10" s="252">
        <v>2.7579466825213701</v>
      </c>
      <c r="BH10" s="252">
        <v>2.7731673220855502</v>
      </c>
      <c r="BI10" s="252">
        <v>2.77954066277427</v>
      </c>
      <c r="BJ10" s="252">
        <v>2.7919156034757302</v>
      </c>
      <c r="BK10" s="252">
        <v>2.8014520174072501</v>
      </c>
      <c r="BL10" s="252">
        <v>2.8132248702518301</v>
      </c>
      <c r="BM10" s="252">
        <v>2.8296046782151598</v>
      </c>
      <c r="BN10" s="252">
        <v>2.8414135675033099</v>
      </c>
      <c r="BO10" s="252">
        <v>2.8561996883876799</v>
      </c>
      <c r="BP10" s="252">
        <v>2.85550017170655</v>
      </c>
      <c r="BQ10" s="252">
        <v>2.88999160387382</v>
      </c>
      <c r="BR10" s="252">
        <v>2.9067999885575801</v>
      </c>
      <c r="BS10" s="252">
        <v>2.92580381836104</v>
      </c>
      <c r="BT10" s="252">
        <v>2.9766118630188299</v>
      </c>
      <c r="BU10" s="252">
        <v>3.0267534887955501</v>
      </c>
      <c r="BV10" s="252">
        <v>3.0869388405814999</v>
      </c>
      <c r="BW10" s="252">
        <v>3.1562914112317602</v>
      </c>
      <c r="BX10" s="252">
        <v>3.2127397437715</v>
      </c>
      <c r="BY10" s="252">
        <v>3.2510156303512701</v>
      </c>
      <c r="BZ10" s="252">
        <v>3.2806537450530802</v>
      </c>
      <c r="CA10" s="252">
        <v>3.3069485707297099</v>
      </c>
      <c r="CB10" s="252">
        <v>3.3322107382074</v>
      </c>
      <c r="CC10" s="252">
        <v>3.3573893619030701</v>
      </c>
      <c r="CD10" s="252">
        <v>3.3812836854989001</v>
      </c>
      <c r="CE10" s="252">
        <v>3.4103061938772101</v>
      </c>
      <c r="CF10" s="252">
        <v>3.4382950646695201</v>
      </c>
      <c r="CG10" s="252">
        <v>3.46124259495403</v>
      </c>
      <c r="CH10" s="252">
        <v>3.4858055567096802</v>
      </c>
      <c r="CI10" s="252">
        <v>3.5123481287907801</v>
      </c>
      <c r="CJ10" s="252">
        <v>3.5390701334807502</v>
      </c>
      <c r="CK10" s="252">
        <v>3.5647747183835898</v>
      </c>
      <c r="CL10" s="252">
        <v>3.5926052979961902</v>
      </c>
    </row>
    <row r="12" spans="1:90" x14ac:dyDescent="0.3"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</row>
    <row r="13" spans="1:90" x14ac:dyDescent="0.3"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BX13" s="254" t="s">
        <v>219</v>
      </c>
      <c r="BY13" s="255"/>
      <c r="BZ13" s="255"/>
      <c r="CA13" s="256" t="s">
        <v>220</v>
      </c>
      <c r="CB13" s="257"/>
      <c r="CC13" s="257"/>
      <c r="CD13" s="257"/>
      <c r="CE13" s="257"/>
      <c r="CF13" s="257"/>
      <c r="CG13" s="255"/>
      <c r="CH13" s="255"/>
      <c r="CI13" s="255"/>
    </row>
    <row r="14" spans="1:90" x14ac:dyDescent="0.3"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BX14" s="258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60"/>
    </row>
    <row r="15" spans="1:90" x14ac:dyDescent="0.3"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BX15" s="261"/>
      <c r="BY15" s="262" t="s">
        <v>221</v>
      </c>
      <c r="BZ15" s="263" t="s">
        <v>222</v>
      </c>
      <c r="CA15" s="255"/>
      <c r="CB15" s="255"/>
      <c r="CC15" s="255"/>
      <c r="CD15" s="255"/>
      <c r="CE15" s="255"/>
      <c r="CF15" s="255"/>
      <c r="CG15" s="255"/>
      <c r="CH15" s="255"/>
      <c r="CI15" s="264"/>
    </row>
    <row r="16" spans="1:90" x14ac:dyDescent="0.3"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BX16" s="261"/>
      <c r="BY16" s="255"/>
      <c r="BZ16" s="265" t="str">
        <f>BZ7</f>
        <v>2022Q4</v>
      </c>
      <c r="CA16" s="255"/>
      <c r="CB16" s="255"/>
      <c r="CC16" s="255"/>
      <c r="CD16" s="255"/>
      <c r="CE16" s="255"/>
      <c r="CF16" s="255"/>
      <c r="CG16" s="255"/>
      <c r="CH16" s="255"/>
      <c r="CI16" s="266" t="s">
        <v>223</v>
      </c>
    </row>
    <row r="17" spans="3:87" x14ac:dyDescent="0.3"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BX17" s="261"/>
      <c r="BY17" s="255"/>
      <c r="BZ17" s="268">
        <f>BZ9</f>
        <v>3.2323635909089199</v>
      </c>
      <c r="CA17" s="255"/>
      <c r="CB17" s="255"/>
      <c r="CC17" s="255"/>
      <c r="CD17" s="255"/>
      <c r="CE17" s="255"/>
      <c r="CF17" s="255"/>
      <c r="CG17" s="255"/>
      <c r="CH17" s="255"/>
      <c r="CI17" s="269">
        <f>BZ17</f>
        <v>3.2323635909089199</v>
      </c>
    </row>
    <row r="18" spans="3:87" x14ac:dyDescent="0.3">
      <c r="BX18" s="261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70"/>
    </row>
    <row r="19" spans="3:87" x14ac:dyDescent="0.3">
      <c r="BX19" s="271" t="s">
        <v>224</v>
      </c>
      <c r="BY19" s="272"/>
      <c r="BZ19" s="272"/>
      <c r="CA19" s="255" t="s">
        <v>225</v>
      </c>
      <c r="CB19" s="255"/>
      <c r="CC19" s="255"/>
      <c r="CD19" s="255"/>
      <c r="CE19" s="255"/>
      <c r="CF19" s="255"/>
      <c r="CG19" s="255"/>
      <c r="CH19" s="255"/>
      <c r="CI19" s="270"/>
    </row>
    <row r="20" spans="3:87" x14ac:dyDescent="0.3">
      <c r="BX20" s="273"/>
      <c r="BY20" s="262"/>
      <c r="BZ20" s="274" t="str">
        <f>CA7</f>
        <v>2023Q1</v>
      </c>
      <c r="CA20" s="274" t="str">
        <f t="shared" ref="CA20:CF20" si="0">CB7</f>
        <v>2023Q2</v>
      </c>
      <c r="CB20" s="274" t="str">
        <f t="shared" si="0"/>
        <v>2023Q3</v>
      </c>
      <c r="CC20" s="274" t="str">
        <f t="shared" si="0"/>
        <v>2023Q4</v>
      </c>
      <c r="CD20" s="274" t="str">
        <f t="shared" si="0"/>
        <v>2024Q1</v>
      </c>
      <c r="CE20" s="274" t="str">
        <f t="shared" si="0"/>
        <v>2024Q2</v>
      </c>
      <c r="CF20" s="274" t="str">
        <f t="shared" si="0"/>
        <v>2024Q3</v>
      </c>
      <c r="CG20" s="274" t="str">
        <f>CH7</f>
        <v>2024Q4</v>
      </c>
      <c r="CH20" s="255"/>
      <c r="CI20" s="270"/>
    </row>
    <row r="21" spans="3:87" x14ac:dyDescent="0.3">
      <c r="BX21" s="261"/>
      <c r="BY21" s="255"/>
      <c r="BZ21" s="268">
        <f>CA9</f>
        <v>3.2448000854182699</v>
      </c>
      <c r="CA21" s="268">
        <f t="shared" ref="CA21:CG21" si="1">CB9</f>
        <v>3.2572396560179899</v>
      </c>
      <c r="CB21" s="268">
        <f t="shared" si="1"/>
        <v>3.2703584032144799</v>
      </c>
      <c r="CC21" s="268">
        <f t="shared" si="1"/>
        <v>3.2835105063532399</v>
      </c>
      <c r="CD21" s="268">
        <f t="shared" si="1"/>
        <v>3.3005249030113699</v>
      </c>
      <c r="CE21" s="268">
        <f t="shared" si="1"/>
        <v>3.3163270143953998</v>
      </c>
      <c r="CF21" s="268">
        <f t="shared" si="1"/>
        <v>3.3268077845734401</v>
      </c>
      <c r="CG21" s="268">
        <f t="shared" si="1"/>
        <v>3.3382951908102698</v>
      </c>
      <c r="CH21" s="255"/>
      <c r="CI21" s="269">
        <f>AVERAGE(BZ21:CG21)</f>
        <v>3.2922329429743078</v>
      </c>
    </row>
    <row r="22" spans="3:87" x14ac:dyDescent="0.3">
      <c r="BX22" s="261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70"/>
    </row>
    <row r="23" spans="3:87" x14ac:dyDescent="0.3">
      <c r="BX23" s="261"/>
      <c r="BY23" s="255"/>
      <c r="BZ23" s="255"/>
      <c r="CA23" s="255"/>
      <c r="CB23" s="255"/>
      <c r="CC23" s="255"/>
      <c r="CD23" s="255"/>
      <c r="CE23" s="255"/>
      <c r="CF23" s="255"/>
      <c r="CG23" s="255"/>
      <c r="CH23" s="275" t="s">
        <v>226</v>
      </c>
      <c r="CI23" s="276">
        <f>(CI21-CI17)/CI17</f>
        <v>1.8521849532574713E-2</v>
      </c>
    </row>
    <row r="24" spans="3:87" x14ac:dyDescent="0.3">
      <c r="BX24" s="277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9"/>
    </row>
  </sheetData>
  <mergeCells count="2">
    <mergeCell ref="A1:B1"/>
    <mergeCell ref="BX19:BZ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M2021 BLS Chart</vt:lpstr>
      <vt:lpstr>1. Flex Team Menu. 2023</vt:lpstr>
      <vt:lpstr>CAF</vt:lpstr>
      <vt:lpstr>'1. Flex Team Menu. 2023'!Print_Area</vt:lpstr>
      <vt:lpstr>'M2021 BLS Chart'!Print_Area</vt:lpstr>
      <vt:lpstr>CAF!Print_Titles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Solimini, Kara (EHS)</cp:lastModifiedBy>
  <dcterms:created xsi:type="dcterms:W3CDTF">2022-10-18T11:11:28Z</dcterms:created>
  <dcterms:modified xsi:type="dcterms:W3CDTF">2022-10-18T11:14:15Z</dcterms:modified>
</cp:coreProperties>
</file>