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dministrative Services-POS Policy Office\Rate Setting\Rate Projects\ELD - ASAPs CMR 417\2023 Rate Review\3. Proposal Hearing &amp; Sign-off\website\"/>
    </mc:Choice>
  </mc:AlternateContent>
  <xr:revisionPtr revIDLastSave="0" documentId="8_{87DE5FFC-4A0C-4FDA-9B19-FA827BC17D71}" xr6:coauthVersionLast="44" xr6:coauthVersionMax="44" xr10:uidLastSave="{00000000-0000-0000-0000-000000000000}"/>
  <bookViews>
    <workbookView xWindow="28680" yWindow="-120" windowWidth="29040" windowHeight="15840" xr2:uid="{DE745FF0-1B58-4502-AE12-23D0AA437BAC}"/>
  </bookViews>
  <sheets>
    <sheet name="Prop Central Intake &amp; Asses" sheetId="1" r:id="rId1"/>
    <sheet name="Proposed Intake " sheetId="2" r:id="rId2"/>
    <sheet name="CAF" sheetId="4" r:id="rId3"/>
    <sheet name="M2021 BLS Chart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lldata" localSheetId="3">#REF!</definedName>
    <definedName name="alldata">#REF!</definedName>
    <definedName name="alled" localSheetId="3">#REF!</definedName>
    <definedName name="alled">#REF!</definedName>
    <definedName name="allstem" localSheetId="3">#REF!</definedName>
    <definedName name="allstem">#REF!</definedName>
    <definedName name="asdfasd" localSheetId="3">'[3]Complete UFR List'!#REF!</definedName>
    <definedName name="asdfasd">'[3]Complete UFR List'!#REF!</definedName>
    <definedName name="asdfasdf" localSheetId="3">'[3]Complete UFR List'!#REF!</definedName>
    <definedName name="asdfasdf">#REF!</definedName>
    <definedName name="autsupp2" localSheetId="3">#REF!</definedName>
    <definedName name="autsupp2">#REF!</definedName>
    <definedName name="Average" localSheetId="3">#REF!</definedName>
    <definedName name="Average">#REF!</definedName>
    <definedName name="CAF_NEW" localSheetId="3">[11]RawDataCalcs!$L$70:$DB$70</definedName>
    <definedName name="CAF_NEW">[4]RawDataCalcs!$L$70:$DB$70</definedName>
    <definedName name="Cap" localSheetId="3">[12]RawDataCalcs!$L$35:$DB$35</definedName>
    <definedName name="Cap">[5]RawDataCalcs!$L$70:$DB$70</definedName>
    <definedName name="capa">[6]RawDataCalcs!$L$17:$DB$17</definedName>
    <definedName name="Data" localSheetId="3">#REF!</definedName>
    <definedName name="Data">#REF!</definedName>
    <definedName name="Fisc" localSheetId="3">'[3]Complete UFR List'!#REF!</definedName>
    <definedName name="Fisc">'[3]Complete UFR List'!#REF!</definedName>
    <definedName name="Floor" localSheetId="3">[12]RawDataCalcs!$L$34:$DB$34</definedName>
    <definedName name="Floor">[5]RawDataCalcs!$L$69:$DB$69</definedName>
    <definedName name="Funds" localSheetId="3">'[13]RawDataCalcs3386&amp;3401'!$L$68:$DB$68</definedName>
    <definedName name="Funds">'[7]RawDataCalcs3386&amp;3401'!$L$68:$DB$68</definedName>
    <definedName name="gk" localSheetId="3">#REF!</definedName>
    <definedName name="gk">#REF!</definedName>
    <definedName name="hhh" localSheetId="3">#REF!</definedName>
    <definedName name="hhh">#REF!</definedName>
    <definedName name="JailDAverage" localSheetId="3">#REF!</definedName>
    <definedName name="JailDAverage">#REF!</definedName>
    <definedName name="JailDCap" localSheetId="3">[14]ALLRawDataCalcs!$L$80:$DB$80</definedName>
    <definedName name="JailDCap">[8]ALLRawDataCalcs!$L$80:$DB$80</definedName>
    <definedName name="JailDFloor" localSheetId="3">[14]ALLRawDataCalcs!$L$79:$DB$79</definedName>
    <definedName name="JailDFloor">[8]ALLRawDataCalcs!$L$79:$DB$79</definedName>
    <definedName name="JailDgk" localSheetId="3">#REF!</definedName>
    <definedName name="JailDgk">#REF!</definedName>
    <definedName name="JailDMax" localSheetId="3">#REF!</definedName>
    <definedName name="JailDMax">#REF!</definedName>
    <definedName name="JailDMedian" localSheetId="3">#REF!</definedName>
    <definedName name="JailDMedian">#REF!</definedName>
    <definedName name="jm" localSheetId="3">'[3]Complete UFR List'!#REF!</definedName>
    <definedName name="jm">'[3]Complete UFR List'!#REF!</definedName>
    <definedName name="kls" localSheetId="3">#REF!</definedName>
    <definedName name="kls">#REF!</definedName>
    <definedName name="ListProviders">'[9]List of Programs'!$A$24:$A$29</definedName>
    <definedName name="Max" localSheetId="3">#REF!</definedName>
    <definedName name="Max">#REF!</definedName>
    <definedName name="Median" localSheetId="3">#REF!</definedName>
    <definedName name="Median">#REF!</definedName>
    <definedName name="Min" localSheetId="3">#REF!</definedName>
    <definedName name="Min">#REF!</definedName>
    <definedName name="mr" localSheetId="3">#REF!</definedName>
    <definedName name="mr">#REF!</definedName>
    <definedName name="MT" localSheetId="3">#REF!</definedName>
    <definedName name="MT">#REF!</definedName>
    <definedName name="new" localSheetId="3">#REF!</definedName>
    <definedName name="new">#REF!</definedName>
    <definedName name="ok" localSheetId="3">#REF!</definedName>
    <definedName name="ok">#REF!</definedName>
    <definedName name="_xlnm.Print_Area" localSheetId="3">'M2021 BLS Chart'!$B$1:$E$34</definedName>
    <definedName name="_xlnm.Print_Area" localSheetId="0">'Prop Central Intake &amp; Asses'!$B$1:$I$48</definedName>
    <definedName name="_xlnm.Print_Area" localSheetId="1">'Proposed Intake '!$A$1:$J$50</definedName>
    <definedName name="_xlnm.Print_Titles" localSheetId="2">CAF!$A:$A</definedName>
    <definedName name="Program_File" localSheetId="3">#REF!</definedName>
    <definedName name="Program_File">#REF!</definedName>
    <definedName name="Programs">'[9]List of Programs'!$B$3:$B$19</definedName>
    <definedName name="ProvFTE">'[10]FTE Data'!$A$3:$AW$56</definedName>
    <definedName name="PurchasedBy">'[10]FTE Data'!$C$263:$AZ$657</definedName>
    <definedName name="resmay2007" localSheetId="3">#REF!</definedName>
    <definedName name="resmay2007">#REF!</definedName>
    <definedName name="sheet1" localSheetId="3">#REF!</definedName>
    <definedName name="sheet1">#REF!</definedName>
    <definedName name="Site_list">[10]Lists!$A$2:$A$53</definedName>
    <definedName name="Source" localSheetId="3">#REF!</definedName>
    <definedName name="Source">#REF!</definedName>
    <definedName name="Source_2" localSheetId="3">#REF!</definedName>
    <definedName name="Source_2">#REF!</definedName>
    <definedName name="SourcePathAndFileName" localSheetId="3">#REF!</definedName>
    <definedName name="SourcePathAndFileName">#REF!</definedName>
    <definedName name="Total_UFR" localSheetId="3">#REF!</definedName>
    <definedName name="Total_UFR">#REF!</definedName>
    <definedName name="Total_UFRs" localSheetId="3">#REF!</definedName>
    <definedName name="Total_UFRs">#REF!</definedName>
    <definedName name="Total_UFRs_" localSheetId="3">#REF!</definedName>
    <definedName name="Total_UFRs_">#REF!</definedName>
    <definedName name="UFR" localSheetId="3">'[3]Complete UFR List'!#REF!</definedName>
    <definedName name="UFR">'[3]Complete UFR List'!#REF!</definedName>
    <definedName name="UFRS" localSheetId="3">'[3]Complete UFR List'!#REF!</definedName>
    <definedName name="UFRS">'[3]Complete UFR List'!#REF!</definedName>
    <definedName name="UPDATE">'[3]Complete UFR List'!#REF!</definedName>
    <definedName name="wefqwerqwe">'[3]Complete UFR List'!#REF!</definedName>
    <definedName name="yes">'[3]Complete UFR List'!#REF!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3" i="5" l="1"/>
  <c r="C26" i="5"/>
  <c r="C24" i="5"/>
  <c r="C22" i="5"/>
  <c r="C20" i="5"/>
  <c r="C18" i="5"/>
  <c r="C16" i="5"/>
  <c r="C14" i="5"/>
  <c r="C12" i="5"/>
  <c r="C10" i="5"/>
  <c r="C8" i="5"/>
  <c r="C6" i="5"/>
  <c r="C28" i="5" s="1"/>
  <c r="CG21" i="4"/>
  <c r="CF21" i="4"/>
  <c r="CE21" i="4"/>
  <c r="CI21" i="4" s="1"/>
  <c r="CI23" i="4" s="1"/>
  <c r="C17" i="1" s="1"/>
  <c r="G20" i="1" s="1"/>
  <c r="CD21" i="4"/>
  <c r="CC21" i="4"/>
  <c r="CB21" i="4"/>
  <c r="CA21" i="4"/>
  <c r="BZ21" i="4"/>
  <c r="CG20" i="4"/>
  <c r="CF20" i="4"/>
  <c r="CE20" i="4"/>
  <c r="CD20" i="4"/>
  <c r="CC20" i="4"/>
  <c r="CB20" i="4"/>
  <c r="CA20" i="4"/>
  <c r="BZ20" i="4"/>
  <c r="BZ17" i="4"/>
  <c r="CI17" i="4" s="1"/>
  <c r="BZ16" i="4"/>
  <c r="L31" i="2"/>
  <c r="M29" i="2"/>
  <c r="M30" i="2" s="1"/>
  <c r="M31" i="2" s="1"/>
  <c r="M28" i="2"/>
  <c r="H18" i="2"/>
  <c r="G16" i="2"/>
  <c r="G15" i="2"/>
  <c r="D14" i="2"/>
  <c r="H20" i="2" s="1"/>
  <c r="D11" i="2"/>
  <c r="J16" i="2" s="1"/>
  <c r="L10" i="2"/>
  <c r="I10" i="2"/>
  <c r="J15" i="2" s="1"/>
  <c r="D10" i="2"/>
  <c r="G9" i="2"/>
  <c r="D9" i="2"/>
  <c r="H12" i="2" s="1"/>
  <c r="G8" i="2"/>
  <c r="M7" i="2"/>
  <c r="M8" i="2" s="1"/>
  <c r="D7" i="2"/>
  <c r="H9" i="2" s="1"/>
  <c r="J9" i="2" s="1"/>
  <c r="D6" i="2"/>
  <c r="H8" i="2" s="1"/>
  <c r="J8" i="2" s="1"/>
  <c r="K31" i="1"/>
  <c r="L28" i="1"/>
  <c r="L29" i="1" s="1"/>
  <c r="L30" i="1" s="1"/>
  <c r="L31" i="1" s="1"/>
  <c r="G18" i="1"/>
  <c r="I16" i="1"/>
  <c r="F16" i="1"/>
  <c r="I15" i="1"/>
  <c r="F15" i="1"/>
  <c r="C14" i="1"/>
  <c r="C13" i="1"/>
  <c r="C12" i="1"/>
  <c r="G12" i="1" s="1"/>
  <c r="K10" i="1"/>
  <c r="H10" i="1"/>
  <c r="F9" i="1"/>
  <c r="H8" i="1"/>
  <c r="F8" i="1"/>
  <c r="L7" i="1"/>
  <c r="L8" i="1" s="1"/>
  <c r="C7" i="1"/>
  <c r="G9" i="1" s="1"/>
  <c r="I9" i="1" s="1"/>
  <c r="I6" i="1"/>
  <c r="C6" i="1"/>
  <c r="G8" i="1" s="1"/>
  <c r="I8" i="1" s="1"/>
  <c r="I10" i="1" s="1"/>
  <c r="I12" i="1" l="1"/>
  <c r="I13" i="1" s="1"/>
  <c r="I17" i="1" s="1"/>
  <c r="L10" i="1"/>
  <c r="J10" i="2"/>
  <c r="L9" i="1"/>
  <c r="M9" i="2"/>
  <c r="M10" i="2" s="1"/>
  <c r="I18" i="1" l="1"/>
  <c r="I19" i="1" s="1"/>
  <c r="J12" i="2"/>
  <c r="J13" i="2" s="1"/>
  <c r="J17" i="2" s="1"/>
  <c r="J18" i="2" l="1"/>
  <c r="J19" i="2" s="1"/>
  <c r="I20" i="1"/>
  <c r="I21" i="1" s="1"/>
  <c r="I22" i="1" s="1"/>
  <c r="I23" i="1" s="1"/>
  <c r="J20" i="2" l="1"/>
  <c r="J21" i="2"/>
  <c r="J22" i="2" s="1"/>
</calcChain>
</file>

<file path=xl/sharedStrings.xml><?xml version="1.0" encoding="utf-8"?>
<sst xmlns="http://schemas.openxmlformats.org/spreadsheetml/2006/main" count="266" uniqueCount="214">
  <si>
    <t>Master Look-Up Table</t>
  </si>
  <si>
    <t xml:space="preserve"> Protective Services Centralized Intake &amp; Assessment Program</t>
  </si>
  <si>
    <t>Purchaser Staffing Request</t>
  </si>
  <si>
    <t>Average Clients per Month</t>
  </si>
  <si>
    <t>Benchmark Salaries</t>
  </si>
  <si>
    <t>Source</t>
  </si>
  <si>
    <t>Calls per year</t>
  </si>
  <si>
    <t>Management</t>
  </si>
  <si>
    <t xml:space="preserve">BLS Benchmark </t>
  </si>
  <si>
    <t>Avg per month</t>
  </si>
  <si>
    <t>Program Secretary Clerical Staff /Direct Care/service Staff</t>
  </si>
  <si>
    <t>Position</t>
  </si>
  <si>
    <t>Salary</t>
  </si>
  <si>
    <t>FTE</t>
  </si>
  <si>
    <t>Expense</t>
  </si>
  <si>
    <t>FTEs:</t>
  </si>
  <si>
    <t>Client Services Mgr/Dir.</t>
  </si>
  <si>
    <t>Purchaser Recommendation</t>
  </si>
  <si>
    <t>Program/Sec Clerical Staff</t>
  </si>
  <si>
    <t xml:space="preserve">Total Program Staff </t>
  </si>
  <si>
    <t>Benchmark Expenses</t>
  </si>
  <si>
    <t>Tax &amp; Fringe</t>
  </si>
  <si>
    <t>FY23 C.257 Benchmark</t>
  </si>
  <si>
    <t>Tax &amp; fringe:</t>
  </si>
  <si>
    <t xml:space="preserve">Occupancy </t>
  </si>
  <si>
    <t>Benchmarked to ECOP Case Manager Occupancy (per FTE)</t>
  </si>
  <si>
    <t>Total Compensation:</t>
  </si>
  <si>
    <t>Admin Allocation</t>
  </si>
  <si>
    <t>C.257 Benchmark</t>
  </si>
  <si>
    <t>Rate Review CAF</t>
  </si>
  <si>
    <t>Base Period FY23Q2 - Prospective Period 1/1/23 - 12/31/24</t>
  </si>
  <si>
    <t>Total Reimb Excl M &amp; G</t>
  </si>
  <si>
    <t>Admin. Allocation</t>
  </si>
  <si>
    <t>Sub Total</t>
  </si>
  <si>
    <t>CAF</t>
  </si>
  <si>
    <t>Total</t>
  </si>
  <si>
    <t>Unit Rate - Per Protective Service Report</t>
  </si>
  <si>
    <t>Monthly Accommadation Rate</t>
  </si>
  <si>
    <t>Actual Client /FTE Ratio</t>
  </si>
  <si>
    <t xml:space="preserve"> Intake for Protective Services</t>
  </si>
  <si>
    <t>Estimated annual completed reports</t>
  </si>
  <si>
    <t>Benchmarked to ECOP Case Manager</t>
  </si>
  <si>
    <t>Program Secretary Clerical Staff /Direct Care Staff</t>
  </si>
  <si>
    <t>BLS Benchmark to Direct Care</t>
  </si>
  <si>
    <t>Total Other Expenses</t>
  </si>
  <si>
    <t>per completed intake</t>
  </si>
  <si>
    <t>Rate Review CAF (temp)</t>
  </si>
  <si>
    <t>Massachusetts Economic Indicators</t>
  </si>
  <si>
    <r>
      <t xml:space="preserve">IHS Markit, </t>
    </r>
    <r>
      <rPr>
        <b/>
        <sz val="12"/>
        <color indexed="10"/>
        <rFont val="Arial"/>
        <family val="2"/>
      </rPr>
      <t>Spring 2022 Forecast</t>
    </r>
  </si>
  <si>
    <t>Prepared by Michael Lynch, 781-301-9129</t>
  </si>
  <si>
    <t>FY21</t>
  </si>
  <si>
    <t>FY22</t>
  </si>
  <si>
    <t>FY23</t>
  </si>
  <si>
    <t>FY24</t>
  </si>
  <si>
    <t>FY25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</si>
  <si>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</si>
  <si>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</si>
  <si>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</si>
  <si>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</si>
  <si>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</si>
  <si>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</si>
  <si>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</si>
  <si>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</si>
  <si>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</si>
  <si>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</si>
  <si>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</si>
  <si>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</si>
  <si>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</si>
  <si>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</si>
  <si>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</si>
  <si>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</si>
  <si>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</si>
  <si>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</si>
  <si>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</si>
  <si>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</si>
  <si>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</si>
  <si>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</si>
  <si>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</si>
  <si>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</si>
  <si>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</si>
  <si>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</si>
  <si>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</si>
  <si>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</si>
  <si>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</si>
  <si>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</si>
  <si>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</si>
  <si>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</si>
  <si>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</si>
  <si>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</si>
  <si>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</si>
  <si>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</si>
  <si>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</si>
  <si>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</si>
  <si>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</si>
  <si>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</si>
  <si>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</si>
  <si>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</si>
  <si>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</si>
  <si>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</si>
  <si>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</si>
  <si>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</si>
  <si>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</si>
  <si>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</si>
  <si>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</si>
  <si>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</si>
  <si>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</si>
  <si>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</si>
  <si>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</si>
  <si>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</si>
  <si>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</si>
  <si>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</si>
  <si>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</si>
  <si>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</si>
  <si>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</si>
  <si>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</si>
  <si>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</si>
  <si>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</si>
  <si>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</si>
  <si>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</si>
  <si>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</si>
  <si>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</si>
  <si>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</si>
  <si>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</si>
  <si>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</si>
  <si>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</si>
  <si>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</si>
  <si>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</si>
  <si>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</si>
  <si>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</si>
  <si>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</si>
  <si>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</si>
  <si>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</si>
  <si>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</si>
  <si>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</si>
  <si>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</si>
  <si>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</si>
  <si>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</si>
  <si>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</si>
  <si>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</si>
  <si>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</si>
  <si>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</si>
  <si>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</si>
  <si>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</si>
  <si>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</si>
  <si>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</si>
  <si>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</si>
  <si>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</si>
  <si>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</si>
  <si>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</si>
  <si>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</si>
  <si>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</si>
  <si>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January 2023</t>
  </si>
  <si>
    <t xml:space="preserve">Base period: </t>
  </si>
  <si>
    <t>FY23Q2</t>
  </si>
  <si>
    <t>Average</t>
  </si>
  <si>
    <t xml:space="preserve">Prospective rate period: </t>
  </si>
  <si>
    <t>January 1, 2023 - December 31, 2024</t>
  </si>
  <si>
    <t>CAF:</t>
  </si>
  <si>
    <t>Source:</t>
  </si>
  <si>
    <t>BLS / OES</t>
  </si>
  <si>
    <r>
      <t>Median</t>
    </r>
    <r>
      <rPr>
        <b/>
        <sz val="16"/>
        <color rgb="FFFF0000"/>
        <rFont val="Calibri"/>
        <family val="2"/>
        <scheme val="minor"/>
      </rPr>
      <t xml:space="preserve"> </t>
    </r>
  </si>
  <si>
    <t>Common model titles (not all inclusive)</t>
  </si>
  <si>
    <t>Minimum Education and/or certification/Training/Experience</t>
  </si>
  <si>
    <t>Direct Care (hourly)</t>
  </si>
  <si>
    <t>Direct Care, Direct Care Blend, Non Specialized DC, Peer mentor, Family Specialist/ Partner,  Rec Coach/Mentor/Peer</t>
  </si>
  <si>
    <t>High School diploma / GED / State Training</t>
  </si>
  <si>
    <t>Direct Care  (annual)</t>
  </si>
  <si>
    <t>Direct Care III (hourly)</t>
  </si>
  <si>
    <t>Direct Care Supervisor, Direct Care Bachelors</t>
  </si>
  <si>
    <t>Bachelors Level or 5+ years related experience</t>
  </si>
  <si>
    <t>Direct Care III (annual)</t>
  </si>
  <si>
    <t xml:space="preserve">Recovery Specialist </t>
  </si>
  <si>
    <t>Certified Nursing Assistant  (hourly)</t>
  </si>
  <si>
    <t>Completed a state-approved education program and must pass their state’s competency exam. 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</si>
  <si>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</si>
  <si>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</si>
  <si>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</si>
  <si>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</si>
  <si>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Case / Social Worker (annual)</t>
  </si>
  <si>
    <t>LDAC1</t>
  </si>
  <si>
    <t>Case Manager / Social Worker / Clinical w/o independent License (hourly)</t>
  </si>
  <si>
    <t>LDAC2,  LMSW, LCSW</t>
  </si>
  <si>
    <t>Masters Level</t>
  </si>
  <si>
    <t>Case Manager / Social Worker / Clinical w/o independent License</t>
  </si>
  <si>
    <t>Clinical without Independent Licensure</t>
  </si>
  <si>
    <t>Clinical w/ Independent licensure (hourly)</t>
  </si>
  <si>
    <t>LPHA, LICSW, LMHC, LBHA, BCBA</t>
  </si>
  <si>
    <t xml:space="preserve">Masters with Licensure in Related Discipline </t>
  </si>
  <si>
    <t>Clinical w/ Independent licensure (annual)</t>
  </si>
  <si>
    <t>Program Management (hourly)</t>
  </si>
  <si>
    <t xml:space="preserve">Program manager, management, </t>
  </si>
  <si>
    <t>BA Level w/ 3+ years related work experience</t>
  </si>
  <si>
    <t>Program Management (annual)</t>
  </si>
  <si>
    <t xml:space="preserve"> program director</t>
  </si>
  <si>
    <t>Clinical Manager (hourly)</t>
  </si>
  <si>
    <t>Clinical Manager, Clinical Director</t>
  </si>
  <si>
    <t>Masters with Licensure in Related Discipline and supervising/managerial related experience</t>
  </si>
  <si>
    <t>Clinical Manager (annual)</t>
  </si>
  <si>
    <t>LPN (hourly)</t>
  </si>
  <si>
    <t>Complete a state approved nurse education program for licensed practical or licensed vocation nurse</t>
  </si>
  <si>
    <t>LPN (annual)</t>
  </si>
  <si>
    <t>Registerd Nurse (BA) (hourly)</t>
  </si>
  <si>
    <t>Minimum of an associates degree in nursing, a diploma from an approved nursing program, or a Bachelors of Science in Nursing</t>
  </si>
  <si>
    <t>Registered Nurse (BA) (annual)</t>
  </si>
  <si>
    <t>Registerd Nurse (MA / APRN) (hourly)</t>
  </si>
  <si>
    <t>Minimum of a Masters of Science in one of the APRN roles. Must be licensed</t>
  </si>
  <si>
    <t>Registered Nurse (MA / APRN) (annual)</t>
  </si>
  <si>
    <t>Clerical, Support &amp; Direct Care Relief Staff are benched to Direct Care</t>
  </si>
  <si>
    <t xml:space="preserve">Tax and Fringe  =  </t>
  </si>
  <si>
    <t xml:space="preserve">Benchmarked to FY21 (proposed) Commonwealth (office of the Comptroller) T&amp;F rate, less </t>
  </si>
  <si>
    <t>Terminal leave, retirement and Paid Family Medical Leave tax (actual FY21 approved was 22.28% )
FY22 Proposed is 21.87% with same parameters as above</t>
  </si>
  <si>
    <t>CAF - CY 23 -CY24</t>
  </si>
  <si>
    <t>Total Other Expenses and fixed costs</t>
  </si>
  <si>
    <t>Rates Effective 1/1/23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</si>
</sst>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#,##0.000"/>
    <numFmt numFmtId="167" formatCode="_(&quot;$&quot;* #,##0_);_(&quot;$&quot;* \(#,##0\);_(&quot;$&quot;* &quot;-&quot;??_);_(@_)"/>
    <numFmt numFmtId="168" formatCode="&quot;$&quot;#,##0.00"/>
    <numFmt numFmtId="169" formatCode="&quot;$&quot;#,##0"/>
    <numFmt numFmtId="170" formatCode="0.000"/>
    <numFmt numFmtId="171" formatCode="0.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i/>
      <sz val="9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FFFFFF"/>
      <name val="Calibri"/>
      <family val="2"/>
    </font>
    <font>
      <b/>
      <sz val="10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i/>
      <sz val="8"/>
      <color rgb="FF000000"/>
      <name val="Calibri"/>
      <family val="2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00B050"/>
      <name val="Calibri"/>
      <family val="2"/>
    </font>
    <font>
      <sz val="11"/>
      <color theme="4"/>
      <name val="Calibri"/>
      <family val="2"/>
    </font>
    <font>
      <sz val="11"/>
      <name val="Arial"/>
      <family val="2"/>
    </font>
    <font>
      <sz val="11"/>
      <color rgb="FF538DD5"/>
      <name val="Calibri"/>
      <family val="2"/>
    </font>
    <font>
      <i/>
      <sz val="11"/>
      <color theme="1"/>
      <name val="Calibri"/>
      <family val="2"/>
    </font>
    <font>
      <sz val="8"/>
      <color theme="1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MS Sans Serif"/>
      <family val="2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-0.49998474074526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0" fillId="0" borderId="0"/>
    <xf numFmtId="0" fontId="37" fillId="0" borderId="0">
      <alignment horizontal="left" vertical="center" wrapText="1"/>
    </xf>
    <xf numFmtId="9" fontId="30" fillId="0" borderId="0" applyFont="0" applyFill="0" applyBorder="0" applyAlignment="0" applyProtection="0"/>
    <xf numFmtId="0" fontId="1" fillId="0" borderId="0"/>
    <xf numFmtId="9" fontId="4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1">
    <xf numFmtId="0" fontId="0" fillId="0" borderId="0" xfId="0"/>
    <xf numFmtId="164" fontId="2" fillId="0" borderId="0" xfId="4" applyNumberFormat="1" applyFont="1" applyAlignment="1">
      <alignment horizontal="left"/>
    </xf>
    <xf numFmtId="0" fontId="3" fillId="0" borderId="0" xfId="4" applyFont="1" applyAlignment="1">
      <alignment horizontal="left" vertical="center"/>
    </xf>
    <xf numFmtId="0" fontId="4" fillId="0" borderId="0" xfId="4" applyFont="1"/>
    <xf numFmtId="0" fontId="3" fillId="0" borderId="0" xfId="4" applyFont="1"/>
    <xf numFmtId="0" fontId="4" fillId="0" borderId="0" xfId="4" applyFont="1" applyAlignment="1">
      <alignment horizontal="right"/>
    </xf>
    <xf numFmtId="0" fontId="5" fillId="0" borderId="0" xfId="4" applyFont="1"/>
    <xf numFmtId="0" fontId="3" fillId="0" borderId="0" xfId="4" applyFont="1" applyAlignment="1">
      <alignment horizontal="left" vertical="center"/>
    </xf>
    <xf numFmtId="164" fontId="6" fillId="0" borderId="1" xfId="4" applyNumberFormat="1" applyFont="1" applyBorder="1" applyAlignment="1">
      <alignment horizontal="left"/>
    </xf>
    <xf numFmtId="0" fontId="6" fillId="0" borderId="1" xfId="4" applyFont="1" applyBorder="1" applyAlignment="1">
      <alignment horizontal="left" vertical="center"/>
    </xf>
    <xf numFmtId="0" fontId="7" fillId="0" borderId="0" xfId="4" applyFont="1"/>
    <xf numFmtId="0" fontId="6" fillId="0" borderId="0" xfId="4" applyFont="1"/>
    <xf numFmtId="0" fontId="7" fillId="0" borderId="0" xfId="4" applyFont="1" applyAlignment="1">
      <alignment horizontal="right"/>
    </xf>
    <xf numFmtId="0" fontId="8" fillId="2" borderId="2" xfId="4" applyFont="1" applyFill="1" applyBorder="1" applyAlignment="1">
      <alignment horizontal="center" vertical="center"/>
    </xf>
    <xf numFmtId="0" fontId="8" fillId="2" borderId="3" xfId="4" applyFont="1" applyFill="1" applyBorder="1" applyAlignment="1">
      <alignment horizontal="center" vertical="center"/>
    </xf>
    <xf numFmtId="0" fontId="8" fillId="2" borderId="4" xfId="4" applyFont="1" applyFill="1" applyBorder="1" applyAlignment="1">
      <alignment horizontal="center" vertical="center"/>
    </xf>
    <xf numFmtId="0" fontId="4" fillId="0" borderId="0" xfId="4" applyFont="1" applyAlignment="1">
      <alignment vertical="center"/>
    </xf>
    <xf numFmtId="0" fontId="9" fillId="0" borderId="5" xfId="4" applyFont="1" applyBorder="1" applyAlignment="1">
      <alignment horizontal="center" vertical="center" wrapText="1"/>
    </xf>
    <xf numFmtId="0" fontId="10" fillId="0" borderId="6" xfId="4" applyFont="1" applyBorder="1" applyAlignment="1">
      <alignment horizontal="center"/>
    </xf>
    <xf numFmtId="0" fontId="10" fillId="0" borderId="0" xfId="4" applyFont="1" applyAlignment="1">
      <alignment horizontal="center"/>
    </xf>
    <xf numFmtId="0" fontId="11" fillId="3" borderId="5" xfId="4" applyFont="1" applyFill="1" applyBorder="1" applyAlignment="1">
      <alignment horizontal="center" vertical="center"/>
    </xf>
    <xf numFmtId="0" fontId="7" fillId="0" borderId="6" xfId="4" applyFont="1" applyBorder="1" applyAlignment="1">
      <alignment horizontal="left"/>
    </xf>
    <xf numFmtId="0" fontId="10" fillId="0" borderId="7" xfId="4" applyFont="1" applyBorder="1" applyAlignment="1">
      <alignment horizontal="right"/>
    </xf>
    <xf numFmtId="0" fontId="9" fillId="0" borderId="9" xfId="4" applyFont="1" applyBorder="1" applyAlignment="1">
      <alignment horizontal="center" vertical="center" wrapText="1"/>
    </xf>
    <xf numFmtId="165" fontId="5" fillId="0" borderId="0" xfId="1" applyNumberFormat="1" applyFont="1"/>
    <xf numFmtId="0" fontId="12" fillId="0" borderId="10" xfId="4" applyFont="1" applyBorder="1"/>
    <xf numFmtId="6" fontId="12" fillId="0" borderId="11" xfId="4" applyNumberFormat="1" applyFont="1" applyBorder="1" applyAlignment="1">
      <alignment horizontal="right"/>
    </xf>
    <xf numFmtId="49" fontId="7" fillId="0" borderId="12" xfId="4" applyNumberFormat="1" applyFont="1" applyBorder="1"/>
    <xf numFmtId="0" fontId="7" fillId="0" borderId="6" xfId="4" applyFont="1" applyBorder="1" applyAlignment="1">
      <alignment horizontal="center"/>
    </xf>
    <xf numFmtId="0" fontId="13" fillId="0" borderId="0" xfId="4" applyFont="1" applyAlignment="1">
      <alignment horizontal="right"/>
    </xf>
    <xf numFmtId="165" fontId="13" fillId="0" borderId="13" xfId="4" applyNumberFormat="1" applyFont="1" applyBorder="1" applyAlignment="1">
      <alignment horizontal="right"/>
    </xf>
    <xf numFmtId="0" fontId="9" fillId="0" borderId="14" xfId="4" applyFont="1" applyBorder="1" applyAlignment="1">
      <alignment horizontal="center" vertical="center" wrapText="1"/>
    </xf>
    <xf numFmtId="0" fontId="14" fillId="0" borderId="15" xfId="4" applyFont="1" applyBorder="1"/>
    <xf numFmtId="6" fontId="12" fillId="0" borderId="16" xfId="4" applyNumberFormat="1" applyFont="1" applyBorder="1" applyAlignment="1">
      <alignment horizontal="right"/>
    </xf>
    <xf numFmtId="0" fontId="10" fillId="0" borderId="17" xfId="4" applyFont="1" applyBorder="1"/>
    <xf numFmtId="0" fontId="10" fillId="0" borderId="18" xfId="4" applyFont="1" applyBorder="1" applyAlignment="1">
      <alignment horizontal="center"/>
    </xf>
    <xf numFmtId="0" fontId="10" fillId="0" borderId="19" xfId="4" applyFont="1" applyBorder="1" applyAlignment="1">
      <alignment horizontal="center"/>
    </xf>
    <xf numFmtId="0" fontId="9" fillId="0" borderId="20" xfId="4" applyFont="1" applyBorder="1" applyAlignment="1">
      <alignment horizontal="center" vertical="center" wrapText="1"/>
    </xf>
    <xf numFmtId="3" fontId="9" fillId="0" borderId="20" xfId="4" applyNumberFormat="1" applyFont="1" applyBorder="1" applyAlignment="1">
      <alignment horizontal="center" vertical="center" wrapText="1"/>
    </xf>
    <xf numFmtId="0" fontId="12" fillId="0" borderId="21" xfId="4" applyFont="1" applyBorder="1"/>
    <xf numFmtId="0" fontId="11" fillId="0" borderId="0" xfId="4" applyFont="1" applyAlignment="1">
      <alignment horizontal="right"/>
    </xf>
    <xf numFmtId="0" fontId="7" fillId="0" borderId="6" xfId="4" applyFont="1" applyBorder="1"/>
    <xf numFmtId="6" fontId="7" fillId="0" borderId="0" xfId="4" applyNumberFormat="1" applyFont="1" applyAlignment="1">
      <alignment horizontal="right"/>
    </xf>
    <xf numFmtId="4" fontId="7" fillId="0" borderId="0" xfId="4" applyNumberFormat="1" applyFont="1" applyAlignment="1">
      <alignment horizontal="center"/>
    </xf>
    <xf numFmtId="6" fontId="7" fillId="0" borderId="13" xfId="4" applyNumberFormat="1" applyFont="1" applyBorder="1"/>
    <xf numFmtId="4" fontId="9" fillId="0" borderId="22" xfId="6" applyNumberFormat="1" applyFont="1" applyBorder="1" applyAlignment="1">
      <alignment horizontal="center"/>
    </xf>
    <xf numFmtId="4" fontId="15" fillId="0" borderId="23" xfId="4" applyNumberFormat="1" applyFont="1" applyBorder="1" applyAlignment="1">
      <alignment horizontal="center"/>
    </xf>
    <xf numFmtId="4" fontId="12" fillId="0" borderId="0" xfId="4" applyNumberFormat="1" applyFont="1" applyAlignment="1">
      <alignment horizontal="right"/>
    </xf>
    <xf numFmtId="0" fontId="7" fillId="0" borderId="24" xfId="4" applyFont="1" applyBorder="1"/>
    <xf numFmtId="6" fontId="7" fillId="0" borderId="16" xfId="4" applyNumberFormat="1" applyFont="1" applyBorder="1" applyAlignment="1">
      <alignment horizontal="right"/>
    </xf>
    <xf numFmtId="3" fontId="7" fillId="0" borderId="16" xfId="4" applyNumberFormat="1" applyFont="1" applyBorder="1" applyAlignment="1">
      <alignment horizontal="center"/>
    </xf>
    <xf numFmtId="6" fontId="7" fillId="0" borderId="25" xfId="4" applyNumberFormat="1" applyFont="1" applyBorder="1"/>
    <xf numFmtId="4" fontId="9" fillId="0" borderId="26" xfId="6" applyNumberFormat="1" applyFont="1" applyBorder="1" applyAlignment="1">
      <alignment horizontal="center"/>
    </xf>
    <xf numFmtId="4" fontId="15" fillId="0" borderId="27" xfId="4" applyNumberFormat="1" applyFont="1" applyBorder="1" applyAlignment="1">
      <alignment horizontal="center"/>
    </xf>
    <xf numFmtId="2" fontId="12" fillId="0" borderId="16" xfId="4" applyNumberFormat="1" applyFont="1" applyBorder="1" applyAlignment="1">
      <alignment horizontal="right"/>
    </xf>
    <xf numFmtId="49" fontId="7" fillId="0" borderId="22" xfId="4" applyNumberFormat="1" applyFont="1" applyBorder="1"/>
    <xf numFmtId="0" fontId="10" fillId="0" borderId="6" xfId="4" applyFont="1" applyBorder="1"/>
    <xf numFmtId="3" fontId="7" fillId="0" borderId="0" xfId="4" applyNumberFormat="1" applyFont="1" applyAlignment="1">
      <alignment horizontal="center"/>
    </xf>
    <xf numFmtId="4" fontId="9" fillId="0" borderId="28" xfId="6" applyNumberFormat="1" applyFont="1" applyBorder="1" applyAlignment="1">
      <alignment horizontal="center"/>
    </xf>
    <xf numFmtId="4" fontId="15" fillId="0" borderId="29" xfId="4" applyNumberFormat="1" applyFont="1" applyBorder="1" applyAlignment="1">
      <alignment horizontal="center"/>
    </xf>
    <xf numFmtId="0" fontId="11" fillId="0" borderId="21" xfId="4" applyFont="1" applyBorder="1" applyAlignment="1">
      <alignment horizontal="center"/>
    </xf>
    <xf numFmtId="0" fontId="11" fillId="0" borderId="13" xfId="4" applyFont="1" applyBorder="1" applyAlignment="1">
      <alignment horizontal="center"/>
    </xf>
    <xf numFmtId="166" fontId="7" fillId="0" borderId="0" xfId="4" applyNumberFormat="1" applyFont="1" applyAlignment="1">
      <alignment horizontal="center"/>
    </xf>
    <xf numFmtId="10" fontId="12" fillId="0" borderId="0" xfId="4" applyNumberFormat="1" applyFont="1" applyAlignment="1">
      <alignment horizontal="right"/>
    </xf>
    <xf numFmtId="0" fontId="11" fillId="0" borderId="30" xfId="4" applyFont="1" applyBorder="1"/>
    <xf numFmtId="10" fontId="7" fillId="0" borderId="31" xfId="4" applyNumberFormat="1" applyFont="1" applyBorder="1" applyAlignment="1">
      <alignment horizontal="right"/>
    </xf>
    <xf numFmtId="0" fontId="7" fillId="0" borderId="31" xfId="4" applyFont="1" applyBorder="1" applyAlignment="1">
      <alignment horizontal="right"/>
    </xf>
    <xf numFmtId="6" fontId="7" fillId="0" borderId="32" xfId="4" applyNumberFormat="1" applyFont="1" applyBorder="1"/>
    <xf numFmtId="167" fontId="12" fillId="0" borderId="0" xfId="4" applyNumberFormat="1" applyFont="1" applyAlignment="1">
      <alignment horizontal="right"/>
    </xf>
    <xf numFmtId="0" fontId="10" fillId="0" borderId="33" xfId="4" applyFont="1" applyBorder="1"/>
    <xf numFmtId="0" fontId="7" fillId="0" borderId="34" xfId="4" applyFont="1" applyBorder="1" applyAlignment="1">
      <alignment horizontal="right"/>
    </xf>
    <xf numFmtId="6" fontId="7" fillId="0" borderId="35" xfId="4" applyNumberFormat="1" applyFont="1" applyBorder="1"/>
    <xf numFmtId="167" fontId="12" fillId="0" borderId="25" xfId="4" applyNumberFormat="1" applyFont="1" applyBorder="1" applyAlignment="1">
      <alignment horizontal="right"/>
    </xf>
    <xf numFmtId="10" fontId="7" fillId="0" borderId="0" xfId="4" applyNumberFormat="1" applyFont="1" applyAlignment="1">
      <alignment horizontal="right"/>
    </xf>
    <xf numFmtId="44" fontId="5" fillId="0" borderId="0" xfId="4" applyNumberFormat="1" applyFont="1"/>
    <xf numFmtId="0" fontId="12" fillId="0" borderId="36" xfId="4" applyFont="1" applyBorder="1"/>
    <xf numFmtId="10" fontId="12" fillId="0" borderId="18" xfId="4" applyNumberFormat="1" applyFont="1" applyBorder="1"/>
    <xf numFmtId="0" fontId="16" fillId="0" borderId="37" xfId="4" applyFont="1" applyBorder="1"/>
    <xf numFmtId="168" fontId="7" fillId="0" borderId="0" xfId="4" applyNumberFormat="1" applyFont="1" applyAlignment="1">
      <alignment horizontal="right"/>
    </xf>
    <xf numFmtId="167" fontId="7" fillId="0" borderId="13" xfId="4" applyNumberFormat="1" applyFont="1" applyBorder="1"/>
    <xf numFmtId="10" fontId="12" fillId="0" borderId="37" xfId="4" applyNumberFormat="1" applyFont="1" applyBorder="1" applyAlignment="1">
      <alignment horizontal="right"/>
    </xf>
    <xf numFmtId="49" fontId="7" fillId="0" borderId="37" xfId="4" applyNumberFormat="1" applyFont="1" applyBorder="1"/>
    <xf numFmtId="10" fontId="5" fillId="0" borderId="0" xfId="6" applyNumberFormat="1" applyFont="1"/>
    <xf numFmtId="0" fontId="17" fillId="4" borderId="15" xfId="4" applyFont="1" applyFill="1" applyBorder="1" applyAlignment="1">
      <alignment horizontal="left" vertical="top"/>
    </xf>
    <xf numFmtId="10" fontId="17" fillId="0" borderId="38" xfId="4" applyNumberFormat="1" applyFont="1" applyBorder="1" applyAlignment="1">
      <alignment horizontal="right" vertical="top"/>
    </xf>
    <xf numFmtId="0" fontId="17" fillId="4" borderId="38" xfId="4" applyFont="1" applyFill="1" applyBorder="1" applyAlignment="1">
      <alignment horizontal="left" vertical="top"/>
    </xf>
    <xf numFmtId="0" fontId="18" fillId="4" borderId="0" xfId="4" applyFont="1" applyFill="1" applyAlignment="1">
      <alignment horizontal="left" vertical="top"/>
    </xf>
    <xf numFmtId="0" fontId="7" fillId="0" borderId="18" xfId="4" applyFont="1" applyBorder="1" applyAlignment="1">
      <alignment horizontal="right"/>
    </xf>
    <xf numFmtId="6" fontId="7" fillId="0" borderId="19" xfId="4" applyNumberFormat="1" applyFont="1" applyBorder="1"/>
    <xf numFmtId="8" fontId="5" fillId="0" borderId="0" xfId="4" applyNumberFormat="1" applyFont="1"/>
    <xf numFmtId="0" fontId="7" fillId="0" borderId="39" xfId="4" applyFont="1" applyBorder="1"/>
    <xf numFmtId="0" fontId="7" fillId="0" borderId="40" xfId="4" applyFont="1" applyBorder="1" applyAlignment="1">
      <alignment horizontal="right"/>
    </xf>
    <xf numFmtId="6" fontId="7" fillId="0" borderId="41" xfId="4" applyNumberFormat="1" applyFont="1" applyBorder="1"/>
    <xf numFmtId="9" fontId="5" fillId="0" borderId="0" xfId="3" applyFont="1"/>
    <xf numFmtId="0" fontId="7" fillId="0" borderId="42" xfId="4" applyFont="1" applyBorder="1"/>
    <xf numFmtId="0" fontId="7" fillId="0" borderId="1" xfId="4" applyFont="1" applyBorder="1" applyAlignment="1">
      <alignment horizontal="right"/>
    </xf>
    <xf numFmtId="6" fontId="7" fillId="0" borderId="43" xfId="4" applyNumberFormat="1" applyFont="1" applyBorder="1"/>
    <xf numFmtId="0" fontId="7" fillId="3" borderId="0" xfId="4" applyFont="1" applyFill="1"/>
    <xf numFmtId="3" fontId="7" fillId="3" borderId="0" xfId="4" applyNumberFormat="1" applyFont="1" applyFill="1" applyAlignment="1">
      <alignment horizontal="right"/>
    </xf>
    <xf numFmtId="6" fontId="7" fillId="3" borderId="0" xfId="4" applyNumberFormat="1" applyFont="1" applyFill="1"/>
    <xf numFmtId="0" fontId="16" fillId="0" borderId="0" xfId="4" applyFont="1"/>
    <xf numFmtId="0" fontId="10" fillId="0" borderId="42" xfId="4" applyFont="1" applyBorder="1"/>
    <xf numFmtId="8" fontId="10" fillId="0" borderId="1" xfId="4" applyNumberFormat="1" applyFont="1" applyBorder="1" applyAlignment="1">
      <alignment horizontal="right"/>
    </xf>
    <xf numFmtId="0" fontId="10" fillId="0" borderId="1" xfId="4" applyFont="1" applyBorder="1" applyAlignment="1">
      <alignment horizontal="right"/>
    </xf>
    <xf numFmtId="8" fontId="10" fillId="0" borderId="43" xfId="4" applyNumberFormat="1" applyFont="1" applyBorder="1"/>
    <xf numFmtId="0" fontId="19" fillId="0" borderId="0" xfId="4" applyFont="1" applyAlignment="1">
      <alignment horizontal="center"/>
    </xf>
    <xf numFmtId="0" fontId="20" fillId="0" borderId="2" xfId="4" applyFont="1" applyBorder="1"/>
    <xf numFmtId="0" fontId="20" fillId="0" borderId="3" xfId="4" applyFont="1" applyBorder="1"/>
    <xf numFmtId="6" fontId="20" fillId="5" borderId="4" xfId="4" applyNumberFormat="1" applyFont="1" applyFill="1" applyBorder="1"/>
    <xf numFmtId="0" fontId="21" fillId="0" borderId="0" xfId="4" applyFont="1" applyAlignment="1">
      <alignment horizontal="center" vertical="center"/>
    </xf>
    <xf numFmtId="4" fontId="9" fillId="0" borderId="0" xfId="6" applyNumberFormat="1" applyFont="1" applyAlignment="1">
      <alignment horizontal="center"/>
    </xf>
    <xf numFmtId="0" fontId="4" fillId="0" borderId="0" xfId="4" applyFont="1" applyAlignment="1">
      <alignment horizontal="left"/>
    </xf>
    <xf numFmtId="0" fontId="22" fillId="0" borderId="0" xfId="4" applyFont="1" applyAlignment="1">
      <alignment horizontal="right"/>
    </xf>
    <xf numFmtId="1" fontId="22" fillId="0" borderId="0" xfId="4" applyNumberFormat="1" applyFont="1" applyAlignment="1">
      <alignment horizontal="center"/>
    </xf>
    <xf numFmtId="0" fontId="22" fillId="0" borderId="0" xfId="4" applyFont="1" applyAlignment="1">
      <alignment horizontal="center"/>
    </xf>
    <xf numFmtId="0" fontId="23" fillId="0" borderId="0" xfId="4" applyFont="1" applyAlignment="1">
      <alignment horizontal="center" vertical="center"/>
    </xf>
    <xf numFmtId="0" fontId="4" fillId="0" borderId="0" xfId="4" applyFont="1" applyAlignment="1">
      <alignment horizontal="center"/>
    </xf>
    <xf numFmtId="6" fontId="24" fillId="0" borderId="0" xfId="4" applyNumberFormat="1" applyFont="1" applyAlignment="1">
      <alignment horizontal="right"/>
    </xf>
    <xf numFmtId="49" fontId="4" fillId="0" borderId="0" xfId="4" applyNumberFormat="1" applyFont="1"/>
    <xf numFmtId="0" fontId="22" fillId="0" borderId="0" xfId="4" applyFont="1"/>
    <xf numFmtId="0" fontId="22" fillId="0" borderId="0" xfId="4" applyFont="1" applyAlignment="1">
      <alignment horizontal="center"/>
    </xf>
    <xf numFmtId="6" fontId="4" fillId="0" borderId="0" xfId="4" applyNumberFormat="1" applyFont="1" applyAlignment="1">
      <alignment horizontal="right"/>
    </xf>
    <xf numFmtId="4" fontId="4" fillId="0" borderId="0" xfId="4" applyNumberFormat="1" applyFont="1" applyAlignment="1">
      <alignment horizontal="center"/>
    </xf>
    <xf numFmtId="6" fontId="4" fillId="0" borderId="0" xfId="4" applyNumberFormat="1" applyFont="1"/>
    <xf numFmtId="3" fontId="9" fillId="0" borderId="20" xfId="6" applyNumberFormat="1" applyFont="1" applyBorder="1" applyAlignment="1">
      <alignment horizontal="center"/>
    </xf>
    <xf numFmtId="0" fontId="22" fillId="0" borderId="0" xfId="4" applyFont="1" applyAlignment="1">
      <alignment horizontal="right"/>
    </xf>
    <xf numFmtId="4" fontId="9" fillId="0" borderId="44" xfId="6" applyNumberFormat="1" applyFont="1" applyBorder="1" applyAlignment="1">
      <alignment horizontal="center"/>
    </xf>
    <xf numFmtId="4" fontId="9" fillId="0" borderId="25" xfId="6" applyNumberFormat="1" applyFont="1" applyBorder="1" applyAlignment="1">
      <alignment horizontal="center"/>
    </xf>
    <xf numFmtId="4" fontId="25" fillId="0" borderId="0" xfId="4" applyNumberFormat="1" applyFont="1" applyAlignment="1">
      <alignment horizontal="right"/>
    </xf>
    <xf numFmtId="4" fontId="9" fillId="0" borderId="45" xfId="6" applyNumberFormat="1" applyFont="1" applyBorder="1" applyAlignment="1">
      <alignment horizontal="center"/>
    </xf>
    <xf numFmtId="2" fontId="25" fillId="0" borderId="0" xfId="4" applyNumberFormat="1" applyFont="1" applyAlignment="1">
      <alignment horizontal="right"/>
    </xf>
    <xf numFmtId="166" fontId="4" fillId="0" borderId="0" xfId="4" applyNumberFormat="1" applyFont="1" applyAlignment="1">
      <alignment horizontal="center"/>
    </xf>
    <xf numFmtId="4" fontId="9" fillId="0" borderId="46" xfId="6" applyNumberFormat="1" applyFont="1" applyBorder="1" applyAlignment="1">
      <alignment horizontal="center"/>
    </xf>
    <xf numFmtId="4" fontId="9" fillId="0" borderId="43" xfId="6" applyNumberFormat="1" applyFont="1" applyBorder="1" applyAlignment="1">
      <alignment horizontal="center"/>
    </xf>
    <xf numFmtId="10" fontId="4" fillId="0" borderId="0" xfId="4" applyNumberFormat="1" applyFont="1" applyAlignment="1">
      <alignment horizontal="right"/>
    </xf>
    <xf numFmtId="10" fontId="24" fillId="0" borderId="0" xfId="4" applyNumberFormat="1" applyFont="1" applyAlignment="1">
      <alignment horizontal="right"/>
    </xf>
    <xf numFmtId="167" fontId="24" fillId="0" borderId="0" xfId="4" applyNumberFormat="1" applyFont="1" applyAlignment="1">
      <alignment horizontal="right"/>
    </xf>
    <xf numFmtId="0" fontId="4" fillId="0" borderId="0" xfId="4" applyFont="1" applyAlignment="1">
      <alignment horizontal="right" wrapText="1"/>
    </xf>
    <xf numFmtId="49" fontId="22" fillId="0" borderId="0" xfId="4" applyNumberFormat="1" applyFont="1" applyAlignment="1">
      <alignment horizontal="right"/>
    </xf>
    <xf numFmtId="40" fontId="4" fillId="0" borderId="0" xfId="4" applyNumberFormat="1" applyFont="1" applyAlignment="1">
      <alignment horizontal="right"/>
    </xf>
    <xf numFmtId="167" fontId="4" fillId="0" borderId="0" xfId="4" applyNumberFormat="1" applyFont="1"/>
    <xf numFmtId="168" fontId="4" fillId="0" borderId="0" xfId="4" applyNumberFormat="1" applyFont="1" applyAlignment="1">
      <alignment horizontal="right"/>
    </xf>
    <xf numFmtId="10" fontId="27" fillId="0" borderId="0" xfId="7" applyNumberFormat="1" applyFont="1" applyAlignment="1">
      <alignment horizontal="right"/>
    </xf>
    <xf numFmtId="6" fontId="22" fillId="0" borderId="0" xfId="4" applyNumberFormat="1" applyFont="1"/>
    <xf numFmtId="8" fontId="22" fillId="0" borderId="0" xfId="4" applyNumberFormat="1" applyFont="1" applyAlignment="1">
      <alignment horizontal="right"/>
    </xf>
    <xf numFmtId="8" fontId="22" fillId="0" borderId="0" xfId="4" applyNumberFormat="1" applyFont="1"/>
    <xf numFmtId="0" fontId="28" fillId="0" borderId="0" xfId="4" applyFont="1"/>
    <xf numFmtId="0" fontId="29" fillId="0" borderId="0" xfId="4" applyFont="1"/>
    <xf numFmtId="169" fontId="29" fillId="0" borderId="0" xfId="4" applyNumberFormat="1" applyFont="1"/>
    <xf numFmtId="10" fontId="29" fillId="0" borderId="0" xfId="3" applyNumberFormat="1" applyFont="1"/>
    <xf numFmtId="3" fontId="5" fillId="0" borderId="0" xfId="4" applyNumberFormat="1" applyFont="1"/>
    <xf numFmtId="167" fontId="5" fillId="0" borderId="0" xfId="2" applyNumberFormat="1" applyFont="1"/>
    <xf numFmtId="167" fontId="5" fillId="0" borderId="0" xfId="4" applyNumberFormat="1" applyFont="1"/>
    <xf numFmtId="0" fontId="12" fillId="0" borderId="11" xfId="4" applyFont="1" applyBorder="1"/>
    <xf numFmtId="49" fontId="7" fillId="0" borderId="47" xfId="4" applyNumberFormat="1" applyFont="1" applyBorder="1"/>
    <xf numFmtId="0" fontId="7" fillId="0" borderId="13" xfId="4" applyFont="1" applyBorder="1" applyAlignment="1">
      <alignment horizontal="right"/>
    </xf>
    <xf numFmtId="6" fontId="14" fillId="0" borderId="16" xfId="4" applyNumberFormat="1" applyFont="1" applyBorder="1"/>
    <xf numFmtId="0" fontId="11" fillId="0" borderId="0" xfId="4" applyFont="1" applyAlignment="1">
      <alignment horizontal="center"/>
    </xf>
    <xf numFmtId="0" fontId="12" fillId="0" borderId="0" xfId="4" applyFont="1"/>
    <xf numFmtId="4" fontId="7" fillId="0" borderId="16" xfId="4" applyNumberFormat="1" applyFont="1" applyBorder="1" applyAlignment="1">
      <alignment horizontal="center"/>
    </xf>
    <xf numFmtId="0" fontId="14" fillId="0" borderId="16" xfId="4" applyFont="1" applyBorder="1"/>
    <xf numFmtId="44" fontId="12" fillId="0" borderId="25" xfId="4" applyNumberFormat="1" applyFont="1" applyBorder="1" applyAlignment="1">
      <alignment horizontal="right"/>
    </xf>
    <xf numFmtId="0" fontId="12" fillId="0" borderId="18" xfId="4" applyFont="1" applyBorder="1"/>
    <xf numFmtId="0" fontId="17" fillId="4" borderId="16" xfId="4" applyFont="1" applyFill="1" applyBorder="1" applyAlignment="1">
      <alignment horizontal="left" vertical="top"/>
    </xf>
    <xf numFmtId="4" fontId="7" fillId="3" borderId="0" xfId="4" applyNumberFormat="1" applyFont="1" applyFill="1" applyAlignment="1">
      <alignment horizontal="right"/>
    </xf>
    <xf numFmtId="6" fontId="10" fillId="0" borderId="13" xfId="4" applyNumberFormat="1" applyFont="1" applyBorder="1"/>
    <xf numFmtId="8" fontId="10" fillId="5" borderId="43" xfId="4" applyNumberFormat="1" applyFont="1" applyFill="1" applyBorder="1"/>
    <xf numFmtId="168" fontId="5" fillId="0" borderId="0" xfId="4" applyNumberFormat="1" applyFont="1"/>
    <xf numFmtId="44" fontId="5" fillId="0" borderId="0" xfId="2" applyFont="1"/>
    <xf numFmtId="10" fontId="5" fillId="0" borderId="0" xfId="3" applyNumberFormat="1" applyFont="1"/>
    <xf numFmtId="0" fontId="31" fillId="6" borderId="7" xfId="10" applyFont="1" applyFill="1" applyBorder="1" applyAlignment="1">
      <alignment horizontal="left"/>
    </xf>
    <xf numFmtId="0" fontId="31" fillId="6" borderId="8" xfId="10" applyFont="1" applyFill="1" applyBorder="1" applyAlignment="1">
      <alignment horizontal="left"/>
    </xf>
    <xf numFmtId="0" fontId="30" fillId="0" borderId="0" xfId="10"/>
    <xf numFmtId="0" fontId="32" fillId="6" borderId="0" xfId="10" applyFont="1" applyFill="1"/>
    <xf numFmtId="0" fontId="34" fillId="6" borderId="13" xfId="10" applyFont="1" applyFill="1" applyBorder="1"/>
    <xf numFmtId="0" fontId="35" fillId="6" borderId="1" xfId="10" applyFont="1" applyFill="1" applyBorder="1"/>
    <xf numFmtId="0" fontId="34" fillId="6" borderId="43" xfId="10" applyFont="1" applyFill="1" applyBorder="1"/>
    <xf numFmtId="0" fontId="34" fillId="0" borderId="0" xfId="10" applyFont="1"/>
    <xf numFmtId="0" fontId="36" fillId="7" borderId="0" xfId="11" applyFont="1" applyFill="1"/>
    <xf numFmtId="0" fontId="36" fillId="8" borderId="0" xfId="11" applyFont="1" applyFill="1"/>
    <xf numFmtId="0" fontId="36" fillId="9" borderId="0" xfId="11" applyFont="1" applyFill="1"/>
    <xf numFmtId="0" fontId="36" fillId="10" borderId="0" xfId="10" applyFont="1" applyFill="1" applyAlignment="1">
      <alignment horizontal="center"/>
    </xf>
    <xf numFmtId="0" fontId="36" fillId="11" borderId="0" xfId="10" applyFont="1" applyFill="1" applyAlignment="1">
      <alignment horizontal="center"/>
    </xf>
    <xf numFmtId="14" fontId="34" fillId="0" borderId="0" xfId="10" applyNumberFormat="1" applyFont="1"/>
    <xf numFmtId="170" fontId="30" fillId="0" borderId="0" xfId="10" applyNumberFormat="1"/>
    <xf numFmtId="2" fontId="30" fillId="0" borderId="0" xfId="10" applyNumberFormat="1"/>
    <xf numFmtId="0" fontId="34" fillId="0" borderId="0" xfId="12" applyFont="1" applyAlignment="1"/>
    <xf numFmtId="0" fontId="37" fillId="0" borderId="0" xfId="12" applyAlignment="1"/>
    <xf numFmtId="0" fontId="38" fillId="0" borderId="0" xfId="12" applyFont="1" applyAlignment="1"/>
    <xf numFmtId="0" fontId="39" fillId="0" borderId="0" xfId="12" applyFont="1" applyAlignment="1"/>
    <xf numFmtId="0" fontId="37" fillId="0" borderId="10" xfId="12" applyBorder="1" applyAlignment="1"/>
    <xf numFmtId="0" fontId="37" fillId="0" borderId="11" xfId="12" applyBorder="1" applyAlignment="1"/>
    <xf numFmtId="0" fontId="37" fillId="0" borderId="48" xfId="12" applyBorder="1" applyAlignment="1"/>
    <xf numFmtId="0" fontId="37" fillId="0" borderId="21" xfId="12" applyBorder="1" applyAlignment="1"/>
    <xf numFmtId="0" fontId="37" fillId="0" borderId="0" xfId="12" applyAlignment="1">
      <alignment horizontal="right"/>
    </xf>
    <xf numFmtId="0" fontId="34" fillId="0" borderId="0" xfId="12" applyFont="1" applyAlignment="1">
      <alignment horizontal="center"/>
    </xf>
    <xf numFmtId="0" fontId="37" fillId="0" borderId="49" xfId="12" applyBorder="1" applyAlignment="1"/>
    <xf numFmtId="14" fontId="34" fillId="0" borderId="0" xfId="10" applyNumberFormat="1" applyFont="1" applyAlignment="1">
      <alignment horizontal="center"/>
    </xf>
    <xf numFmtId="0" fontId="40" fillId="0" borderId="49" xfId="12" applyFont="1" applyBorder="1" applyAlignment="1">
      <alignment horizontal="center"/>
    </xf>
    <xf numFmtId="171" fontId="30" fillId="0" borderId="0" xfId="10" applyNumberFormat="1"/>
    <xf numFmtId="170" fontId="30" fillId="0" borderId="50" xfId="10" applyNumberFormat="1" applyBorder="1"/>
    <xf numFmtId="170" fontId="37" fillId="0" borderId="49" xfId="12" applyNumberFormat="1" applyBorder="1" applyAlignment="1">
      <alignment horizontal="center"/>
    </xf>
    <xf numFmtId="0" fontId="37" fillId="0" borderId="49" xfId="12" applyBorder="1" applyAlignment="1">
      <alignment horizontal="center"/>
    </xf>
    <xf numFmtId="0" fontId="37" fillId="0" borderId="21" xfId="12" applyBorder="1" applyAlignment="1">
      <alignment horizontal="right"/>
    </xf>
    <xf numFmtId="0" fontId="37" fillId="0" borderId="0" xfId="12" applyAlignment="1">
      <alignment horizontal="right"/>
    </xf>
    <xf numFmtId="0" fontId="37" fillId="0" borderId="21" xfId="12" applyBorder="1" applyAlignment="1">
      <alignment horizontal="right"/>
    </xf>
    <xf numFmtId="0" fontId="41" fillId="0" borderId="0" xfId="12" applyFont="1" applyAlignment="1">
      <alignment horizontal="right"/>
    </xf>
    <xf numFmtId="0" fontId="34" fillId="5" borderId="0" xfId="12" applyFont="1" applyFill="1" applyAlignment="1">
      <alignment horizontal="right"/>
    </xf>
    <xf numFmtId="10" fontId="34" fillId="5" borderId="49" xfId="13" applyNumberFormat="1" applyFont="1" applyFill="1" applyBorder="1" applyAlignment="1">
      <alignment horizontal="center"/>
    </xf>
    <xf numFmtId="0" fontId="37" fillId="0" borderId="15" xfId="12" applyBorder="1" applyAlignment="1"/>
    <xf numFmtId="0" fontId="37" fillId="0" borderId="16" xfId="12" applyBorder="1" applyAlignment="1"/>
    <xf numFmtId="0" fontId="37" fillId="0" borderId="38" xfId="12" applyBorder="1" applyAlignment="1"/>
    <xf numFmtId="0" fontId="0" fillId="0" borderId="0" xfId="14" applyFont="1"/>
    <xf numFmtId="0" fontId="42" fillId="0" borderId="0" xfId="14" applyFont="1" applyAlignment="1">
      <alignment horizontal="center"/>
    </xf>
    <xf numFmtId="0" fontId="1" fillId="0" borderId="0" xfId="14"/>
    <xf numFmtId="0" fontId="1" fillId="0" borderId="0" xfId="14" applyAlignment="1">
      <alignment wrapText="1"/>
    </xf>
    <xf numFmtId="0" fontId="44" fillId="0" borderId="0" xfId="14" applyFont="1" applyAlignment="1">
      <alignment horizontal="center"/>
    </xf>
    <xf numFmtId="164" fontId="44" fillId="0" borderId="0" xfId="14" applyNumberFormat="1" applyFont="1" applyAlignment="1">
      <alignment horizontal="left" vertical="top"/>
    </xf>
    <xf numFmtId="0" fontId="45" fillId="0" borderId="0" xfId="14" applyFont="1"/>
    <xf numFmtId="0" fontId="45" fillId="0" borderId="0" xfId="14" applyFont="1" applyAlignment="1">
      <alignment wrapText="1"/>
    </xf>
    <xf numFmtId="0" fontId="44" fillId="0" borderId="0" xfId="14" applyFont="1"/>
    <xf numFmtId="9" fontId="44" fillId="0" borderId="0" xfId="14" applyNumberFormat="1" applyFont="1" applyAlignment="1">
      <alignment horizontal="center" wrapText="1"/>
    </xf>
    <xf numFmtId="0" fontId="44" fillId="0" borderId="0" xfId="14" applyFont="1" applyAlignment="1">
      <alignment horizontal="left" wrapText="1"/>
    </xf>
    <xf numFmtId="0" fontId="45" fillId="0" borderId="51" xfId="14" applyFont="1" applyBorder="1"/>
    <xf numFmtId="168" fontId="45" fillId="0" borderId="52" xfId="14" applyNumberFormat="1" applyFont="1" applyBorder="1" applyAlignment="1">
      <alignment horizontal="center"/>
    </xf>
    <xf numFmtId="0" fontId="45" fillId="0" borderId="7" xfId="14" applyFont="1" applyBorder="1" applyAlignment="1">
      <alignment horizontal="left" vertical="top" wrapText="1"/>
    </xf>
    <xf numFmtId="0" fontId="45" fillId="0" borderId="8" xfId="14" applyFont="1" applyBorder="1" applyAlignment="1">
      <alignment horizontal="left" vertical="center" wrapText="1"/>
    </xf>
    <xf numFmtId="0" fontId="45" fillId="0" borderId="42" xfId="14" applyFont="1" applyBorder="1"/>
    <xf numFmtId="169" fontId="45" fillId="0" borderId="1" xfId="14" applyNumberFormat="1" applyFont="1" applyBorder="1" applyAlignment="1">
      <alignment horizontal="center"/>
    </xf>
    <xf numFmtId="0" fontId="45" fillId="0" borderId="1" xfId="14" applyFont="1" applyBorder="1" applyAlignment="1">
      <alignment horizontal="left" vertical="top" wrapText="1"/>
    </xf>
    <xf numFmtId="0" fontId="45" fillId="0" borderId="43" xfId="14" applyFont="1" applyBorder="1" applyAlignment="1">
      <alignment horizontal="left" vertical="center" wrapText="1"/>
    </xf>
    <xf numFmtId="0" fontId="45" fillId="0" borderId="7" xfId="14" applyFont="1" applyBorder="1"/>
    <xf numFmtId="0" fontId="45" fillId="0" borderId="6" xfId="14" applyFont="1" applyBorder="1"/>
    <xf numFmtId="169" fontId="45" fillId="0" borderId="0" xfId="14" applyNumberFormat="1" applyFont="1" applyAlignment="1">
      <alignment horizontal="center"/>
    </xf>
    <xf numFmtId="0" fontId="45" fillId="0" borderId="13" xfId="14" applyFont="1" applyBorder="1" applyAlignment="1">
      <alignment horizontal="left" vertical="center" wrapText="1"/>
    </xf>
    <xf numFmtId="0" fontId="45" fillId="0" borderId="1" xfId="14" applyFont="1" applyBorder="1"/>
    <xf numFmtId="0" fontId="45" fillId="0" borderId="51" xfId="14" applyFont="1" applyBorder="1" applyAlignment="1">
      <alignment wrapText="1"/>
    </xf>
    <xf numFmtId="0" fontId="45" fillId="0" borderId="42" xfId="14" applyFont="1" applyBorder="1" applyAlignment="1">
      <alignment wrapText="1"/>
    </xf>
    <xf numFmtId="168" fontId="45" fillId="0" borderId="0" xfId="14" applyNumberFormat="1" applyFont="1" applyAlignment="1">
      <alignment horizontal="center"/>
    </xf>
    <xf numFmtId="0" fontId="45" fillId="0" borderId="13" xfId="14" applyFont="1" applyBorder="1" applyAlignment="1">
      <alignment horizontal="left" vertical="center" wrapText="1"/>
    </xf>
    <xf numFmtId="0" fontId="45" fillId="0" borderId="7" xfId="14" applyFont="1" applyBorder="1" applyAlignment="1">
      <alignment vertical="top" wrapText="1"/>
    </xf>
    <xf numFmtId="0" fontId="45" fillId="0" borderId="1" xfId="14" applyFont="1" applyBorder="1" applyAlignment="1">
      <alignment vertical="top" wrapText="1"/>
    </xf>
    <xf numFmtId="0" fontId="47" fillId="0" borderId="0" xfId="14" applyFont="1" applyAlignment="1">
      <alignment horizontal="right" wrapText="1"/>
    </xf>
    <xf numFmtId="169" fontId="47" fillId="0" borderId="0" xfId="14" applyNumberFormat="1" applyFont="1"/>
    <xf numFmtId="0" fontId="47" fillId="0" borderId="0" xfId="14" applyFont="1"/>
    <xf numFmtId="0" fontId="47" fillId="0" borderId="0" xfId="14" applyFont="1" applyAlignment="1">
      <alignment wrapText="1"/>
    </xf>
    <xf numFmtId="0" fontId="47" fillId="0" borderId="0" xfId="14" applyFont="1" applyAlignment="1">
      <alignment horizontal="right"/>
    </xf>
    <xf numFmtId="10" fontId="47" fillId="0" borderId="0" xfId="16" applyNumberFormat="1" applyFont="1"/>
    <xf numFmtId="10" fontId="47" fillId="0" borderId="0" xfId="14" applyNumberFormat="1" applyFont="1"/>
    <xf numFmtId="9" fontId="47" fillId="0" borderId="0" xfId="16" applyFont="1"/>
    <xf numFmtId="165" fontId="10" fillId="0" borderId="8" xfId="5" applyNumberFormat="1" applyFont="1" applyFill="1" applyBorder="1" applyAlignment="1">
      <alignment horizontal="center"/>
    </xf>
  </cellXfs>
  <cellStyles count="17">
    <cellStyle name="Comma" xfId="1" builtinId="3"/>
    <cellStyle name="Comma 103" xfId="8" xr:uid="{5A6AD7E0-CE44-48AE-AA26-5864260F9D30}"/>
    <cellStyle name="Comma 104" xfId="9" xr:uid="{E5F5AEF7-3AAD-4351-8DD0-78AC9E2A135A}"/>
    <cellStyle name="Comma 2" xfId="5" xr:uid="{FC491504-A1FA-4C13-95A0-F340993391D1}"/>
    <cellStyle name="Currency" xfId="2" builtinId="4"/>
    <cellStyle name="Normal" xfId="0" builtinId="0"/>
    <cellStyle name="Normal 10" xfId="4" xr:uid="{A26702B3-22DB-4467-B7C1-649C254915A8}"/>
    <cellStyle name="Normal 132" xfId="10" xr:uid="{2C2B4D44-E2D6-4F3B-A499-2440BBF70A6B}"/>
    <cellStyle name="Normal 4 10" xfId="12" xr:uid="{BA379ABE-327A-4570-8F8B-CA3449D8918E}"/>
    <cellStyle name="Normal 5 3" xfId="14" xr:uid="{2A78A81D-B010-4808-9E03-256908EE988C}"/>
    <cellStyle name="Normal 6 2" xfId="11" xr:uid="{CFC5E1F6-5052-4D86-84A5-6F179EAB1045}"/>
    <cellStyle name="Percent" xfId="3" builtinId="5"/>
    <cellStyle name="Percent 10" xfId="6" xr:uid="{FB0CE609-C264-4D86-9490-147C3EC75184}"/>
    <cellStyle name="Percent 10 5" xfId="13" xr:uid="{A0D4013B-C6C3-476F-A8C4-C9A3AFC70804}"/>
    <cellStyle name="Percent 13 2" xfId="16" xr:uid="{E85B4E96-8ED1-4128-9737-2B39938E77B9}"/>
    <cellStyle name="Percent 2 3 15" xfId="15" xr:uid="{13FD6223-4D4B-4BE7-9620-7F78DB4EF034}"/>
    <cellStyle name="Percent 3" xfId="7" xr:uid="{BEF44BFB-333E-4F63-AEC5-649C9C8CCD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SAP%20%20Intake%20Rate%20workbook%208.10.2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X\Data%20&amp;%20Reporting%20Tools\STARR%20Utilization\STARR%20Utilization%20Tool%20FY10%20Jun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llacorta\Downloads\FINAL%20ANALYSIS%20Counseling%20Rate%20Options%20071913.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LLDHCFP\Shared%20Files\OSD\Don\EI\General%20Analysis%20Template%20V6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Naciri\Downloads\Resi%20Rehab%203386&amp;3401%20122613%20330pm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_Pricing\SubAbuse\2013\Resi%20Rehab\Data\Resi%20Rehab%20_All%20Codes%20Analysi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Administrative%20Services-POS%20Policy%20Office\Rate%20Setting\Rate%20Projects\ELD%20-%20Protective%20Services\Intake%20&amp;%20Assessment%20-%20new%20rate%20FY19\1.%20Strategy%20Team%20Materials\Money%20Management\Model%20Budgets%207.7.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Villacorta\Downloads\FINAL%20ANALYSIS%20Counseling%20Rate%20Options%20071913.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06\workgroups\W_Pricing\SubAbuse\2012\Data\Outpatient%20Counseling%20&amp;%20Other%20Related\Counseling%20Rate%20Options%20MARCH%2018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ministrative%20Services-POS%20Policy%20Office\Rate%20Setting\Rate%20Projects\Family%20Stab_\1.%20Strategy%20Team%20Materials\Rate%20Review\Archive\Agency%20With%20Choice-Family%20Navigation%2011-7-14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HNaciri\Downloads\Resi%20Rehab%203386&amp;3401%20122613%20330pm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W_Pricing\SubAbuse\2013\Resi%20Rehab\Data\Resi%20Rehab%20_All%20Codes%20Analysi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F Sp 2020"/>
      <sheetName val="HC Basic (ks)"/>
      <sheetName val="ECOP (ks)"/>
      <sheetName val="M2021 BLS Chart"/>
      <sheetName val="Current ASAPs models"/>
      <sheetName val="Proposed Central Intake &amp; Asses"/>
      <sheetName val="Prop Central Intake &amp; Asses"/>
      <sheetName val="Proposed Intake"/>
      <sheetName val="UFR 2021"/>
      <sheetName val="Proposed Intake "/>
      <sheetName val="Fiscal Impact FY23"/>
      <sheetName val="CAF"/>
      <sheetName val="Fiscal Impact "/>
      <sheetName val="Attachment 5 - FY18"/>
      <sheetName val="purchasing power data"/>
    </sheetNames>
    <sheetDataSet>
      <sheetData sheetId="0" refreshError="1"/>
      <sheetData sheetId="1" refreshError="1"/>
      <sheetData sheetId="2" refreshError="1"/>
      <sheetData sheetId="3">
        <row r="6">
          <cell r="C6">
            <v>38937.599999999999</v>
          </cell>
        </row>
        <row r="18">
          <cell r="C18">
            <v>72000.239999999991</v>
          </cell>
        </row>
        <row r="31">
          <cell r="C31">
            <v>0.2422</v>
          </cell>
        </row>
        <row r="33">
          <cell r="C33">
            <v>1.8521849532574713E-2</v>
          </cell>
        </row>
      </sheetData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23">
          <cell r="CI23">
            <v>1.8521849532574713E-2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RateOptions"/>
      <sheetName val="GeogVar"/>
      <sheetName val="CostDrivers"/>
      <sheetName val="CostSummary"/>
      <sheetName val="CleanData"/>
      <sheetName val="RawDataCalcs"/>
      <sheetName val="CleanData (2)"/>
      <sheetName val="RawDataCalcs (2)"/>
      <sheetName val="Lookups"/>
      <sheetName val="Source"/>
      <sheetName val="Sheet1"/>
      <sheetName val="Transposed RawDataCalcs"/>
      <sheetName val="Transposed Clean Data"/>
      <sheetName val="Transposed Source"/>
      <sheetName val="Transposed RawDataCalcs &amp; Calc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Associates For Human Services Inc</v>
          </cell>
        </row>
        <row r="34">
          <cell r="L34">
            <v>0</v>
          </cell>
          <cell r="M34">
            <v>0.79029091117448558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46956.620119375693</v>
          </cell>
          <cell r="AA34">
            <v>17680</v>
          </cell>
          <cell r="AB34">
            <v>39867.641875293193</v>
          </cell>
          <cell r="AC34">
            <v>41031.086504828323</v>
          </cell>
          <cell r="AD34">
            <v>0</v>
          </cell>
          <cell r="AE34">
            <v>0</v>
          </cell>
          <cell r="AF34">
            <v>0</v>
          </cell>
          <cell r="AG34">
            <v>33944.118844784767</v>
          </cell>
          <cell r="AH34">
            <v>17680</v>
          </cell>
          <cell r="AI34">
            <v>0</v>
          </cell>
          <cell r="AJ34">
            <v>29753.902816591464</v>
          </cell>
          <cell r="AK34">
            <v>30930.825880294266</v>
          </cell>
          <cell r="AL34">
            <v>18569.0381892203</v>
          </cell>
          <cell r="AM34">
            <v>18442.473919768927</v>
          </cell>
          <cell r="AN34">
            <v>38606.161015285972</v>
          </cell>
          <cell r="AO34">
            <v>27075.185897627798</v>
          </cell>
          <cell r="AP34">
            <v>0</v>
          </cell>
          <cell r="AQ34">
            <v>0</v>
          </cell>
          <cell r="AR34">
            <v>0</v>
          </cell>
          <cell r="AS34">
            <v>20355.422680841988</v>
          </cell>
          <cell r="AT34">
            <v>71628.834700450796</v>
          </cell>
          <cell r="AU34">
            <v>20461.641675358544</v>
          </cell>
          <cell r="AV34">
            <v>21763.519947861987</v>
          </cell>
          <cell r="AW34">
            <v>30028.595208686409</v>
          </cell>
          <cell r="AX34">
            <v>20500.552365271986</v>
          </cell>
          <cell r="AY34">
            <v>0</v>
          </cell>
          <cell r="AZ34">
            <v>0</v>
          </cell>
          <cell r="BA34">
            <v>26069.349097187373</v>
          </cell>
          <cell r="BB34">
            <v>17680</v>
          </cell>
          <cell r="BC34">
            <v>27212.519009187054</v>
          </cell>
          <cell r="BD34">
            <v>41756.507202167428</v>
          </cell>
          <cell r="BE34">
            <v>28667.992486020263</v>
          </cell>
          <cell r="BF34">
            <v>19660.985016893599</v>
          </cell>
          <cell r="BG34">
            <v>17680</v>
          </cell>
          <cell r="BH34">
            <v>17680</v>
          </cell>
          <cell r="BI34">
            <v>17680</v>
          </cell>
          <cell r="BJ34">
            <v>0</v>
          </cell>
          <cell r="BK34">
            <v>0</v>
          </cell>
          <cell r="BL34">
            <v>37248.882698669069</v>
          </cell>
          <cell r="BM34">
            <v>17680</v>
          </cell>
          <cell r="BN34">
            <v>37585.774536606972</v>
          </cell>
          <cell r="BO34">
            <v>33596.29852940391</v>
          </cell>
          <cell r="BP34">
            <v>25417.773521214607</v>
          </cell>
          <cell r="BQ34">
            <v>30055.921442748004</v>
          </cell>
          <cell r="BR34">
            <v>21970.169720181879</v>
          </cell>
          <cell r="BS34">
            <v>17680</v>
          </cell>
          <cell r="BT34">
            <v>-1122614.5665450124</v>
          </cell>
          <cell r="BU34">
            <v>0.13027098074394894</v>
          </cell>
          <cell r="BV34">
            <v>-16766.898501709318</v>
          </cell>
          <cell r="BW34">
            <v>-1108530.6212166082</v>
          </cell>
          <cell r="BX34">
            <v>-1474513.4431397212</v>
          </cell>
          <cell r="BY34">
            <v>-359587.75471530249</v>
          </cell>
          <cell r="BZ34">
            <v>-675414.15673018876</v>
          </cell>
          <cell r="CA34">
            <v>-10318274.104858737</v>
          </cell>
          <cell r="CB34">
            <v>3.9667448114237239E-2</v>
          </cell>
          <cell r="CC34">
            <v>-354564.67376116331</v>
          </cell>
          <cell r="CD34">
            <v>-3143047.8255827245</v>
          </cell>
          <cell r="CE34">
            <v>-597214.63617941493</v>
          </cell>
          <cell r="CF34">
            <v>-629519.18501455639</v>
          </cell>
          <cell r="CG34">
            <v>-2933297.7765657566</v>
          </cell>
          <cell r="CH34">
            <v>-312958.42871704738</v>
          </cell>
          <cell r="CI34">
            <v>-6950335.2468438176</v>
          </cell>
          <cell r="CJ34">
            <v>-1108530.6212166082</v>
          </cell>
          <cell r="CK34">
            <v>-461138.95556240936</v>
          </cell>
          <cell r="CL34">
            <v>-359587.75471530249</v>
          </cell>
          <cell r="CM34">
            <v>-293888.7390341704</v>
          </cell>
          <cell r="CN34">
            <v>-675414.15673018876</v>
          </cell>
          <cell r="CO34">
            <v>-9523712.744866835</v>
          </cell>
          <cell r="CP34">
            <v>0.53755430053228481</v>
          </cell>
          <cell r="CQ34">
            <v>8.426975069624898E-2</v>
          </cell>
          <cell r="CR34">
            <v>-4.8713603045017345E-3</v>
          </cell>
          <cell r="CS34">
            <v>9.7952431306347933E-3</v>
          </cell>
          <cell r="CT34">
            <v>-3.9893498199197908E-2</v>
          </cell>
          <cell r="CU34">
            <v>3.8691458414040758E-2</v>
          </cell>
          <cell r="CV34">
            <v>5.6665121955921194</v>
          </cell>
          <cell r="CW34">
            <v>1.0474528769120166</v>
          </cell>
          <cell r="CX34">
            <v>-0.93418082786395029</v>
          </cell>
          <cell r="CY34">
            <v>-0.56422902479690396</v>
          </cell>
          <cell r="CZ34">
            <v>-0.51027554355606819</v>
          </cell>
          <cell r="DA34">
            <v>0.50401661976240408</v>
          </cell>
          <cell r="DB34">
            <v>9.2791732149199646</v>
          </cell>
        </row>
        <row r="35">
          <cell r="L35">
            <v>325.54527652063496</v>
          </cell>
          <cell r="M35">
            <v>1.145059670647806</v>
          </cell>
          <cell r="N35">
            <v>12.658929241568668</v>
          </cell>
          <cell r="O35">
            <v>95.943355157776523</v>
          </cell>
          <cell r="P35">
            <v>25.947712752140522</v>
          </cell>
          <cell r="Q35">
            <v>33.680418140703352</v>
          </cell>
          <cell r="R35">
            <v>117.98676225403045</v>
          </cell>
          <cell r="S35">
            <v>18.677306003027208</v>
          </cell>
          <cell r="T35">
            <v>4.0568192104597958E-2</v>
          </cell>
          <cell r="U35">
            <v>0.13171437587406293</v>
          </cell>
          <cell r="V35">
            <v>5.1755918785346619E-2</v>
          </cell>
          <cell r="W35">
            <v>0.16497859077952676</v>
          </cell>
          <cell r="X35">
            <v>0.2982878564398192</v>
          </cell>
          <cell r="Y35">
            <v>5.4787394269923656E-2</v>
          </cell>
          <cell r="Z35">
            <v>91413.434936079429</v>
          </cell>
          <cell r="AA35">
            <v>171213.94858211145</v>
          </cell>
          <cell r="AB35">
            <v>71268.467153171412</v>
          </cell>
          <cell r="AC35">
            <v>67499.431340421332</v>
          </cell>
          <cell r="AD35">
            <v>0</v>
          </cell>
          <cell r="AE35">
            <v>0</v>
          </cell>
          <cell r="AF35">
            <v>0</v>
          </cell>
          <cell r="AG35">
            <v>76170.539456675135</v>
          </cell>
          <cell r="AH35">
            <v>51194.094846967935</v>
          </cell>
          <cell r="AI35">
            <v>0</v>
          </cell>
          <cell r="AJ35">
            <v>96651.607294339352</v>
          </cell>
          <cell r="AK35">
            <v>103711.82144639676</v>
          </cell>
          <cell r="AL35">
            <v>108951.50925611406</v>
          </cell>
          <cell r="AM35">
            <v>124826.37579975859</v>
          </cell>
          <cell r="AN35">
            <v>56811.862618938139</v>
          </cell>
          <cell r="AO35">
            <v>55812.854748790807</v>
          </cell>
          <cell r="AP35">
            <v>0</v>
          </cell>
          <cell r="AQ35">
            <v>0</v>
          </cell>
          <cell r="AR35">
            <v>0</v>
          </cell>
          <cell r="AS35">
            <v>25027.576232617906</v>
          </cell>
          <cell r="AT35">
            <v>93184.103761087666</v>
          </cell>
          <cell r="AU35">
            <v>97525.123689390195</v>
          </cell>
          <cell r="AV35">
            <v>84456.375281292596</v>
          </cell>
          <cell r="AW35">
            <v>57934.015020761828</v>
          </cell>
          <cell r="AX35">
            <v>101633.94724195503</v>
          </cell>
          <cell r="AY35">
            <v>0</v>
          </cell>
          <cell r="AZ35">
            <v>0</v>
          </cell>
          <cell r="BA35">
            <v>66765.076206888509</v>
          </cell>
          <cell r="BB35">
            <v>97217.62868695044</v>
          </cell>
          <cell r="BC35">
            <v>54127.822372828719</v>
          </cell>
          <cell r="BD35">
            <v>61930.062581382372</v>
          </cell>
          <cell r="BE35">
            <v>62552.309754750124</v>
          </cell>
          <cell r="BF35">
            <v>61773.475248805931</v>
          </cell>
          <cell r="BG35">
            <v>57364.818493992512</v>
          </cell>
          <cell r="BH35">
            <v>61457.801192826271</v>
          </cell>
          <cell r="BI35">
            <v>59460.337150228035</v>
          </cell>
          <cell r="BJ35">
            <v>0</v>
          </cell>
          <cell r="BK35">
            <v>0</v>
          </cell>
          <cell r="BL35">
            <v>56935.273604014816</v>
          </cell>
          <cell r="BM35">
            <v>23906.767042588603</v>
          </cell>
          <cell r="BN35">
            <v>98552.058845081687</v>
          </cell>
          <cell r="BO35">
            <v>92467.250108432359</v>
          </cell>
          <cell r="BP35">
            <v>82220.484062892225</v>
          </cell>
          <cell r="BQ35">
            <v>56623.272837053592</v>
          </cell>
          <cell r="BR35">
            <v>55887.670848124704</v>
          </cell>
          <cell r="BS35">
            <v>51288.876636076719</v>
          </cell>
          <cell r="BT35">
            <v>2112574.116174642</v>
          </cell>
          <cell r="BU35">
            <v>0.25527956514613798</v>
          </cell>
          <cell r="BV35">
            <v>23380.416398015204</v>
          </cell>
          <cell r="BW35">
            <v>2091876.652949932</v>
          </cell>
          <cell r="BX35">
            <v>2741064.8572137947</v>
          </cell>
          <cell r="BY35">
            <v>635817.59101159882</v>
          </cell>
          <cell r="BZ35">
            <v>1513613.2335450135</v>
          </cell>
          <cell r="CA35">
            <v>18919408.888917986</v>
          </cell>
          <cell r="CB35">
            <v>0.19870561791457902</v>
          </cell>
          <cell r="CC35">
            <v>806865.11746486695</v>
          </cell>
          <cell r="CD35">
            <v>5168304.2633605022</v>
          </cell>
          <cell r="CE35">
            <v>1093155.1880312669</v>
          </cell>
          <cell r="CF35">
            <v>1069094.8390886304</v>
          </cell>
          <cell r="CG35">
            <v>4684667.7461953871</v>
          </cell>
          <cell r="CH35">
            <v>617900.22797630657</v>
          </cell>
          <cell r="CI35">
            <v>12419720.103140112</v>
          </cell>
          <cell r="CJ35">
            <v>2091876.652949932</v>
          </cell>
          <cell r="CK35">
            <v>820656.7340809278</v>
          </cell>
          <cell r="CL35">
            <v>635817.59101159882</v>
          </cell>
          <cell r="CM35">
            <v>482804.03681194817</v>
          </cell>
          <cell r="CN35">
            <v>1513613.2335450135</v>
          </cell>
          <cell r="CO35">
            <v>17639305.62230387</v>
          </cell>
          <cell r="CP35">
            <v>0.76215046939141795</v>
          </cell>
          <cell r="CQ35">
            <v>0.16600060800221017</v>
          </cell>
          <cell r="CR35">
            <v>8.5226674012795239E-2</v>
          </cell>
          <cell r="CS35">
            <v>5.5898307580515283E-2</v>
          </cell>
          <cell r="CT35">
            <v>9.7875058126419362E-2</v>
          </cell>
          <cell r="CU35">
            <v>0.20945045379962196</v>
          </cell>
          <cell r="CV35">
            <v>62.28479778701265</v>
          </cell>
          <cell r="CW35">
            <v>12.10204980934472</v>
          </cell>
          <cell r="CX35">
            <v>5.3536231730866977</v>
          </cell>
          <cell r="CY35">
            <v>4.4618604338916112</v>
          </cell>
          <cell r="CZ35">
            <v>2.5061718808094016</v>
          </cell>
          <cell r="DA35">
            <v>13.087601389791917</v>
          </cell>
          <cell r="DB35">
            <v>95.726227555066657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Budgets"/>
      <sheetName val="FiscalImpact"/>
      <sheetName val="ModelBudgets 7.7.15"/>
      <sheetName val="FI 7.7.15"/>
      <sheetName val="CAF"/>
      <sheetName val="Profit &amp; Loss"/>
      <sheetName val="ExpenseAnalysis"/>
      <sheetName val="Below the line"/>
      <sheetName val="FTEs by category"/>
      <sheetName val="Clean Data"/>
      <sheetName val="ScratchPivot"/>
      <sheetName val="Raw Data Calcs"/>
      <sheetName val="Pivot"/>
      <sheetName val="Pivot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D2">
            <v>27.600000000000005</v>
          </cell>
        </row>
        <row r="3">
          <cell r="D3">
            <v>29.100000000000005</v>
          </cell>
        </row>
        <row r="4">
          <cell r="D4">
            <v>30.600000000000005</v>
          </cell>
        </row>
        <row r="5">
          <cell r="D5">
            <v>31</v>
          </cell>
        </row>
        <row r="6">
          <cell r="D6">
            <v>31.3</v>
          </cell>
        </row>
        <row r="7">
          <cell r="D7">
            <v>32.4</v>
          </cell>
        </row>
        <row r="8">
          <cell r="D8">
            <v>32.599999999999994</v>
          </cell>
        </row>
        <row r="9">
          <cell r="D9">
            <v>36.4</v>
          </cell>
        </row>
        <row r="10">
          <cell r="D10">
            <v>39.5</v>
          </cell>
        </row>
        <row r="11">
          <cell r="D11">
            <v>40.4</v>
          </cell>
        </row>
        <row r="12">
          <cell r="D12">
            <v>42.9</v>
          </cell>
        </row>
        <row r="13">
          <cell r="D13">
            <v>44.300000000000004</v>
          </cell>
        </row>
        <row r="14">
          <cell r="D14">
            <v>44</v>
          </cell>
        </row>
        <row r="15">
          <cell r="D15">
            <v>49.5</v>
          </cell>
        </row>
        <row r="23">
          <cell r="D23">
            <v>53.699999999999996</v>
          </cell>
        </row>
        <row r="24">
          <cell r="D24">
            <v>54.20000000000001</v>
          </cell>
        </row>
        <row r="25">
          <cell r="D25">
            <v>61.70000000000001</v>
          </cell>
        </row>
        <row r="26">
          <cell r="D26">
            <v>70.7</v>
          </cell>
        </row>
        <row r="27">
          <cell r="D27">
            <v>77.400000000000006</v>
          </cell>
        </row>
        <row r="28">
          <cell r="D28">
            <v>80.699999999999989</v>
          </cell>
        </row>
        <row r="29">
          <cell r="D29">
            <v>85.3</v>
          </cell>
        </row>
        <row r="30">
          <cell r="D30">
            <v>87.59999999999998</v>
          </cell>
        </row>
        <row r="32">
          <cell r="D32">
            <v>71.412500000000009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new CAF"/>
      <sheetName val="for pres"/>
      <sheetName val="Source"/>
      <sheetName val="Sheet1"/>
      <sheetName val="Sheet2"/>
      <sheetName val="Sheet3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44"/>
      <sheetData sheetId="45"/>
      <sheetData sheetId="46"/>
      <sheetData sheetId="47"/>
      <sheetData sheetId="48"/>
      <sheetData sheetId="49"/>
      <sheetData sheetId="5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RateOptions"/>
      <sheetName val="GeogVar"/>
      <sheetName val="CostDrivers"/>
      <sheetName val="CostSummary"/>
      <sheetName val="CleanData"/>
      <sheetName val="CleanData (2)"/>
      <sheetName val="RawDataCalcs (2)"/>
      <sheetName val="Lookups"/>
      <sheetName val="RawDataCalcs"/>
      <sheetName val="Source"/>
      <sheetName val="FICurrentRate"/>
      <sheetName val="Model Budget"/>
      <sheetName val="Worksheet"/>
      <sheetName val="FamStabSala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6">
          <cell r="L16">
            <v>0</v>
          </cell>
        </row>
        <row r="17">
          <cell r="L17">
            <v>13.715630301246565</v>
          </cell>
          <cell r="M17">
            <v>1.5606998071978428</v>
          </cell>
          <cell r="N17">
            <v>0.94922482111054507</v>
          </cell>
          <cell r="O17">
            <v>0</v>
          </cell>
          <cell r="P17">
            <v>0</v>
          </cell>
          <cell r="Q17">
            <v>0</v>
          </cell>
          <cell r="R17">
            <v>12.278325920854748</v>
          </cell>
          <cell r="S17">
            <v>0.26594159209584445</v>
          </cell>
          <cell r="T17">
            <v>9.3352270138168464E-2</v>
          </cell>
          <cell r="U17">
            <v>0</v>
          </cell>
          <cell r="V17">
            <v>0</v>
          </cell>
          <cell r="W17">
            <v>0</v>
          </cell>
          <cell r="X17">
            <v>3.5337729155301019</v>
          </cell>
          <cell r="Y17">
            <v>1.0843633294937423</v>
          </cell>
          <cell r="Z17">
            <v>635149.05965226574</v>
          </cell>
          <cell r="AA17">
            <v>0</v>
          </cell>
          <cell r="AB17">
            <v>289423.88155425119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95399.979722212971</v>
          </cell>
          <cell r="BE17">
            <v>0</v>
          </cell>
          <cell r="BF17">
            <v>0</v>
          </cell>
          <cell r="BG17">
            <v>0</v>
          </cell>
          <cell r="BH17">
            <v>149082.9837242121</v>
          </cell>
          <cell r="BI17">
            <v>0</v>
          </cell>
          <cell r="BJ17">
            <v>0</v>
          </cell>
          <cell r="BK17">
            <v>0</v>
          </cell>
          <cell r="BL17">
            <v>110054.81441723154</v>
          </cell>
          <cell r="BM17">
            <v>0</v>
          </cell>
          <cell r="BN17">
            <v>400007.34183446097</v>
          </cell>
          <cell r="BO17">
            <v>0</v>
          </cell>
          <cell r="BP17">
            <v>0</v>
          </cell>
          <cell r="BQ17">
            <v>0</v>
          </cell>
          <cell r="BR17">
            <v>87486.515622537816</v>
          </cell>
          <cell r="BS17">
            <v>149082.9837242121</v>
          </cell>
          <cell r="BT17">
            <v>64201.596502157932</v>
          </cell>
          <cell r="BU17">
            <v>0.23470344685741057</v>
          </cell>
          <cell r="BV17">
            <v>16.01243811628002</v>
          </cell>
          <cell r="BW17">
            <v>64179.066581320978</v>
          </cell>
          <cell r="BX17">
            <v>0</v>
          </cell>
          <cell r="BY17">
            <v>449.55555555555554</v>
          </cell>
          <cell r="BZ17">
            <v>58166.527683455301</v>
          </cell>
          <cell r="CA17">
            <v>358246.58334140829</v>
          </cell>
          <cell r="CB17">
            <v>0.18701432287169942</v>
          </cell>
          <cell r="CC17">
            <v>33444.303378043827</v>
          </cell>
          <cell r="CD17">
            <v>0</v>
          </cell>
          <cell r="CE17">
            <v>0</v>
          </cell>
          <cell r="CF17">
            <v>0</v>
          </cell>
          <cell r="CG17">
            <v>227049.79214470668</v>
          </cell>
          <cell r="CH17">
            <v>6717.7836214752688</v>
          </cell>
          <cell r="CI17">
            <v>266623.66945053823</v>
          </cell>
          <cell r="CJ17">
            <v>64179.066581320978</v>
          </cell>
          <cell r="CK17">
            <v>35766.888888888891</v>
          </cell>
          <cell r="CL17">
            <v>449.55555555555554</v>
          </cell>
          <cell r="CM17">
            <v>9716</v>
          </cell>
          <cell r="CN17">
            <v>58166.527683455301</v>
          </cell>
          <cell r="CO17">
            <v>416412.14015876781</v>
          </cell>
          <cell r="CP17">
            <v>0.87831108535723879</v>
          </cell>
          <cell r="CQ17">
            <v>0.16744893411282175</v>
          </cell>
          <cell r="CR17">
            <v>0</v>
          </cell>
          <cell r="CS17">
            <v>0</v>
          </cell>
          <cell r="CT17">
            <v>0</v>
          </cell>
          <cell r="CU17">
            <v>0.15916705613811943</v>
          </cell>
          <cell r="CV17">
            <v>243.99908573780101</v>
          </cell>
          <cell r="CW17">
            <v>32.103055682549908</v>
          </cell>
          <cell r="CX17">
            <v>5.5659646574679247</v>
          </cell>
          <cell r="CY17">
            <v>6.9958847736625515E-2</v>
          </cell>
          <cell r="CZ17">
            <v>1.5119825708061001</v>
          </cell>
          <cell r="DA17">
            <v>32.83724687471225</v>
          </cell>
          <cell r="DB17">
            <v>302.50137230893381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7EFE9-4662-41DE-87EC-82343AEE9BA9}">
  <sheetPr>
    <pageSetUpPr fitToPage="1"/>
  </sheetPr>
  <dimension ref="B1:N55"/>
  <sheetViews>
    <sheetView showGridLines="0" tabSelected="1" zoomScaleNormal="100" workbookViewId="0">
      <selection activeCell="Q57" sqref="Q57"/>
    </sheetView>
  </sheetViews>
  <sheetFormatPr defaultColWidth="9.1796875" defaultRowHeight="14.5" x14ac:dyDescent="0.35"/>
  <cols>
    <col min="1" max="1" width="9.1796875" style="6"/>
    <col min="2" max="2" width="34.453125" style="6" customWidth="1"/>
    <col min="3" max="3" width="8.54296875" style="6" bestFit="1" customWidth="1"/>
    <col min="4" max="4" width="46.453125" style="6" bestFit="1" customWidth="1"/>
    <col min="5" max="5" width="5" style="6" customWidth="1"/>
    <col min="6" max="6" width="34.81640625" style="6" customWidth="1"/>
    <col min="7" max="7" width="7.1796875" style="6" bestFit="1" customWidth="1"/>
    <col min="8" max="8" width="7.7265625" style="6" bestFit="1" customWidth="1"/>
    <col min="9" max="9" width="10.1796875" style="6" customWidth="1"/>
    <col min="10" max="10" width="7" style="6" customWidth="1"/>
    <col min="11" max="11" width="12" style="6" hidden="1" customWidth="1"/>
    <col min="12" max="12" width="10.26953125" style="6" hidden="1" customWidth="1"/>
    <col min="13" max="13" width="7.453125" style="6" customWidth="1"/>
    <col min="14" max="16384" width="9.1796875" style="6"/>
  </cols>
  <sheetData>
    <row r="1" spans="2:13" x14ac:dyDescent="0.35">
      <c r="B1" s="1"/>
      <c r="C1" s="2"/>
      <c r="D1" s="2"/>
      <c r="E1" s="3"/>
      <c r="F1" s="4"/>
      <c r="G1" s="3"/>
      <c r="H1" s="5"/>
      <c r="I1" s="5"/>
      <c r="J1" s="3"/>
    </row>
    <row r="2" spans="2:13" x14ac:dyDescent="0.35">
      <c r="B2" s="1" t="s">
        <v>213</v>
      </c>
      <c r="C2" s="7"/>
      <c r="D2" s="7"/>
      <c r="E2" s="3"/>
      <c r="F2" s="4"/>
      <c r="G2" s="3"/>
      <c r="H2" s="5"/>
      <c r="I2" s="5"/>
      <c r="J2" s="3"/>
    </row>
    <row r="3" spans="2:13" ht="15" thickBot="1" x14ac:dyDescent="0.4">
      <c r="B3" s="8"/>
      <c r="C3" s="9"/>
      <c r="D3" s="9"/>
      <c r="E3" s="10"/>
      <c r="F3" s="11"/>
      <c r="G3" s="10"/>
      <c r="H3" s="12"/>
      <c r="I3" s="12"/>
      <c r="J3" s="3"/>
    </row>
    <row r="4" spans="2:13" ht="15" thickBot="1" x14ac:dyDescent="0.4">
      <c r="B4" s="13" t="s">
        <v>0</v>
      </c>
      <c r="C4" s="14"/>
      <c r="D4" s="15"/>
      <c r="E4" s="10"/>
      <c r="F4" s="13" t="s">
        <v>1</v>
      </c>
      <c r="G4" s="14"/>
      <c r="H4" s="14"/>
      <c r="I4" s="15"/>
      <c r="J4" s="16"/>
      <c r="K4" s="17" t="s">
        <v>2</v>
      </c>
      <c r="L4" s="17" t="s">
        <v>3</v>
      </c>
    </row>
    <row r="5" spans="2:13" ht="15" customHeight="1" x14ac:dyDescent="0.35">
      <c r="B5" s="18" t="s">
        <v>4</v>
      </c>
      <c r="C5" s="19"/>
      <c r="D5" s="20" t="s">
        <v>5</v>
      </c>
      <c r="E5" s="10"/>
      <c r="F5" s="21"/>
      <c r="G5" s="22" t="s">
        <v>6</v>
      </c>
      <c r="H5" s="22"/>
      <c r="I5" s="250">
        <v>31345</v>
      </c>
      <c r="J5" s="3"/>
      <c r="K5" s="23"/>
      <c r="L5" s="23"/>
      <c r="M5" s="24"/>
    </row>
    <row r="6" spans="2:13" ht="15" thickBot="1" x14ac:dyDescent="0.4">
      <c r="B6" s="25" t="s">
        <v>7</v>
      </c>
      <c r="C6" s="26">
        <f>'[1]M2021 BLS Chart'!C18</f>
        <v>72000.239999999991</v>
      </c>
      <c r="D6" s="27" t="s">
        <v>8</v>
      </c>
      <c r="E6" s="10"/>
      <c r="F6" s="28"/>
      <c r="G6" s="29"/>
      <c r="H6" s="29" t="s">
        <v>9</v>
      </c>
      <c r="I6" s="30">
        <f>I5/12</f>
        <v>2612.0833333333335</v>
      </c>
      <c r="J6" s="3"/>
      <c r="K6" s="31"/>
      <c r="L6" s="31"/>
    </row>
    <row r="7" spans="2:13" ht="15" customHeight="1" thickBot="1" x14ac:dyDescent="0.4">
      <c r="B7" s="32" t="s">
        <v>10</v>
      </c>
      <c r="C7" s="33">
        <f>'[1]M2021 BLS Chart'!C6</f>
        <v>38937.599999999999</v>
      </c>
      <c r="D7" s="27" t="s">
        <v>8</v>
      </c>
      <c r="E7" s="10"/>
      <c r="F7" s="34" t="s">
        <v>11</v>
      </c>
      <c r="G7" s="35" t="s">
        <v>12</v>
      </c>
      <c r="H7" s="35" t="s">
        <v>13</v>
      </c>
      <c r="I7" s="36" t="s">
        <v>14</v>
      </c>
      <c r="J7" s="3"/>
      <c r="K7" s="37">
        <v>50</v>
      </c>
      <c r="L7" s="38">
        <f>AVERAGE([2]ExpenseAnalysis!D2:D15,[2]ExpenseAnalysis!D23:D30)</f>
        <v>49.222727272727269</v>
      </c>
    </row>
    <row r="8" spans="2:13" x14ac:dyDescent="0.35">
      <c r="B8" s="39"/>
      <c r="C8" s="40" t="s">
        <v>15</v>
      </c>
      <c r="D8" s="27"/>
      <c r="E8" s="10"/>
      <c r="F8" s="41" t="str">
        <f>B6</f>
        <v>Management</v>
      </c>
      <c r="G8" s="42">
        <f>C6</f>
        <v>72000.239999999991</v>
      </c>
      <c r="H8" s="43">
        <f>C9</f>
        <v>3</v>
      </c>
      <c r="I8" s="44">
        <f>G8*H8</f>
        <v>216000.71999999997</v>
      </c>
      <c r="J8" s="3"/>
      <c r="K8" s="45">
        <v>0.5</v>
      </c>
      <c r="L8" s="46">
        <f>L7/K7*K8</f>
        <v>0.49222727272727268</v>
      </c>
    </row>
    <row r="9" spans="2:13" x14ac:dyDescent="0.35">
      <c r="B9" s="39" t="s">
        <v>16</v>
      </c>
      <c r="C9" s="47">
        <v>3</v>
      </c>
      <c r="D9" s="27" t="s">
        <v>17</v>
      </c>
      <c r="E9" s="10"/>
      <c r="F9" s="48" t="str">
        <f>B7</f>
        <v>Program Secretary Clerical Staff /Direct Care/service Staff</v>
      </c>
      <c r="G9" s="49">
        <f>C7</f>
        <v>38937.599999999999</v>
      </c>
      <c r="H9" s="50">
        <v>29.5</v>
      </c>
      <c r="I9" s="51">
        <f>G9*H9</f>
        <v>1148659.2</v>
      </c>
      <c r="J9" s="3"/>
      <c r="K9" s="52">
        <v>0.2</v>
      </c>
      <c r="L9" s="53">
        <f>L7/K7*K9</f>
        <v>0.19689090909090909</v>
      </c>
    </row>
    <row r="10" spans="2:13" ht="15" customHeight="1" thickBot="1" x14ac:dyDescent="0.4">
      <c r="B10" s="32" t="s">
        <v>18</v>
      </c>
      <c r="C10" s="54">
        <v>25</v>
      </c>
      <c r="D10" s="55" t="s">
        <v>17</v>
      </c>
      <c r="E10" s="10"/>
      <c r="F10" s="56" t="s">
        <v>19</v>
      </c>
      <c r="G10" s="12"/>
      <c r="H10" s="57">
        <f>SUM(H8:H9)</f>
        <v>32.5</v>
      </c>
      <c r="I10" s="44">
        <f>SUM(I8:I9)</f>
        <v>1364659.92</v>
      </c>
      <c r="J10" s="3"/>
      <c r="K10" s="58">
        <f>K8+K9</f>
        <v>0.7</v>
      </c>
      <c r="L10" s="59">
        <f>SUM(L8:L9)</f>
        <v>0.68911818181818174</v>
      </c>
    </row>
    <row r="11" spans="2:13" ht="14.5" customHeight="1" x14ac:dyDescent="0.35">
      <c r="B11" s="60" t="s">
        <v>20</v>
      </c>
      <c r="C11" s="61"/>
      <c r="D11" s="27"/>
      <c r="E11" s="10"/>
      <c r="F11" s="56"/>
      <c r="G11" s="12"/>
      <c r="H11" s="62"/>
      <c r="I11" s="44"/>
      <c r="J11" s="3"/>
    </row>
    <row r="12" spans="2:13" ht="15.75" customHeight="1" thickBot="1" x14ac:dyDescent="0.4">
      <c r="B12" s="39" t="s">
        <v>21</v>
      </c>
      <c r="C12" s="63">
        <f>'[1]M2021 BLS Chart'!C31</f>
        <v>0.2422</v>
      </c>
      <c r="D12" s="27" t="s">
        <v>22</v>
      </c>
      <c r="E12" s="10"/>
      <c r="F12" s="64" t="s">
        <v>23</v>
      </c>
      <c r="G12" s="65">
        <f>C12</f>
        <v>0.2422</v>
      </c>
      <c r="H12" s="66"/>
      <c r="I12" s="67">
        <f>I10*G12</f>
        <v>330520.63262399996</v>
      </c>
      <c r="J12" s="3"/>
    </row>
    <row r="13" spans="2:13" ht="15.65" customHeight="1" thickTop="1" thickBot="1" x14ac:dyDescent="0.4">
      <c r="B13" s="39" t="s">
        <v>24</v>
      </c>
      <c r="C13" s="68">
        <f>2297*(2.56%+1)*(2.4%+1)</f>
        <v>2412.3424768000004</v>
      </c>
      <c r="D13" s="27" t="s">
        <v>25</v>
      </c>
      <c r="E13" s="10"/>
      <c r="F13" s="69" t="s">
        <v>26</v>
      </c>
      <c r="G13" s="70"/>
      <c r="H13" s="70"/>
      <c r="I13" s="71">
        <f>SUM(I10+I12)</f>
        <v>1695180.5526239998</v>
      </c>
      <c r="J13" s="3"/>
    </row>
    <row r="14" spans="2:13" ht="15" thickTop="1" x14ac:dyDescent="0.35">
      <c r="B14" s="32" t="s">
        <v>212</v>
      </c>
      <c r="C14" s="72">
        <f>(330100+105000)*(2.4%+1)</f>
        <v>445542.40000000002</v>
      </c>
      <c r="D14" s="55" t="s">
        <v>17</v>
      </c>
      <c r="E14" s="10"/>
      <c r="F14" s="41"/>
      <c r="G14" s="73"/>
      <c r="H14" s="12"/>
      <c r="I14" s="44"/>
      <c r="J14" s="3"/>
      <c r="M14" s="74"/>
    </row>
    <row r="15" spans="2:13" ht="15.75" customHeight="1" x14ac:dyDescent="0.35">
      <c r="B15" s="75"/>
      <c r="C15" s="76"/>
      <c r="D15" s="77"/>
      <c r="E15" s="10"/>
      <c r="F15" s="41" t="str">
        <f>B13</f>
        <v xml:space="preserve">Occupancy </v>
      </c>
      <c r="G15" s="12"/>
      <c r="H15" s="78"/>
      <c r="I15" s="79">
        <f>C13*H10</f>
        <v>78401.130496000012</v>
      </c>
      <c r="J15" s="3"/>
    </row>
    <row r="16" spans="2:13" x14ac:dyDescent="0.35">
      <c r="B16" s="75" t="s">
        <v>27</v>
      </c>
      <c r="C16" s="80">
        <v>0.12</v>
      </c>
      <c r="D16" s="81" t="s">
        <v>28</v>
      </c>
      <c r="E16" s="10"/>
      <c r="F16" s="41" t="str">
        <f>B14</f>
        <v>Total Other Expenses and fixed costs</v>
      </c>
      <c r="G16" s="12"/>
      <c r="H16" s="78"/>
      <c r="I16" s="79">
        <f>C14</f>
        <v>445542.40000000002</v>
      </c>
      <c r="J16" s="3"/>
      <c r="K16" s="82"/>
    </row>
    <row r="17" spans="2:14" x14ac:dyDescent="0.35">
      <c r="B17" s="83" t="s">
        <v>29</v>
      </c>
      <c r="C17" s="84">
        <f>CAF!CI23</f>
        <v>1.8521849532574713E-2</v>
      </c>
      <c r="D17" s="85" t="s">
        <v>30</v>
      </c>
      <c r="E17" s="86"/>
      <c r="F17" s="34" t="s">
        <v>31</v>
      </c>
      <c r="G17" s="87"/>
      <c r="H17" s="87"/>
      <c r="I17" s="88">
        <f>SUM(I13:I16)</f>
        <v>2219124.0831199996</v>
      </c>
      <c r="J17" s="3"/>
    </row>
    <row r="18" spans="2:14" x14ac:dyDescent="0.35">
      <c r="B18" s="86"/>
      <c r="C18" s="86"/>
      <c r="D18" s="86"/>
      <c r="E18" s="86"/>
      <c r="F18" s="41" t="s">
        <v>32</v>
      </c>
      <c r="G18" s="73">
        <f>C16</f>
        <v>0.12</v>
      </c>
      <c r="H18" s="12"/>
      <c r="I18" s="44">
        <f>I17*G18</f>
        <v>266294.88997439994</v>
      </c>
      <c r="J18" s="3"/>
      <c r="K18" s="89"/>
      <c r="L18" s="89"/>
    </row>
    <row r="19" spans="2:14" ht="16.5" customHeight="1" thickBot="1" x14ac:dyDescent="0.4">
      <c r="B19" s="86"/>
      <c r="C19" s="86"/>
      <c r="D19" s="86"/>
      <c r="E19" s="86"/>
      <c r="F19" s="90" t="s">
        <v>33</v>
      </c>
      <c r="G19" s="91"/>
      <c r="H19" s="91"/>
      <c r="I19" s="92">
        <f>SUM(I17+I18)</f>
        <v>2485418.9730943996</v>
      </c>
      <c r="J19" s="3"/>
      <c r="N19" s="93"/>
    </row>
    <row r="20" spans="2:14" ht="15" thickTop="1" x14ac:dyDescent="0.35">
      <c r="B20" s="86"/>
      <c r="C20" s="86"/>
      <c r="D20" s="86"/>
      <c r="E20" s="86"/>
      <c r="F20" s="56" t="s">
        <v>34</v>
      </c>
      <c r="G20" s="73">
        <f>C17</f>
        <v>1.8521849532574713E-2</v>
      </c>
      <c r="H20" s="12"/>
      <c r="I20" s="44">
        <f>(I19*G20)-(I13*G20)</f>
        <v>14636.677118812251</v>
      </c>
      <c r="J20" s="3"/>
    </row>
    <row r="21" spans="2:14" ht="14.25" customHeight="1" thickBot="1" x14ac:dyDescent="0.4">
      <c r="B21" s="86"/>
      <c r="C21" s="86"/>
      <c r="D21" s="86"/>
      <c r="E21" s="86"/>
      <c r="F21" s="94" t="s">
        <v>35</v>
      </c>
      <c r="G21" s="95"/>
      <c r="H21" s="95"/>
      <c r="I21" s="96">
        <f>I19+I20</f>
        <v>2500055.6502132118</v>
      </c>
      <c r="J21" s="3"/>
    </row>
    <row r="22" spans="2:14" ht="16.5" customHeight="1" thickBot="1" x14ac:dyDescent="0.4">
      <c r="B22" s="97"/>
      <c r="C22" s="98"/>
      <c r="D22" s="99"/>
      <c r="E22" s="100"/>
      <c r="F22" s="101" t="s">
        <v>36</v>
      </c>
      <c r="G22" s="102"/>
      <c r="H22" s="103"/>
      <c r="I22" s="104">
        <f>I21/I5</f>
        <v>79.759312496832408</v>
      </c>
    </row>
    <row r="23" spans="2:14" ht="15" customHeight="1" thickBot="1" x14ac:dyDescent="0.4">
      <c r="E23" s="105"/>
      <c r="F23" s="106" t="s">
        <v>37</v>
      </c>
      <c r="G23" s="107"/>
      <c r="H23" s="107"/>
      <c r="I23" s="108">
        <f>I22*I6</f>
        <v>208337.97085110101</v>
      </c>
    </row>
    <row r="24" spans="2:14" ht="14.5" hidden="1" customHeight="1" thickBot="1" x14ac:dyDescent="0.4">
      <c r="E24" s="105"/>
      <c r="F24" s="109"/>
      <c r="G24" s="109"/>
      <c r="H24" s="109"/>
      <c r="I24" s="109"/>
      <c r="M24" s="110"/>
    </row>
    <row r="25" spans="2:14" ht="14.5" hidden="1" customHeight="1" thickBot="1" x14ac:dyDescent="0.4">
      <c r="B25" s="109"/>
      <c r="C25" s="109"/>
      <c r="D25" s="109"/>
      <c r="E25" s="105"/>
      <c r="F25" s="111"/>
      <c r="G25" s="112"/>
      <c r="H25" s="112"/>
      <c r="I25" s="113"/>
      <c r="K25" s="17" t="s">
        <v>38</v>
      </c>
      <c r="L25" s="17" t="s">
        <v>3</v>
      </c>
    </row>
    <row r="26" spans="2:14" ht="14.5" hidden="1" customHeight="1" x14ac:dyDescent="0.35">
      <c r="B26" s="114"/>
      <c r="C26" s="114"/>
      <c r="D26" s="115"/>
      <c r="E26" s="105"/>
      <c r="F26" s="116"/>
      <c r="G26" s="5"/>
      <c r="H26" s="5"/>
      <c r="I26" s="5"/>
      <c r="K26" s="23"/>
      <c r="L26" s="23"/>
    </row>
    <row r="27" spans="2:14" ht="14.5" hidden="1" customHeight="1" thickBot="1" x14ac:dyDescent="0.4">
      <c r="B27" s="3"/>
      <c r="C27" s="117"/>
      <c r="D27" s="118"/>
      <c r="E27" s="105"/>
      <c r="F27" s="119"/>
      <c r="G27" s="120"/>
      <c r="H27" s="120"/>
      <c r="I27" s="120"/>
      <c r="K27" s="31"/>
      <c r="L27" s="31"/>
    </row>
    <row r="28" spans="2:14" ht="14.5" hidden="1" customHeight="1" thickBot="1" x14ac:dyDescent="0.4">
      <c r="B28" s="3"/>
      <c r="C28" s="117"/>
      <c r="D28" s="118"/>
      <c r="E28" s="105"/>
      <c r="F28" s="3"/>
      <c r="G28" s="121"/>
      <c r="H28" s="122"/>
      <c r="I28" s="123"/>
      <c r="K28" s="124">
        <v>63</v>
      </c>
      <c r="L28" s="124">
        <f>[2]ExpenseAnalysis!D32</f>
        <v>71.412500000000009</v>
      </c>
    </row>
    <row r="29" spans="2:14" ht="14.5" hidden="1" customHeight="1" x14ac:dyDescent="0.35">
      <c r="B29" s="3"/>
      <c r="C29" s="125"/>
      <c r="D29" s="118"/>
      <c r="E29" s="105"/>
      <c r="F29" s="3"/>
      <c r="G29" s="121"/>
      <c r="H29" s="122"/>
      <c r="I29" s="123"/>
      <c r="K29" s="126">
        <v>0.52</v>
      </c>
      <c r="L29" s="127">
        <f>L28/K28*K29</f>
        <v>0.58943650793650804</v>
      </c>
    </row>
    <row r="30" spans="2:14" ht="14.5" hidden="1" customHeight="1" x14ac:dyDescent="0.35">
      <c r="B30" s="3"/>
      <c r="C30" s="128"/>
      <c r="D30" s="118"/>
      <c r="E30" s="105"/>
      <c r="F30" s="119"/>
      <c r="G30" s="5"/>
      <c r="H30" s="122"/>
      <c r="I30" s="123"/>
      <c r="K30" s="129">
        <v>0.21</v>
      </c>
      <c r="L30" s="127">
        <f t="shared" ref="L30:L31" si="0">L29/K29*K30</f>
        <v>0.23804166666666671</v>
      </c>
    </row>
    <row r="31" spans="2:14" ht="14.5" hidden="1" customHeight="1" thickBot="1" x14ac:dyDescent="0.4">
      <c r="B31" s="3"/>
      <c r="C31" s="130"/>
      <c r="D31" s="118"/>
      <c r="E31" s="105"/>
      <c r="F31" s="119"/>
      <c r="G31" s="5"/>
      <c r="H31" s="131"/>
      <c r="I31" s="123"/>
      <c r="K31" s="132">
        <f>SUM(K29:K30)</f>
        <v>0.73</v>
      </c>
      <c r="L31" s="133">
        <f t="shared" si="0"/>
        <v>0.82747817460317474</v>
      </c>
    </row>
    <row r="32" spans="2:14" ht="14.5" hidden="1" customHeight="1" x14ac:dyDescent="0.35">
      <c r="B32" s="114"/>
      <c r="C32" s="114"/>
      <c r="D32" s="118"/>
      <c r="E32" s="105"/>
      <c r="F32" s="3"/>
      <c r="G32" s="134"/>
      <c r="H32" s="5"/>
      <c r="I32" s="123"/>
    </row>
    <row r="33" spans="2:9" ht="14.5" hidden="1" customHeight="1" thickBot="1" x14ac:dyDescent="0.4">
      <c r="B33" s="3"/>
      <c r="C33" s="135"/>
      <c r="D33" s="118"/>
      <c r="E33" s="105"/>
      <c r="F33" s="119"/>
      <c r="G33" s="5"/>
      <c r="H33" s="5"/>
      <c r="I33" s="123"/>
    </row>
    <row r="34" spans="2:9" ht="14.5" hidden="1" customHeight="1" thickTop="1" thickBot="1" x14ac:dyDescent="0.4">
      <c r="B34" s="3"/>
      <c r="C34" s="136"/>
      <c r="D34" s="118"/>
      <c r="E34" s="105"/>
      <c r="F34" s="16"/>
      <c r="G34" s="137"/>
      <c r="H34" s="138"/>
      <c r="I34" s="123"/>
    </row>
    <row r="35" spans="2:9" ht="14.5" hidden="1" customHeight="1" thickTop="1" x14ac:dyDescent="0.35">
      <c r="B35" s="3"/>
      <c r="C35" s="136"/>
      <c r="D35" s="118"/>
      <c r="E35" s="105"/>
      <c r="F35" s="3"/>
      <c r="G35" s="5"/>
      <c r="H35" s="139"/>
      <c r="I35" s="140"/>
    </row>
    <row r="36" spans="2:9" ht="14.5" hidden="1" customHeight="1" x14ac:dyDescent="0.35">
      <c r="B36" s="3"/>
      <c r="C36" s="136"/>
      <c r="D36" s="118"/>
      <c r="E36" s="105"/>
      <c r="F36" s="3"/>
      <c r="G36" s="5"/>
      <c r="H36" s="141"/>
      <c r="I36" s="140"/>
    </row>
    <row r="37" spans="2:9" ht="14.5" hidden="1" customHeight="1" x14ac:dyDescent="0.35">
      <c r="B37" s="3"/>
      <c r="C37" s="135"/>
      <c r="D37" s="118"/>
      <c r="E37" s="105"/>
      <c r="F37" s="3"/>
      <c r="G37" s="5"/>
      <c r="H37" s="141"/>
      <c r="I37" s="140"/>
    </row>
    <row r="38" spans="2:9" ht="14.5" hidden="1" customHeight="1" thickBot="1" x14ac:dyDescent="0.4">
      <c r="B38" s="3"/>
      <c r="C38" s="142"/>
      <c r="D38" s="3"/>
      <c r="E38" s="105"/>
      <c r="F38" s="119"/>
      <c r="G38" s="5"/>
      <c r="H38" s="5"/>
      <c r="I38" s="123"/>
    </row>
    <row r="39" spans="2:9" ht="14.5" hidden="1" customHeight="1" x14ac:dyDescent="0.35">
      <c r="E39" s="105"/>
      <c r="F39" s="119"/>
      <c r="G39" s="5"/>
      <c r="H39" s="5"/>
      <c r="I39" s="123"/>
    </row>
    <row r="40" spans="2:9" ht="14.5" hidden="1" customHeight="1" x14ac:dyDescent="0.35">
      <c r="E40" s="105"/>
      <c r="F40" s="3"/>
      <c r="G40" s="134"/>
      <c r="H40" s="5"/>
      <c r="I40" s="123"/>
    </row>
    <row r="41" spans="2:9" ht="14.5" hidden="1" customHeight="1" x14ac:dyDescent="0.35">
      <c r="E41" s="105"/>
      <c r="F41" s="119"/>
      <c r="G41" s="125"/>
      <c r="H41" s="125"/>
      <c r="I41" s="143"/>
    </row>
    <row r="42" spans="2:9" ht="14.5" hidden="1" customHeight="1" thickBot="1" x14ac:dyDescent="0.4">
      <c r="E42" s="105"/>
      <c r="F42" s="3"/>
      <c r="G42" s="134"/>
      <c r="H42" s="5"/>
      <c r="I42" s="143"/>
    </row>
    <row r="43" spans="2:9" ht="14.5" hidden="1" customHeight="1" thickTop="1" x14ac:dyDescent="0.35">
      <c r="E43" s="105"/>
      <c r="F43" s="3"/>
      <c r="G43" s="5"/>
      <c r="H43" s="5"/>
      <c r="I43" s="123"/>
    </row>
    <row r="44" spans="2:9" ht="14.5" hidden="1" customHeight="1" thickBot="1" x14ac:dyDescent="0.4">
      <c r="E44" s="105"/>
      <c r="F44" s="119"/>
      <c r="G44" s="144"/>
      <c r="H44" s="125"/>
      <c r="I44" s="145"/>
    </row>
    <row r="45" spans="2:9" ht="14.5" hidden="1" customHeight="1" thickBot="1" x14ac:dyDescent="0.4">
      <c r="E45" s="105"/>
      <c r="F45" s="119"/>
      <c r="G45" s="144"/>
      <c r="H45" s="125"/>
      <c r="I45" s="145"/>
    </row>
    <row r="46" spans="2:9" ht="14.5" hidden="1" customHeight="1" x14ac:dyDescent="0.35">
      <c r="E46" s="105"/>
      <c r="F46" s="146"/>
    </row>
    <row r="47" spans="2:9" ht="14.5" customHeight="1" x14ac:dyDescent="0.35">
      <c r="E47" s="105"/>
      <c r="F47" s="146"/>
    </row>
    <row r="48" spans="2:9" x14ac:dyDescent="0.35">
      <c r="E48" s="105"/>
      <c r="H48" s="147"/>
      <c r="I48" s="148"/>
    </row>
    <row r="49" spans="2:9" x14ac:dyDescent="0.35">
      <c r="H49" s="147"/>
      <c r="I49" s="149"/>
    </row>
    <row r="51" spans="2:9" x14ac:dyDescent="0.35">
      <c r="I51" s="150"/>
    </row>
    <row r="52" spans="2:9" x14ac:dyDescent="0.35">
      <c r="B52" s="151"/>
    </row>
    <row r="53" spans="2:9" x14ac:dyDescent="0.35">
      <c r="B53" s="152"/>
    </row>
    <row r="54" spans="2:9" x14ac:dyDescent="0.35">
      <c r="B54" s="152"/>
    </row>
    <row r="55" spans="2:9" x14ac:dyDescent="0.35">
      <c r="B55" s="152"/>
    </row>
  </sheetData>
  <mergeCells count="15">
    <mergeCell ref="B32:C32"/>
    <mergeCell ref="B11:C11"/>
    <mergeCell ref="F24:I24"/>
    <mergeCell ref="B25:D25"/>
    <mergeCell ref="G25:H25"/>
    <mergeCell ref="K25:K27"/>
    <mergeCell ref="L25:L27"/>
    <mergeCell ref="B26:C26"/>
    <mergeCell ref="C1:D1"/>
    <mergeCell ref="B4:D4"/>
    <mergeCell ref="F4:I4"/>
    <mergeCell ref="K4:K6"/>
    <mergeCell ref="L4:L6"/>
    <mergeCell ref="B5:C5"/>
    <mergeCell ref="G5:H5"/>
  </mergeCells>
  <pageMargins left="0.2" right="0.2" top="0.75" bottom="0.75" header="0.3" footer="0.3"/>
  <pageSetup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45EBD-2E28-4AD2-8DE9-D334660029C0}">
  <sheetPr>
    <pageSetUpPr fitToPage="1"/>
  </sheetPr>
  <dimension ref="B1:N49"/>
  <sheetViews>
    <sheetView showGridLines="0" zoomScale="90" zoomScaleNormal="90" workbookViewId="0">
      <selection activeCell="O14" sqref="O14"/>
    </sheetView>
  </sheetViews>
  <sheetFormatPr defaultColWidth="9.1796875" defaultRowHeight="14.5" x14ac:dyDescent="0.35"/>
  <cols>
    <col min="1" max="1" width="1.81640625" style="6" customWidth="1"/>
    <col min="2" max="2" width="33.81640625" style="6" customWidth="1"/>
    <col min="3" max="3" width="8.7265625" style="6" customWidth="1"/>
    <col min="4" max="4" width="11.1796875" style="6" customWidth="1"/>
    <col min="5" max="5" width="46.453125" style="6" bestFit="1" customWidth="1"/>
    <col min="6" max="6" width="5" style="6" customWidth="1"/>
    <col min="7" max="7" width="37.453125" style="6" customWidth="1"/>
    <col min="8" max="8" width="8.7265625" style="6" customWidth="1"/>
    <col min="9" max="9" width="9.453125" style="6" customWidth="1"/>
    <col min="10" max="10" width="8.81640625" style="6" bestFit="1" customWidth="1"/>
    <col min="11" max="11" width="7" style="6" customWidth="1"/>
    <col min="12" max="12" width="12" style="6" hidden="1" customWidth="1"/>
    <col min="13" max="13" width="10.26953125" style="6" hidden="1" customWidth="1"/>
    <col min="14" max="14" width="7.453125" style="6" customWidth="1"/>
    <col min="15" max="16384" width="9.1796875" style="6"/>
  </cols>
  <sheetData>
    <row r="1" spans="2:14" x14ac:dyDescent="0.35">
      <c r="B1" s="1"/>
      <c r="C1" s="1"/>
      <c r="D1" s="2"/>
      <c r="E1" s="2"/>
      <c r="F1" s="3"/>
      <c r="G1" s="4"/>
      <c r="H1" s="3"/>
      <c r="I1" s="5"/>
      <c r="J1" s="5"/>
      <c r="K1" s="3"/>
    </row>
    <row r="2" spans="2:14" x14ac:dyDescent="0.35">
      <c r="B2" s="1" t="s">
        <v>213</v>
      </c>
      <c r="C2" s="1"/>
      <c r="D2" s="7"/>
      <c r="E2" s="7"/>
      <c r="F2" s="3"/>
      <c r="G2" s="4"/>
      <c r="H2" s="3"/>
      <c r="I2" s="5"/>
      <c r="J2" s="5"/>
      <c r="K2" s="3"/>
    </row>
    <row r="3" spans="2:14" ht="15" thickBot="1" x14ac:dyDescent="0.4">
      <c r="B3" s="8"/>
      <c r="C3" s="8"/>
      <c r="D3" s="9"/>
      <c r="E3" s="9"/>
      <c r="F3" s="10"/>
      <c r="G3" s="11"/>
      <c r="H3" s="10"/>
      <c r="I3" s="12"/>
      <c r="J3" s="12"/>
      <c r="K3" s="3"/>
    </row>
    <row r="4" spans="2:14" ht="15" thickBot="1" x14ac:dyDescent="0.4">
      <c r="B4" s="13" t="s">
        <v>0</v>
      </c>
      <c r="C4" s="14"/>
      <c r="D4" s="14"/>
      <c r="E4" s="15"/>
      <c r="F4" s="10"/>
      <c r="G4" s="13" t="s">
        <v>39</v>
      </c>
      <c r="H4" s="14"/>
      <c r="I4" s="14"/>
      <c r="J4" s="15"/>
      <c r="K4" s="16"/>
      <c r="L4" s="17" t="s">
        <v>2</v>
      </c>
      <c r="M4" s="17" t="s">
        <v>3</v>
      </c>
    </row>
    <row r="5" spans="2:14" ht="15" customHeight="1" x14ac:dyDescent="0.35">
      <c r="B5" s="18" t="s">
        <v>4</v>
      </c>
      <c r="C5" s="19"/>
      <c r="D5" s="19"/>
      <c r="E5" s="20" t="s">
        <v>5</v>
      </c>
      <c r="F5" s="10"/>
      <c r="G5" s="21"/>
      <c r="H5" s="22" t="s">
        <v>40</v>
      </c>
      <c r="I5" s="22"/>
      <c r="J5" s="250">
        <v>150</v>
      </c>
      <c r="K5" s="3"/>
      <c r="L5" s="23"/>
      <c r="M5" s="23"/>
    </row>
    <row r="6" spans="2:14" ht="15" thickBot="1" x14ac:dyDescent="0.4">
      <c r="B6" s="25" t="s">
        <v>7</v>
      </c>
      <c r="C6" s="153"/>
      <c r="D6" s="26">
        <f>'[1]M2021 BLS Chart'!C18</f>
        <v>72000.239999999991</v>
      </c>
      <c r="E6" s="154" t="s">
        <v>41</v>
      </c>
      <c r="F6" s="10"/>
      <c r="G6" s="28"/>
      <c r="H6" s="12"/>
      <c r="I6" s="12"/>
      <c r="J6" s="155"/>
      <c r="K6" s="3"/>
      <c r="L6" s="31"/>
      <c r="M6" s="31"/>
    </row>
    <row r="7" spans="2:14" ht="15" customHeight="1" thickBot="1" x14ac:dyDescent="0.4">
      <c r="B7" s="32" t="s">
        <v>42</v>
      </c>
      <c r="C7" s="156"/>
      <c r="D7" s="33">
        <f>'[1]M2021 BLS Chart'!C6</f>
        <v>38937.599999999999</v>
      </c>
      <c r="E7" s="27" t="s">
        <v>43</v>
      </c>
      <c r="F7" s="10"/>
      <c r="G7" s="34" t="s">
        <v>11</v>
      </c>
      <c r="H7" s="35" t="s">
        <v>12</v>
      </c>
      <c r="I7" s="35" t="s">
        <v>13</v>
      </c>
      <c r="J7" s="36" t="s">
        <v>14</v>
      </c>
      <c r="K7" s="3"/>
      <c r="L7" s="37">
        <v>50</v>
      </c>
      <c r="M7" s="38">
        <f>AVERAGE([2]ExpenseAnalysis!D2:D15,[2]ExpenseAnalysis!D23:D30)</f>
        <v>49.222727272727269</v>
      </c>
    </row>
    <row r="8" spans="2:14" x14ac:dyDescent="0.35">
      <c r="B8" s="60" t="s">
        <v>20</v>
      </c>
      <c r="C8" s="157"/>
      <c r="D8" s="61"/>
      <c r="E8" s="27"/>
      <c r="F8" s="10"/>
      <c r="G8" s="41" t="str">
        <f>B6</f>
        <v>Management</v>
      </c>
      <c r="H8" s="42">
        <f>D6</f>
        <v>72000.239999999991</v>
      </c>
      <c r="I8" s="43">
        <v>0.02</v>
      </c>
      <c r="J8" s="44">
        <f>H8*I8</f>
        <v>1440.0047999999999</v>
      </c>
      <c r="K8" s="3"/>
      <c r="L8" s="45">
        <v>0.5</v>
      </c>
      <c r="M8" s="46">
        <f>M7/L7*L8</f>
        <v>0.49222727272727268</v>
      </c>
    </row>
    <row r="9" spans="2:14" x14ac:dyDescent="0.35">
      <c r="B9" s="39" t="s">
        <v>21</v>
      </c>
      <c r="C9" s="158"/>
      <c r="D9" s="63">
        <f>'[1]M2021 BLS Chart'!C31</f>
        <v>0.2422</v>
      </c>
      <c r="E9" s="27" t="s">
        <v>22</v>
      </c>
      <c r="F9" s="10"/>
      <c r="G9" s="48" t="str">
        <f>B7</f>
        <v>Program Secretary Clerical Staff /Direct Care Staff</v>
      </c>
      <c r="H9" s="49">
        <f>D7</f>
        <v>38937.599999999999</v>
      </c>
      <c r="I9" s="159">
        <v>0.124</v>
      </c>
      <c r="J9" s="51">
        <f>H9*I9</f>
        <v>4828.2623999999996</v>
      </c>
      <c r="K9" s="3"/>
      <c r="L9" s="52">
        <v>0.2</v>
      </c>
      <c r="M9" s="53">
        <f>M7/L7*L9</f>
        <v>0.19689090909090909</v>
      </c>
    </row>
    <row r="10" spans="2:14" ht="15" customHeight="1" thickBot="1" x14ac:dyDescent="0.4">
      <c r="B10" s="39" t="s">
        <v>24</v>
      </c>
      <c r="C10" s="158"/>
      <c r="D10" s="68">
        <f>2297*(2.56%+1)*(2.4%+1)</f>
        <v>2412.3424768000004</v>
      </c>
      <c r="E10" s="27" t="s">
        <v>25</v>
      </c>
      <c r="F10" s="10"/>
      <c r="G10" s="56" t="s">
        <v>19</v>
      </c>
      <c r="H10" s="12"/>
      <c r="I10" s="43">
        <f>SUM(I8:I9)</f>
        <v>0.14399999999999999</v>
      </c>
      <c r="J10" s="44">
        <f>SUM(J8:J9)</f>
        <v>6268.2671999999993</v>
      </c>
      <c r="K10" s="3"/>
      <c r="L10" s="58">
        <f>L8+L9</f>
        <v>0.7</v>
      </c>
      <c r="M10" s="59">
        <f>SUM(M8:M9)</f>
        <v>0.68911818181818174</v>
      </c>
    </row>
    <row r="11" spans="2:14" ht="14.5" customHeight="1" x14ac:dyDescent="0.35">
      <c r="B11" s="32" t="s">
        <v>44</v>
      </c>
      <c r="C11" s="160"/>
      <c r="D11" s="161">
        <f>13.5*(2.4%+1)</f>
        <v>13.824</v>
      </c>
      <c r="E11" s="55" t="s">
        <v>45</v>
      </c>
      <c r="F11" s="10"/>
      <c r="G11" s="56"/>
      <c r="H11" s="12"/>
      <c r="I11" s="62"/>
      <c r="J11" s="44"/>
      <c r="K11" s="3"/>
    </row>
    <row r="12" spans="2:14" ht="15.75" customHeight="1" thickBot="1" x14ac:dyDescent="0.4">
      <c r="B12" s="75"/>
      <c r="C12" s="162"/>
      <c r="D12" s="76"/>
      <c r="E12" s="77"/>
      <c r="F12" s="10"/>
      <c r="G12" s="64" t="s">
        <v>23</v>
      </c>
      <c r="H12" s="65">
        <f>D9</f>
        <v>0.2422</v>
      </c>
      <c r="I12" s="66"/>
      <c r="J12" s="67">
        <f>J10*H12</f>
        <v>1518.1743158399997</v>
      </c>
      <c r="K12" s="3"/>
    </row>
    <row r="13" spans="2:14" ht="15.65" customHeight="1" thickTop="1" thickBot="1" x14ac:dyDescent="0.4">
      <c r="B13" s="75" t="s">
        <v>27</v>
      </c>
      <c r="C13" s="162"/>
      <c r="D13" s="80">
        <v>0.12</v>
      </c>
      <c r="E13" s="81" t="s">
        <v>28</v>
      </c>
      <c r="F13" s="10"/>
      <c r="G13" s="69" t="s">
        <v>26</v>
      </c>
      <c r="H13" s="70"/>
      <c r="I13" s="70"/>
      <c r="J13" s="71">
        <f>SUM(J10+J12)</f>
        <v>7786.4415158399988</v>
      </c>
      <c r="K13" s="3"/>
    </row>
    <row r="14" spans="2:14" ht="15" thickTop="1" x14ac:dyDescent="0.35">
      <c r="B14" s="83" t="s">
        <v>46</v>
      </c>
      <c r="C14" s="163"/>
      <c r="D14" s="84">
        <f>'[1]M2021 BLS Chart'!C33</f>
        <v>1.8521849532574713E-2</v>
      </c>
      <c r="E14" s="85" t="s">
        <v>30</v>
      </c>
      <c r="F14" s="10"/>
      <c r="G14" s="41"/>
      <c r="H14" s="73"/>
      <c r="I14" s="12"/>
      <c r="J14" s="44"/>
      <c r="K14" s="3"/>
      <c r="N14" s="74"/>
    </row>
    <row r="15" spans="2:14" ht="15.75" customHeight="1" x14ac:dyDescent="0.35">
      <c r="B15" s="86"/>
      <c r="C15" s="86"/>
      <c r="D15" s="86"/>
      <c r="E15" s="86"/>
      <c r="F15" s="10"/>
      <c r="G15" s="41" t="str">
        <f>B10</f>
        <v xml:space="preserve">Occupancy </v>
      </c>
      <c r="H15" s="12"/>
      <c r="I15" s="78"/>
      <c r="J15" s="79">
        <f>D10*I10</f>
        <v>347.37731665920006</v>
      </c>
      <c r="K15" s="3"/>
    </row>
    <row r="16" spans="2:14" x14ac:dyDescent="0.35">
      <c r="B16" s="86"/>
      <c r="C16" s="86"/>
      <c r="D16" s="86"/>
      <c r="E16" s="86"/>
      <c r="F16" s="10"/>
      <c r="G16" s="41" t="str">
        <f>B11</f>
        <v>Total Other Expenses</v>
      </c>
      <c r="H16" s="12"/>
      <c r="I16" s="78"/>
      <c r="J16" s="79">
        <f>J5*D11</f>
        <v>2073.6</v>
      </c>
      <c r="K16" s="3"/>
      <c r="L16" s="82"/>
    </row>
    <row r="17" spans="2:14" x14ac:dyDescent="0.35">
      <c r="B17" s="86"/>
      <c r="C17" s="86"/>
      <c r="D17" s="86"/>
      <c r="E17" s="86"/>
      <c r="F17" s="86"/>
      <c r="G17" s="34" t="s">
        <v>31</v>
      </c>
      <c r="H17" s="87"/>
      <c r="I17" s="87"/>
      <c r="J17" s="88">
        <f>SUM(J13:J16)</f>
        <v>10207.418832499199</v>
      </c>
      <c r="K17" s="3"/>
    </row>
    <row r="18" spans="2:14" x14ac:dyDescent="0.35">
      <c r="B18" s="86"/>
      <c r="C18" s="86"/>
      <c r="D18" s="86"/>
      <c r="E18" s="86"/>
      <c r="F18" s="86"/>
      <c r="G18" s="41" t="s">
        <v>32</v>
      </c>
      <c r="H18" s="73">
        <f>D13</f>
        <v>0.12</v>
      </c>
      <c r="I18" s="12"/>
      <c r="J18" s="44">
        <f>J17*H18</f>
        <v>1224.8902598999039</v>
      </c>
      <c r="K18" s="3"/>
      <c r="L18" s="89"/>
      <c r="M18" s="89"/>
    </row>
    <row r="19" spans="2:14" ht="16.5" customHeight="1" thickBot="1" x14ac:dyDescent="0.4">
      <c r="B19" s="97"/>
      <c r="C19" s="97"/>
      <c r="D19" s="164"/>
      <c r="E19" s="99"/>
      <c r="F19" s="86"/>
      <c r="G19" s="90" t="s">
        <v>33</v>
      </c>
      <c r="H19" s="91"/>
      <c r="I19" s="91"/>
      <c r="J19" s="92">
        <f>SUM(J17+J18)</f>
        <v>11432.309092399104</v>
      </c>
      <c r="K19" s="3"/>
    </row>
    <row r="20" spans="2:14" ht="15" thickTop="1" x14ac:dyDescent="0.35">
      <c r="F20" s="86"/>
      <c r="G20" s="56" t="s">
        <v>34</v>
      </c>
      <c r="H20" s="73">
        <f>D14</f>
        <v>1.8521849532574713E-2</v>
      </c>
      <c r="I20" s="12"/>
      <c r="J20" s="165">
        <f>J19*H20</f>
        <v>211.747508819302</v>
      </c>
      <c r="K20" s="3"/>
    </row>
    <row r="21" spans="2:14" ht="14.25" customHeight="1" thickBot="1" x14ac:dyDescent="0.4">
      <c r="F21" s="86"/>
      <c r="G21" s="94" t="s">
        <v>35</v>
      </c>
      <c r="H21" s="95"/>
      <c r="I21" s="95"/>
      <c r="J21" s="96">
        <f>J19+J20</f>
        <v>11644.056601218406</v>
      </c>
      <c r="K21" s="3"/>
    </row>
    <row r="22" spans="2:14" ht="16.5" customHeight="1" thickBot="1" x14ac:dyDescent="0.4">
      <c r="B22" s="109"/>
      <c r="C22" s="109"/>
      <c r="D22" s="109"/>
      <c r="E22" s="109"/>
      <c r="F22" s="100"/>
      <c r="G22" s="101" t="s">
        <v>36</v>
      </c>
      <c r="H22" s="102"/>
      <c r="I22" s="103"/>
      <c r="J22" s="166">
        <f>J21/J5+0.01</f>
        <v>77.637044008122714</v>
      </c>
    </row>
    <row r="23" spans="2:14" ht="15" customHeight="1" x14ac:dyDescent="0.35">
      <c r="B23" s="114"/>
      <c r="C23" s="114"/>
      <c r="D23" s="114"/>
      <c r="E23" s="115"/>
      <c r="F23" s="105"/>
    </row>
    <row r="24" spans="2:14" ht="14.5" hidden="1" customHeight="1" x14ac:dyDescent="0.35">
      <c r="B24" s="3"/>
      <c r="C24" s="3"/>
      <c r="D24" s="117"/>
      <c r="E24" s="118"/>
      <c r="F24" s="105"/>
      <c r="G24" s="109"/>
      <c r="H24" s="109"/>
      <c r="I24" s="109"/>
      <c r="J24" s="109"/>
      <c r="N24" s="110"/>
    </row>
    <row r="25" spans="2:14" ht="14.5" hidden="1" customHeight="1" x14ac:dyDescent="0.35">
      <c r="B25" s="3"/>
      <c r="C25" s="3"/>
      <c r="D25" s="117"/>
      <c r="E25" s="118"/>
      <c r="F25" s="105"/>
      <c r="G25" s="111"/>
      <c r="H25" s="112"/>
      <c r="I25" s="112"/>
      <c r="J25" s="113"/>
      <c r="L25" s="17" t="s">
        <v>38</v>
      </c>
      <c r="M25" s="17" t="s">
        <v>3</v>
      </c>
    </row>
    <row r="26" spans="2:14" ht="14.5" hidden="1" customHeight="1" x14ac:dyDescent="0.35">
      <c r="B26" s="3"/>
      <c r="C26" s="3"/>
      <c r="D26" s="125"/>
      <c r="E26" s="118"/>
      <c r="F26" s="105"/>
      <c r="G26" s="116"/>
      <c r="H26" s="5"/>
      <c r="I26" s="5"/>
      <c r="J26" s="5"/>
      <c r="L26" s="23"/>
      <c r="M26" s="23"/>
    </row>
    <row r="27" spans="2:14" ht="14.5" hidden="1" customHeight="1" x14ac:dyDescent="0.35">
      <c r="B27" s="3"/>
      <c r="C27" s="3"/>
      <c r="D27" s="128"/>
      <c r="E27" s="118"/>
      <c r="F27" s="105"/>
      <c r="G27" s="119"/>
      <c r="H27" s="120"/>
      <c r="I27" s="120"/>
      <c r="J27" s="120"/>
      <c r="L27" s="31"/>
      <c r="M27" s="31"/>
    </row>
    <row r="28" spans="2:14" ht="14.5" hidden="1" customHeight="1" x14ac:dyDescent="0.35">
      <c r="B28" s="3"/>
      <c r="C28" s="3"/>
      <c r="D28" s="130"/>
      <c r="E28" s="118"/>
      <c r="F28" s="105"/>
      <c r="G28" s="3"/>
      <c r="H28" s="121"/>
      <c r="I28" s="122"/>
      <c r="J28" s="123"/>
      <c r="L28" s="124">
        <v>63</v>
      </c>
      <c r="M28" s="124">
        <f>[2]ExpenseAnalysis!D32</f>
        <v>71.412500000000009</v>
      </c>
    </row>
    <row r="29" spans="2:14" ht="14.5" hidden="1" customHeight="1" x14ac:dyDescent="0.35">
      <c r="B29" s="114"/>
      <c r="C29" s="114"/>
      <c r="D29" s="114"/>
      <c r="E29" s="118"/>
      <c r="F29" s="105"/>
      <c r="G29" s="3"/>
      <c r="H29" s="121"/>
      <c r="I29" s="122"/>
      <c r="J29" s="123"/>
      <c r="L29" s="126">
        <v>0.52</v>
      </c>
      <c r="M29" s="127">
        <f>M28/L28*L29</f>
        <v>0.58943650793650804</v>
      </c>
    </row>
    <row r="30" spans="2:14" ht="14.5" hidden="1" customHeight="1" x14ac:dyDescent="0.35">
      <c r="B30" s="3"/>
      <c r="C30" s="3"/>
      <c r="D30" s="135"/>
      <c r="E30" s="118"/>
      <c r="F30" s="105"/>
      <c r="G30" s="119"/>
      <c r="H30" s="5"/>
      <c r="I30" s="122"/>
      <c r="J30" s="123"/>
      <c r="L30" s="129">
        <v>0.21</v>
      </c>
      <c r="M30" s="127">
        <f t="shared" ref="M30:M31" si="0">M29/L29*L30</f>
        <v>0.23804166666666671</v>
      </c>
    </row>
    <row r="31" spans="2:14" ht="14.5" hidden="1" customHeight="1" x14ac:dyDescent="0.35">
      <c r="B31" s="3"/>
      <c r="C31" s="3"/>
      <c r="D31" s="136"/>
      <c r="E31" s="118"/>
      <c r="F31" s="105"/>
      <c r="G31" s="119"/>
      <c r="H31" s="5"/>
      <c r="I31" s="131"/>
      <c r="J31" s="123"/>
      <c r="L31" s="132">
        <f>SUM(L29:L30)</f>
        <v>0.73</v>
      </c>
      <c r="M31" s="133">
        <f t="shared" si="0"/>
        <v>0.82747817460317474</v>
      </c>
    </row>
    <row r="32" spans="2:14" ht="14.5" hidden="1" customHeight="1" x14ac:dyDescent="0.35">
      <c r="B32" s="3"/>
      <c r="C32" s="3"/>
      <c r="D32" s="136"/>
      <c r="E32" s="118"/>
      <c r="F32" s="105"/>
      <c r="G32" s="3"/>
      <c r="H32" s="134"/>
      <c r="I32" s="5"/>
      <c r="J32" s="123"/>
    </row>
    <row r="33" spans="2:10" ht="14.5" hidden="1" customHeight="1" x14ac:dyDescent="0.35">
      <c r="B33" s="3"/>
      <c r="C33" s="3"/>
      <c r="D33" s="136"/>
      <c r="E33" s="118"/>
      <c r="F33" s="105"/>
      <c r="G33" s="119"/>
      <c r="H33" s="5"/>
      <c r="I33" s="5"/>
      <c r="J33" s="123"/>
    </row>
    <row r="34" spans="2:10" ht="14.5" hidden="1" customHeight="1" x14ac:dyDescent="0.35">
      <c r="B34" s="3"/>
      <c r="C34" s="3"/>
      <c r="D34" s="135"/>
      <c r="E34" s="118"/>
      <c r="F34" s="105"/>
      <c r="G34" s="16"/>
      <c r="H34" s="137"/>
      <c r="I34" s="138"/>
      <c r="J34" s="123"/>
    </row>
    <row r="35" spans="2:10" ht="14.5" hidden="1" customHeight="1" x14ac:dyDescent="0.35">
      <c r="B35" s="3"/>
      <c r="C35" s="3"/>
      <c r="D35" s="142"/>
      <c r="E35" s="3"/>
      <c r="F35" s="105"/>
      <c r="G35" s="3"/>
      <c r="H35" s="5"/>
      <c r="I35" s="139"/>
      <c r="J35" s="140"/>
    </row>
    <row r="36" spans="2:10" ht="14.5" hidden="1" customHeight="1" x14ac:dyDescent="0.35">
      <c r="F36" s="105"/>
      <c r="G36" s="3"/>
      <c r="H36" s="5"/>
      <c r="I36" s="141"/>
      <c r="J36" s="140"/>
    </row>
    <row r="37" spans="2:10" ht="14.5" hidden="1" customHeight="1" x14ac:dyDescent="0.35">
      <c r="F37" s="105"/>
      <c r="G37" s="3"/>
      <c r="H37" s="5"/>
      <c r="I37" s="141"/>
      <c r="J37" s="140"/>
    </row>
    <row r="38" spans="2:10" ht="14.5" hidden="1" customHeight="1" x14ac:dyDescent="0.35">
      <c r="F38" s="105"/>
      <c r="G38" s="119"/>
      <c r="H38" s="5"/>
      <c r="I38" s="5"/>
      <c r="J38" s="123"/>
    </row>
    <row r="39" spans="2:10" ht="14.5" hidden="1" customHeight="1" x14ac:dyDescent="0.35">
      <c r="F39" s="105"/>
      <c r="G39" s="119"/>
      <c r="H39" s="5"/>
      <c r="I39" s="5"/>
      <c r="J39" s="123"/>
    </row>
    <row r="40" spans="2:10" ht="14.5" hidden="1" customHeight="1" x14ac:dyDescent="0.35">
      <c r="F40" s="105"/>
      <c r="G40" s="3"/>
      <c r="H40" s="134"/>
      <c r="I40" s="5"/>
      <c r="J40" s="123"/>
    </row>
    <row r="41" spans="2:10" ht="14.5" hidden="1" customHeight="1" x14ac:dyDescent="0.35">
      <c r="F41" s="105"/>
      <c r="G41" s="119"/>
      <c r="H41" s="125"/>
      <c r="I41" s="125"/>
      <c r="J41" s="143"/>
    </row>
    <row r="42" spans="2:10" ht="14.5" hidden="1" customHeight="1" x14ac:dyDescent="0.35">
      <c r="F42" s="105"/>
      <c r="G42" s="3"/>
      <c r="H42" s="134"/>
      <c r="I42" s="5"/>
      <c r="J42" s="143"/>
    </row>
    <row r="43" spans="2:10" ht="14.5" hidden="1" customHeight="1" x14ac:dyDescent="0.35">
      <c r="F43" s="105"/>
      <c r="G43" s="3"/>
      <c r="H43" s="5"/>
      <c r="I43" s="5"/>
      <c r="J43" s="123"/>
    </row>
    <row r="44" spans="2:10" ht="14.5" hidden="1" customHeight="1" x14ac:dyDescent="0.35">
      <c r="F44" s="105"/>
      <c r="G44" s="119"/>
      <c r="H44" s="144"/>
      <c r="I44" s="125"/>
      <c r="J44" s="145"/>
    </row>
    <row r="45" spans="2:10" ht="14.5" hidden="1" customHeight="1" x14ac:dyDescent="0.35">
      <c r="F45" s="105"/>
      <c r="G45" s="119"/>
      <c r="H45" s="144"/>
      <c r="I45" s="125"/>
      <c r="J45" s="145"/>
    </row>
    <row r="46" spans="2:10" ht="14.5" hidden="1" customHeight="1" x14ac:dyDescent="0.35">
      <c r="F46" s="105"/>
      <c r="G46" s="146"/>
    </row>
    <row r="47" spans="2:10" x14ac:dyDescent="0.35">
      <c r="F47" s="105"/>
      <c r="J47" s="167"/>
    </row>
    <row r="48" spans="2:10" x14ac:dyDescent="0.35">
      <c r="J48" s="168"/>
    </row>
    <row r="49" spans="10:10" x14ac:dyDescent="0.35">
      <c r="J49" s="169"/>
    </row>
  </sheetData>
  <mergeCells count="15">
    <mergeCell ref="M25:M27"/>
    <mergeCell ref="B29:D29"/>
    <mergeCell ref="B8:D8"/>
    <mergeCell ref="B22:E22"/>
    <mergeCell ref="B23:D23"/>
    <mergeCell ref="G24:J24"/>
    <mergeCell ref="H25:I25"/>
    <mergeCell ref="L25:L27"/>
    <mergeCell ref="D1:E1"/>
    <mergeCell ref="B4:E4"/>
    <mergeCell ref="G4:J4"/>
    <mergeCell ref="L4:L6"/>
    <mergeCell ref="M4:M6"/>
    <mergeCell ref="B5:D5"/>
    <mergeCell ref="H5:I5"/>
  </mergeCells>
  <pageMargins left="0.7" right="0.7" top="0.75" bottom="0.75" header="0.3" footer="0.3"/>
  <pageSetup scale="74" orientation="landscape" r:id="rId1"/>
  <ignoredErrors>
    <ignoredError sqref="J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41205-76B5-41BB-810D-7339DE2B537E}">
  <dimension ref="A1:CL24"/>
  <sheetViews>
    <sheetView topLeftCell="BQ20" workbookViewId="0">
      <selection activeCell="R52" sqref="R52"/>
    </sheetView>
  </sheetViews>
  <sheetFormatPr defaultRowHeight="13" x14ac:dyDescent="0.3"/>
  <cols>
    <col min="1" max="1" width="38.453125" style="172" customWidth="1"/>
    <col min="2" max="2" width="12.81640625" style="177" customWidth="1"/>
    <col min="3" max="62" width="7.7265625" style="172" hidden="1" customWidth="1"/>
    <col min="63" max="82" width="7.7265625" style="172" customWidth="1"/>
    <col min="83" max="256" width="8.7265625" style="172"/>
    <col min="257" max="257" width="38.453125" style="172" customWidth="1"/>
    <col min="258" max="258" width="12.81640625" style="172" customWidth="1"/>
    <col min="259" max="318" width="0" style="172" hidden="1" customWidth="1"/>
    <col min="319" max="338" width="7.7265625" style="172" customWidth="1"/>
    <col min="339" max="512" width="8.7265625" style="172"/>
    <col min="513" max="513" width="38.453125" style="172" customWidth="1"/>
    <col min="514" max="514" width="12.81640625" style="172" customWidth="1"/>
    <col min="515" max="574" width="0" style="172" hidden="1" customWidth="1"/>
    <col min="575" max="594" width="7.7265625" style="172" customWidth="1"/>
    <col min="595" max="768" width="8.7265625" style="172"/>
    <col min="769" max="769" width="38.453125" style="172" customWidth="1"/>
    <col min="770" max="770" width="12.81640625" style="172" customWidth="1"/>
    <col min="771" max="830" width="0" style="172" hidden="1" customWidth="1"/>
    <col min="831" max="850" width="7.7265625" style="172" customWidth="1"/>
    <col min="851" max="1024" width="8.7265625" style="172"/>
    <col min="1025" max="1025" width="38.453125" style="172" customWidth="1"/>
    <col min="1026" max="1026" width="12.81640625" style="172" customWidth="1"/>
    <col min="1027" max="1086" width="0" style="172" hidden="1" customWidth="1"/>
    <col min="1087" max="1106" width="7.7265625" style="172" customWidth="1"/>
    <col min="1107" max="1280" width="8.7265625" style="172"/>
    <col min="1281" max="1281" width="38.453125" style="172" customWidth="1"/>
    <col min="1282" max="1282" width="12.81640625" style="172" customWidth="1"/>
    <col min="1283" max="1342" width="0" style="172" hidden="1" customWidth="1"/>
    <col min="1343" max="1362" width="7.7265625" style="172" customWidth="1"/>
    <col min="1363" max="1536" width="8.7265625" style="172"/>
    <col min="1537" max="1537" width="38.453125" style="172" customWidth="1"/>
    <col min="1538" max="1538" width="12.81640625" style="172" customWidth="1"/>
    <col min="1539" max="1598" width="0" style="172" hidden="1" customWidth="1"/>
    <col min="1599" max="1618" width="7.7265625" style="172" customWidth="1"/>
    <col min="1619" max="1792" width="8.7265625" style="172"/>
    <col min="1793" max="1793" width="38.453125" style="172" customWidth="1"/>
    <col min="1794" max="1794" width="12.81640625" style="172" customWidth="1"/>
    <col min="1795" max="1854" width="0" style="172" hidden="1" customWidth="1"/>
    <col min="1855" max="1874" width="7.7265625" style="172" customWidth="1"/>
    <col min="1875" max="2048" width="8.7265625" style="172"/>
    <col min="2049" max="2049" width="38.453125" style="172" customWidth="1"/>
    <col min="2050" max="2050" width="12.81640625" style="172" customWidth="1"/>
    <col min="2051" max="2110" width="0" style="172" hidden="1" customWidth="1"/>
    <col min="2111" max="2130" width="7.7265625" style="172" customWidth="1"/>
    <col min="2131" max="2304" width="8.7265625" style="172"/>
    <col min="2305" max="2305" width="38.453125" style="172" customWidth="1"/>
    <col min="2306" max="2306" width="12.81640625" style="172" customWidth="1"/>
    <col min="2307" max="2366" width="0" style="172" hidden="1" customWidth="1"/>
    <col min="2367" max="2386" width="7.7265625" style="172" customWidth="1"/>
    <col min="2387" max="2560" width="8.7265625" style="172"/>
    <col min="2561" max="2561" width="38.453125" style="172" customWidth="1"/>
    <col min="2562" max="2562" width="12.81640625" style="172" customWidth="1"/>
    <col min="2563" max="2622" width="0" style="172" hidden="1" customWidth="1"/>
    <col min="2623" max="2642" width="7.7265625" style="172" customWidth="1"/>
    <col min="2643" max="2816" width="8.7265625" style="172"/>
    <col min="2817" max="2817" width="38.453125" style="172" customWidth="1"/>
    <col min="2818" max="2818" width="12.81640625" style="172" customWidth="1"/>
    <col min="2819" max="2878" width="0" style="172" hidden="1" customWidth="1"/>
    <col min="2879" max="2898" width="7.7265625" style="172" customWidth="1"/>
    <col min="2899" max="3072" width="8.7265625" style="172"/>
    <col min="3073" max="3073" width="38.453125" style="172" customWidth="1"/>
    <col min="3074" max="3074" width="12.81640625" style="172" customWidth="1"/>
    <col min="3075" max="3134" width="0" style="172" hidden="1" customWidth="1"/>
    <col min="3135" max="3154" width="7.7265625" style="172" customWidth="1"/>
    <col min="3155" max="3328" width="8.7265625" style="172"/>
    <col min="3329" max="3329" width="38.453125" style="172" customWidth="1"/>
    <col min="3330" max="3330" width="12.81640625" style="172" customWidth="1"/>
    <col min="3331" max="3390" width="0" style="172" hidden="1" customWidth="1"/>
    <col min="3391" max="3410" width="7.7265625" style="172" customWidth="1"/>
    <col min="3411" max="3584" width="8.7265625" style="172"/>
    <col min="3585" max="3585" width="38.453125" style="172" customWidth="1"/>
    <col min="3586" max="3586" width="12.81640625" style="172" customWidth="1"/>
    <col min="3587" max="3646" width="0" style="172" hidden="1" customWidth="1"/>
    <col min="3647" max="3666" width="7.7265625" style="172" customWidth="1"/>
    <col min="3667" max="3840" width="8.7265625" style="172"/>
    <col min="3841" max="3841" width="38.453125" style="172" customWidth="1"/>
    <col min="3842" max="3842" width="12.81640625" style="172" customWidth="1"/>
    <col min="3843" max="3902" width="0" style="172" hidden="1" customWidth="1"/>
    <col min="3903" max="3922" width="7.7265625" style="172" customWidth="1"/>
    <col min="3923" max="4096" width="8.7265625" style="172"/>
    <col min="4097" max="4097" width="38.453125" style="172" customWidth="1"/>
    <col min="4098" max="4098" width="12.81640625" style="172" customWidth="1"/>
    <col min="4099" max="4158" width="0" style="172" hidden="1" customWidth="1"/>
    <col min="4159" max="4178" width="7.7265625" style="172" customWidth="1"/>
    <col min="4179" max="4352" width="8.7265625" style="172"/>
    <col min="4353" max="4353" width="38.453125" style="172" customWidth="1"/>
    <col min="4354" max="4354" width="12.81640625" style="172" customWidth="1"/>
    <col min="4355" max="4414" width="0" style="172" hidden="1" customWidth="1"/>
    <col min="4415" max="4434" width="7.7265625" style="172" customWidth="1"/>
    <col min="4435" max="4608" width="8.7265625" style="172"/>
    <col min="4609" max="4609" width="38.453125" style="172" customWidth="1"/>
    <col min="4610" max="4610" width="12.81640625" style="172" customWidth="1"/>
    <col min="4611" max="4670" width="0" style="172" hidden="1" customWidth="1"/>
    <col min="4671" max="4690" width="7.7265625" style="172" customWidth="1"/>
    <col min="4691" max="4864" width="8.7265625" style="172"/>
    <col min="4865" max="4865" width="38.453125" style="172" customWidth="1"/>
    <col min="4866" max="4866" width="12.81640625" style="172" customWidth="1"/>
    <col min="4867" max="4926" width="0" style="172" hidden="1" customWidth="1"/>
    <col min="4927" max="4946" width="7.7265625" style="172" customWidth="1"/>
    <col min="4947" max="5120" width="8.7265625" style="172"/>
    <col min="5121" max="5121" width="38.453125" style="172" customWidth="1"/>
    <col min="5122" max="5122" width="12.81640625" style="172" customWidth="1"/>
    <col min="5123" max="5182" width="0" style="172" hidden="1" customWidth="1"/>
    <col min="5183" max="5202" width="7.7265625" style="172" customWidth="1"/>
    <col min="5203" max="5376" width="8.7265625" style="172"/>
    <col min="5377" max="5377" width="38.453125" style="172" customWidth="1"/>
    <col min="5378" max="5378" width="12.81640625" style="172" customWidth="1"/>
    <col min="5379" max="5438" width="0" style="172" hidden="1" customWidth="1"/>
    <col min="5439" max="5458" width="7.7265625" style="172" customWidth="1"/>
    <col min="5459" max="5632" width="8.7265625" style="172"/>
    <col min="5633" max="5633" width="38.453125" style="172" customWidth="1"/>
    <col min="5634" max="5634" width="12.81640625" style="172" customWidth="1"/>
    <col min="5635" max="5694" width="0" style="172" hidden="1" customWidth="1"/>
    <col min="5695" max="5714" width="7.7265625" style="172" customWidth="1"/>
    <col min="5715" max="5888" width="8.7265625" style="172"/>
    <col min="5889" max="5889" width="38.453125" style="172" customWidth="1"/>
    <col min="5890" max="5890" width="12.81640625" style="172" customWidth="1"/>
    <col min="5891" max="5950" width="0" style="172" hidden="1" customWidth="1"/>
    <col min="5951" max="5970" width="7.7265625" style="172" customWidth="1"/>
    <col min="5971" max="6144" width="8.7265625" style="172"/>
    <col min="6145" max="6145" width="38.453125" style="172" customWidth="1"/>
    <col min="6146" max="6146" width="12.81640625" style="172" customWidth="1"/>
    <col min="6147" max="6206" width="0" style="172" hidden="1" customWidth="1"/>
    <col min="6207" max="6226" width="7.7265625" style="172" customWidth="1"/>
    <col min="6227" max="6400" width="8.7265625" style="172"/>
    <col min="6401" max="6401" width="38.453125" style="172" customWidth="1"/>
    <col min="6402" max="6402" width="12.81640625" style="172" customWidth="1"/>
    <col min="6403" max="6462" width="0" style="172" hidden="1" customWidth="1"/>
    <col min="6463" max="6482" width="7.7265625" style="172" customWidth="1"/>
    <col min="6483" max="6656" width="8.7265625" style="172"/>
    <col min="6657" max="6657" width="38.453125" style="172" customWidth="1"/>
    <col min="6658" max="6658" width="12.81640625" style="172" customWidth="1"/>
    <col min="6659" max="6718" width="0" style="172" hidden="1" customWidth="1"/>
    <col min="6719" max="6738" width="7.7265625" style="172" customWidth="1"/>
    <col min="6739" max="6912" width="8.7265625" style="172"/>
    <col min="6913" max="6913" width="38.453125" style="172" customWidth="1"/>
    <col min="6914" max="6914" width="12.81640625" style="172" customWidth="1"/>
    <col min="6915" max="6974" width="0" style="172" hidden="1" customWidth="1"/>
    <col min="6975" max="6994" width="7.7265625" style="172" customWidth="1"/>
    <col min="6995" max="7168" width="8.7265625" style="172"/>
    <col min="7169" max="7169" width="38.453125" style="172" customWidth="1"/>
    <col min="7170" max="7170" width="12.81640625" style="172" customWidth="1"/>
    <col min="7171" max="7230" width="0" style="172" hidden="1" customWidth="1"/>
    <col min="7231" max="7250" width="7.7265625" style="172" customWidth="1"/>
    <col min="7251" max="7424" width="8.7265625" style="172"/>
    <col min="7425" max="7425" width="38.453125" style="172" customWidth="1"/>
    <col min="7426" max="7426" width="12.81640625" style="172" customWidth="1"/>
    <col min="7427" max="7486" width="0" style="172" hidden="1" customWidth="1"/>
    <col min="7487" max="7506" width="7.7265625" style="172" customWidth="1"/>
    <col min="7507" max="7680" width="8.7265625" style="172"/>
    <col min="7681" max="7681" width="38.453125" style="172" customWidth="1"/>
    <col min="7682" max="7682" width="12.81640625" style="172" customWidth="1"/>
    <col min="7683" max="7742" width="0" style="172" hidden="1" customWidth="1"/>
    <col min="7743" max="7762" width="7.7265625" style="172" customWidth="1"/>
    <col min="7763" max="7936" width="8.7265625" style="172"/>
    <col min="7937" max="7937" width="38.453125" style="172" customWidth="1"/>
    <col min="7938" max="7938" width="12.81640625" style="172" customWidth="1"/>
    <col min="7939" max="7998" width="0" style="172" hidden="1" customWidth="1"/>
    <col min="7999" max="8018" width="7.7265625" style="172" customWidth="1"/>
    <col min="8019" max="8192" width="8.7265625" style="172"/>
    <col min="8193" max="8193" width="38.453125" style="172" customWidth="1"/>
    <col min="8194" max="8194" width="12.81640625" style="172" customWidth="1"/>
    <col min="8195" max="8254" width="0" style="172" hidden="1" customWidth="1"/>
    <col min="8255" max="8274" width="7.7265625" style="172" customWidth="1"/>
    <col min="8275" max="8448" width="8.7265625" style="172"/>
    <col min="8449" max="8449" width="38.453125" style="172" customWidth="1"/>
    <col min="8450" max="8450" width="12.81640625" style="172" customWidth="1"/>
    <col min="8451" max="8510" width="0" style="172" hidden="1" customWidth="1"/>
    <col min="8511" max="8530" width="7.7265625" style="172" customWidth="1"/>
    <col min="8531" max="8704" width="8.7265625" style="172"/>
    <col min="8705" max="8705" width="38.453125" style="172" customWidth="1"/>
    <col min="8706" max="8706" width="12.81640625" style="172" customWidth="1"/>
    <col min="8707" max="8766" width="0" style="172" hidden="1" customWidth="1"/>
    <col min="8767" max="8786" width="7.7265625" style="172" customWidth="1"/>
    <col min="8787" max="8960" width="8.7265625" style="172"/>
    <col min="8961" max="8961" width="38.453125" style="172" customWidth="1"/>
    <col min="8962" max="8962" width="12.81640625" style="172" customWidth="1"/>
    <col min="8963" max="9022" width="0" style="172" hidden="1" customWidth="1"/>
    <col min="9023" max="9042" width="7.7265625" style="172" customWidth="1"/>
    <col min="9043" max="9216" width="8.7265625" style="172"/>
    <col min="9217" max="9217" width="38.453125" style="172" customWidth="1"/>
    <col min="9218" max="9218" width="12.81640625" style="172" customWidth="1"/>
    <col min="9219" max="9278" width="0" style="172" hidden="1" customWidth="1"/>
    <col min="9279" max="9298" width="7.7265625" style="172" customWidth="1"/>
    <col min="9299" max="9472" width="8.7265625" style="172"/>
    <col min="9473" max="9473" width="38.453125" style="172" customWidth="1"/>
    <col min="9474" max="9474" width="12.81640625" style="172" customWidth="1"/>
    <col min="9475" max="9534" width="0" style="172" hidden="1" customWidth="1"/>
    <col min="9535" max="9554" width="7.7265625" style="172" customWidth="1"/>
    <col min="9555" max="9728" width="8.7265625" style="172"/>
    <col min="9729" max="9729" width="38.453125" style="172" customWidth="1"/>
    <col min="9730" max="9730" width="12.81640625" style="172" customWidth="1"/>
    <col min="9731" max="9790" width="0" style="172" hidden="1" customWidth="1"/>
    <col min="9791" max="9810" width="7.7265625" style="172" customWidth="1"/>
    <col min="9811" max="9984" width="8.7265625" style="172"/>
    <col min="9985" max="9985" width="38.453125" style="172" customWidth="1"/>
    <col min="9986" max="9986" width="12.81640625" style="172" customWidth="1"/>
    <col min="9987" max="10046" width="0" style="172" hidden="1" customWidth="1"/>
    <col min="10047" max="10066" width="7.7265625" style="172" customWidth="1"/>
    <col min="10067" max="10240" width="8.7265625" style="172"/>
    <col min="10241" max="10241" width="38.453125" style="172" customWidth="1"/>
    <col min="10242" max="10242" width="12.81640625" style="172" customWidth="1"/>
    <col min="10243" max="10302" width="0" style="172" hidden="1" customWidth="1"/>
    <col min="10303" max="10322" width="7.7265625" style="172" customWidth="1"/>
    <col min="10323" max="10496" width="8.7265625" style="172"/>
    <col min="10497" max="10497" width="38.453125" style="172" customWidth="1"/>
    <col min="10498" max="10498" width="12.81640625" style="172" customWidth="1"/>
    <col min="10499" max="10558" width="0" style="172" hidden="1" customWidth="1"/>
    <col min="10559" max="10578" width="7.7265625" style="172" customWidth="1"/>
    <col min="10579" max="10752" width="8.7265625" style="172"/>
    <col min="10753" max="10753" width="38.453125" style="172" customWidth="1"/>
    <col min="10754" max="10754" width="12.81640625" style="172" customWidth="1"/>
    <col min="10755" max="10814" width="0" style="172" hidden="1" customWidth="1"/>
    <col min="10815" max="10834" width="7.7265625" style="172" customWidth="1"/>
    <col min="10835" max="11008" width="8.7265625" style="172"/>
    <col min="11009" max="11009" width="38.453125" style="172" customWidth="1"/>
    <col min="11010" max="11010" width="12.81640625" style="172" customWidth="1"/>
    <col min="11011" max="11070" width="0" style="172" hidden="1" customWidth="1"/>
    <col min="11071" max="11090" width="7.7265625" style="172" customWidth="1"/>
    <col min="11091" max="11264" width="8.7265625" style="172"/>
    <col min="11265" max="11265" width="38.453125" style="172" customWidth="1"/>
    <col min="11266" max="11266" width="12.81640625" style="172" customWidth="1"/>
    <col min="11267" max="11326" width="0" style="172" hidden="1" customWidth="1"/>
    <col min="11327" max="11346" width="7.7265625" style="172" customWidth="1"/>
    <col min="11347" max="11520" width="8.7265625" style="172"/>
    <col min="11521" max="11521" width="38.453125" style="172" customWidth="1"/>
    <col min="11522" max="11522" width="12.81640625" style="172" customWidth="1"/>
    <col min="11523" max="11582" width="0" style="172" hidden="1" customWidth="1"/>
    <col min="11583" max="11602" width="7.7265625" style="172" customWidth="1"/>
    <col min="11603" max="11776" width="8.7265625" style="172"/>
    <col min="11777" max="11777" width="38.453125" style="172" customWidth="1"/>
    <col min="11778" max="11778" width="12.81640625" style="172" customWidth="1"/>
    <col min="11779" max="11838" width="0" style="172" hidden="1" customWidth="1"/>
    <col min="11839" max="11858" width="7.7265625" style="172" customWidth="1"/>
    <col min="11859" max="12032" width="8.7265625" style="172"/>
    <col min="12033" max="12033" width="38.453125" style="172" customWidth="1"/>
    <col min="12034" max="12034" width="12.81640625" style="172" customWidth="1"/>
    <col min="12035" max="12094" width="0" style="172" hidden="1" customWidth="1"/>
    <col min="12095" max="12114" width="7.7265625" style="172" customWidth="1"/>
    <col min="12115" max="12288" width="8.7265625" style="172"/>
    <col min="12289" max="12289" width="38.453125" style="172" customWidth="1"/>
    <col min="12290" max="12290" width="12.81640625" style="172" customWidth="1"/>
    <col min="12291" max="12350" width="0" style="172" hidden="1" customWidth="1"/>
    <col min="12351" max="12370" width="7.7265625" style="172" customWidth="1"/>
    <col min="12371" max="12544" width="8.7265625" style="172"/>
    <col min="12545" max="12545" width="38.453125" style="172" customWidth="1"/>
    <col min="12546" max="12546" width="12.81640625" style="172" customWidth="1"/>
    <col min="12547" max="12606" width="0" style="172" hidden="1" customWidth="1"/>
    <col min="12607" max="12626" width="7.7265625" style="172" customWidth="1"/>
    <col min="12627" max="12800" width="8.7265625" style="172"/>
    <col min="12801" max="12801" width="38.453125" style="172" customWidth="1"/>
    <col min="12802" max="12802" width="12.81640625" style="172" customWidth="1"/>
    <col min="12803" max="12862" width="0" style="172" hidden="1" customWidth="1"/>
    <col min="12863" max="12882" width="7.7265625" style="172" customWidth="1"/>
    <col min="12883" max="13056" width="8.7265625" style="172"/>
    <col min="13057" max="13057" width="38.453125" style="172" customWidth="1"/>
    <col min="13058" max="13058" width="12.81640625" style="172" customWidth="1"/>
    <col min="13059" max="13118" width="0" style="172" hidden="1" customWidth="1"/>
    <col min="13119" max="13138" width="7.7265625" style="172" customWidth="1"/>
    <col min="13139" max="13312" width="8.7265625" style="172"/>
    <col min="13313" max="13313" width="38.453125" style="172" customWidth="1"/>
    <col min="13314" max="13314" width="12.81640625" style="172" customWidth="1"/>
    <col min="13315" max="13374" width="0" style="172" hidden="1" customWidth="1"/>
    <col min="13375" max="13394" width="7.7265625" style="172" customWidth="1"/>
    <col min="13395" max="13568" width="8.7265625" style="172"/>
    <col min="13569" max="13569" width="38.453125" style="172" customWidth="1"/>
    <col min="13570" max="13570" width="12.81640625" style="172" customWidth="1"/>
    <col min="13571" max="13630" width="0" style="172" hidden="1" customWidth="1"/>
    <col min="13631" max="13650" width="7.7265625" style="172" customWidth="1"/>
    <col min="13651" max="13824" width="8.7265625" style="172"/>
    <col min="13825" max="13825" width="38.453125" style="172" customWidth="1"/>
    <col min="13826" max="13826" width="12.81640625" style="172" customWidth="1"/>
    <col min="13827" max="13886" width="0" style="172" hidden="1" customWidth="1"/>
    <col min="13887" max="13906" width="7.7265625" style="172" customWidth="1"/>
    <col min="13907" max="14080" width="8.7265625" style="172"/>
    <col min="14081" max="14081" width="38.453125" style="172" customWidth="1"/>
    <col min="14082" max="14082" width="12.81640625" style="172" customWidth="1"/>
    <col min="14083" max="14142" width="0" style="172" hidden="1" customWidth="1"/>
    <col min="14143" max="14162" width="7.7265625" style="172" customWidth="1"/>
    <col min="14163" max="14336" width="8.7265625" style="172"/>
    <col min="14337" max="14337" width="38.453125" style="172" customWidth="1"/>
    <col min="14338" max="14338" width="12.81640625" style="172" customWidth="1"/>
    <col min="14339" max="14398" width="0" style="172" hidden="1" customWidth="1"/>
    <col min="14399" max="14418" width="7.7265625" style="172" customWidth="1"/>
    <col min="14419" max="14592" width="8.7265625" style="172"/>
    <col min="14593" max="14593" width="38.453125" style="172" customWidth="1"/>
    <col min="14594" max="14594" width="12.81640625" style="172" customWidth="1"/>
    <col min="14595" max="14654" width="0" style="172" hidden="1" customWidth="1"/>
    <col min="14655" max="14674" width="7.7265625" style="172" customWidth="1"/>
    <col min="14675" max="14848" width="8.7265625" style="172"/>
    <col min="14849" max="14849" width="38.453125" style="172" customWidth="1"/>
    <col min="14850" max="14850" width="12.81640625" style="172" customWidth="1"/>
    <col min="14851" max="14910" width="0" style="172" hidden="1" customWidth="1"/>
    <col min="14911" max="14930" width="7.7265625" style="172" customWidth="1"/>
    <col min="14931" max="15104" width="8.7265625" style="172"/>
    <col min="15105" max="15105" width="38.453125" style="172" customWidth="1"/>
    <col min="15106" max="15106" width="12.81640625" style="172" customWidth="1"/>
    <col min="15107" max="15166" width="0" style="172" hidden="1" customWidth="1"/>
    <col min="15167" max="15186" width="7.7265625" style="172" customWidth="1"/>
    <col min="15187" max="15360" width="8.7265625" style="172"/>
    <col min="15361" max="15361" width="38.453125" style="172" customWidth="1"/>
    <col min="15362" max="15362" width="12.81640625" style="172" customWidth="1"/>
    <col min="15363" max="15422" width="0" style="172" hidden="1" customWidth="1"/>
    <col min="15423" max="15442" width="7.7265625" style="172" customWidth="1"/>
    <col min="15443" max="15616" width="8.7265625" style="172"/>
    <col min="15617" max="15617" width="38.453125" style="172" customWidth="1"/>
    <col min="15618" max="15618" width="12.81640625" style="172" customWidth="1"/>
    <col min="15619" max="15678" width="0" style="172" hidden="1" customWidth="1"/>
    <col min="15679" max="15698" width="7.7265625" style="172" customWidth="1"/>
    <col min="15699" max="15872" width="8.7265625" style="172"/>
    <col min="15873" max="15873" width="38.453125" style="172" customWidth="1"/>
    <col min="15874" max="15874" width="12.81640625" style="172" customWidth="1"/>
    <col min="15875" max="15934" width="0" style="172" hidden="1" customWidth="1"/>
    <col min="15935" max="15954" width="7.7265625" style="172" customWidth="1"/>
    <col min="15955" max="16128" width="8.7265625" style="172"/>
    <col min="16129" max="16129" width="38.453125" style="172" customWidth="1"/>
    <col min="16130" max="16130" width="12.81640625" style="172" customWidth="1"/>
    <col min="16131" max="16190" width="0" style="172" hidden="1" customWidth="1"/>
    <col min="16191" max="16210" width="7.7265625" style="172" customWidth="1"/>
    <col min="16211" max="16384" width="8.7265625" style="172"/>
  </cols>
  <sheetData>
    <row r="1" spans="1:90" ht="18" x14ac:dyDescent="0.4">
      <c r="A1" s="170" t="s">
        <v>47</v>
      </c>
      <c r="B1" s="171"/>
    </row>
    <row r="2" spans="1:90" ht="15.5" x14ac:dyDescent="0.35">
      <c r="A2" s="173" t="s">
        <v>48</v>
      </c>
      <c r="B2" s="174"/>
    </row>
    <row r="3" spans="1:90" ht="14.5" thickBot="1" x14ac:dyDescent="0.35">
      <c r="A3" s="175" t="s">
        <v>49</v>
      </c>
      <c r="B3" s="176"/>
    </row>
    <row r="6" spans="1:90" x14ac:dyDescent="0.3">
      <c r="BQ6" s="178" t="s">
        <v>50</v>
      </c>
      <c r="BR6" s="178" t="s">
        <v>50</v>
      </c>
      <c r="BS6" s="178" t="s">
        <v>50</v>
      </c>
      <c r="BT6" s="178" t="s">
        <v>50</v>
      </c>
      <c r="BU6" s="179" t="s">
        <v>51</v>
      </c>
      <c r="BV6" s="179" t="s">
        <v>51</v>
      </c>
      <c r="BW6" s="179" t="s">
        <v>51</v>
      </c>
      <c r="BX6" s="179" t="s">
        <v>51</v>
      </c>
      <c r="BY6" s="180" t="s">
        <v>52</v>
      </c>
      <c r="BZ6" s="180" t="s">
        <v>52</v>
      </c>
      <c r="CA6" s="180" t="s">
        <v>52</v>
      </c>
      <c r="CB6" s="180" t="s">
        <v>52</v>
      </c>
      <c r="CC6" s="181" t="s">
        <v>53</v>
      </c>
      <c r="CD6" s="181" t="s">
        <v>53</v>
      </c>
      <c r="CE6" s="181" t="s">
        <v>53</v>
      </c>
      <c r="CF6" s="181" t="s">
        <v>53</v>
      </c>
      <c r="CG6" s="182" t="s">
        <v>54</v>
      </c>
      <c r="CH6" s="182" t="s">
        <v>54</v>
      </c>
      <c r="CI6" s="182" t="s">
        <v>54</v>
      </c>
      <c r="CJ6" s="182" t="s">
        <v>54</v>
      </c>
    </row>
    <row r="7" spans="1:90" s="177" customFormat="1" x14ac:dyDescent="0.3">
      <c r="B7" s="177" t="s">
        <v>55</v>
      </c>
      <c r="C7" s="183" t="s">
        <v>56</v>
      </c>
      <c r="D7" s="183" t="s">
        <v>57</v>
      </c>
      <c r="E7" s="183" t="s">
        <v>58</v>
      </c>
      <c r="F7" s="183" t="s">
        <v>59</v>
      </c>
      <c r="G7" s="183" t="s">
        <v>60</v>
      </c>
      <c r="H7" s="183" t="s">
        <v>61</v>
      </c>
      <c r="I7" s="183" t="s">
        <v>62</v>
      </c>
      <c r="J7" s="183" t="s">
        <v>63</v>
      </c>
      <c r="K7" s="183" t="s">
        <v>64</v>
      </c>
      <c r="L7" s="183" t="s">
        <v>65</v>
      </c>
      <c r="M7" s="183" t="s">
        <v>66</v>
      </c>
      <c r="N7" s="183" t="s">
        <v>67</v>
      </c>
      <c r="O7" s="183" t="s">
        <v>68</v>
      </c>
      <c r="P7" s="183" t="s">
        <v>69</v>
      </c>
      <c r="Q7" s="183" t="s">
        <v>70</v>
      </c>
      <c r="R7" s="183" t="s">
        <v>71</v>
      </c>
      <c r="S7" s="183" t="s">
        <v>72</v>
      </c>
      <c r="T7" s="183" t="s">
        <v>73</v>
      </c>
      <c r="U7" s="183" t="s">
        <v>74</v>
      </c>
      <c r="V7" s="183" t="s">
        <v>75</v>
      </c>
      <c r="W7" s="183" t="s">
        <v>76</v>
      </c>
      <c r="X7" s="183" t="s">
        <v>77</v>
      </c>
      <c r="Y7" s="183" t="s">
        <v>78</v>
      </c>
      <c r="Z7" s="183" t="s">
        <v>79</v>
      </c>
      <c r="AA7" s="183" t="s">
        <v>80</v>
      </c>
      <c r="AB7" s="183" t="s">
        <v>81</v>
      </c>
      <c r="AC7" s="183" t="s">
        <v>82</v>
      </c>
      <c r="AD7" s="183" t="s">
        <v>83</v>
      </c>
      <c r="AE7" s="183" t="s">
        <v>84</v>
      </c>
      <c r="AF7" s="183" t="s">
        <v>85</v>
      </c>
      <c r="AG7" s="183" t="s">
        <v>86</v>
      </c>
      <c r="AH7" s="183" t="s">
        <v>87</v>
      </c>
      <c r="AI7" s="183" t="s">
        <v>88</v>
      </c>
      <c r="AJ7" s="183" t="s">
        <v>89</v>
      </c>
      <c r="AK7" s="183" t="s">
        <v>90</v>
      </c>
      <c r="AL7" s="183" t="s">
        <v>91</v>
      </c>
      <c r="AM7" s="183" t="s">
        <v>92</v>
      </c>
      <c r="AN7" s="183" t="s">
        <v>93</v>
      </c>
      <c r="AO7" s="183" t="s">
        <v>94</v>
      </c>
      <c r="AP7" s="183" t="s">
        <v>95</v>
      </c>
      <c r="AQ7" s="183" t="s">
        <v>96</v>
      </c>
      <c r="AR7" s="183" t="s">
        <v>97</v>
      </c>
      <c r="AS7" s="183" t="s">
        <v>98</v>
      </c>
      <c r="AT7" s="183" t="s">
        <v>99</v>
      </c>
      <c r="AU7" s="177" t="s">
        <v>100</v>
      </c>
      <c r="AV7" s="177" t="s">
        <v>101</v>
      </c>
      <c r="AW7" s="177" t="s">
        <v>102</v>
      </c>
      <c r="AX7" s="177" t="s">
        <v>103</v>
      </c>
      <c r="AY7" s="177" t="s">
        <v>104</v>
      </c>
      <c r="AZ7" s="177" t="s">
        <v>105</v>
      </c>
      <c r="BA7" s="177" t="s">
        <v>106</v>
      </c>
      <c r="BB7" s="177" t="s">
        <v>107</v>
      </c>
      <c r="BC7" s="177" t="s">
        <v>108</v>
      </c>
      <c r="BD7" s="177" t="s">
        <v>109</v>
      </c>
      <c r="BE7" s="177" t="s">
        <v>110</v>
      </c>
      <c r="BF7" s="177" t="s">
        <v>111</v>
      </c>
      <c r="BG7" s="177" t="s">
        <v>112</v>
      </c>
      <c r="BH7" s="177" t="s">
        <v>113</v>
      </c>
      <c r="BI7" s="177" t="s">
        <v>114</v>
      </c>
      <c r="BJ7" s="177" t="s">
        <v>115</v>
      </c>
      <c r="BK7" s="177" t="s">
        <v>116</v>
      </c>
      <c r="BL7" s="177" t="s">
        <v>117</v>
      </c>
      <c r="BM7" s="177" t="s">
        <v>118</v>
      </c>
      <c r="BN7" s="177" t="s">
        <v>119</v>
      </c>
      <c r="BO7" s="177" t="s">
        <v>120</v>
      </c>
      <c r="BP7" s="177" t="s">
        <v>121</v>
      </c>
      <c r="BQ7" s="177" t="s">
        <v>122</v>
      </c>
      <c r="BR7" s="177" t="s">
        <v>123</v>
      </c>
      <c r="BS7" s="177" t="s">
        <v>124</v>
      </c>
      <c r="BT7" s="177" t="s">
        <v>125</v>
      </c>
      <c r="BU7" s="177" t="s">
        <v>126</v>
      </c>
      <c r="BV7" s="177" t="s">
        <v>127</v>
      </c>
      <c r="BW7" s="177" t="s">
        <v>128</v>
      </c>
      <c r="BX7" s="177" t="s">
        <v>129</v>
      </c>
      <c r="BY7" s="177" t="s">
        <v>130</v>
      </c>
      <c r="BZ7" s="177" t="s">
        <v>131</v>
      </c>
      <c r="CA7" s="177" t="s">
        <v>132</v>
      </c>
      <c r="CB7" s="177" t="s">
        <v>133</v>
      </c>
      <c r="CC7" s="177" t="s">
        <v>134</v>
      </c>
      <c r="CD7" s="177" t="s">
        <v>135</v>
      </c>
      <c r="CE7" s="177" t="s">
        <v>136</v>
      </c>
      <c r="CF7" s="177" t="s">
        <v>137</v>
      </c>
      <c r="CG7" s="177" t="s">
        <v>138</v>
      </c>
      <c r="CH7" s="177" t="s">
        <v>139</v>
      </c>
      <c r="CI7" s="177" t="s">
        <v>140</v>
      </c>
      <c r="CJ7" s="177" t="s">
        <v>141</v>
      </c>
      <c r="CK7" s="177" t="s">
        <v>142</v>
      </c>
      <c r="CL7" s="177" t="s">
        <v>143</v>
      </c>
    </row>
    <row r="8" spans="1:90" x14ac:dyDescent="0.3">
      <c r="A8" s="177" t="s">
        <v>144</v>
      </c>
      <c r="B8" s="177" t="s">
        <v>145</v>
      </c>
      <c r="C8" s="184">
        <v>2.034611398</v>
      </c>
      <c r="D8" s="184">
        <v>2.0596500770000001</v>
      </c>
      <c r="E8" s="184">
        <v>2.0647060370000001</v>
      </c>
      <c r="F8" s="184">
        <v>2.0867602860000001</v>
      </c>
      <c r="G8" s="184">
        <v>2.104414818</v>
      </c>
      <c r="H8" s="184">
        <v>2.1147152070000002</v>
      </c>
      <c r="I8" s="184">
        <v>2.1510993429999998</v>
      </c>
      <c r="J8" s="184">
        <v>2.1700303559999998</v>
      </c>
      <c r="K8" s="184">
        <v>2.187209223</v>
      </c>
      <c r="L8" s="184">
        <v>2.212539628</v>
      </c>
      <c r="M8" s="184">
        <v>2.2351374509999999</v>
      </c>
      <c r="N8" s="184">
        <v>2.2204817979999998</v>
      </c>
      <c r="O8" s="184">
        <v>2.232011623</v>
      </c>
      <c r="P8" s="184">
        <v>2.2583096839999999</v>
      </c>
      <c r="Q8" s="184">
        <v>2.275645409</v>
      </c>
      <c r="R8" s="184">
        <v>2.3021267459999999</v>
      </c>
      <c r="S8" s="184">
        <v>2.3193677080000001</v>
      </c>
      <c r="T8" s="184">
        <v>2.3630887079999998</v>
      </c>
      <c r="U8" s="184">
        <v>2.4040177520000001</v>
      </c>
      <c r="V8" s="184">
        <v>2.350887207</v>
      </c>
      <c r="W8" s="184">
        <v>2.3397884210000002</v>
      </c>
      <c r="X8" s="184">
        <v>2.3463315589999998</v>
      </c>
      <c r="Y8" s="184">
        <v>2.3660251529999998</v>
      </c>
      <c r="Z8" s="184">
        <v>2.3807257489999998</v>
      </c>
      <c r="AA8" s="184">
        <v>2.3786733940000002</v>
      </c>
      <c r="AB8" s="184">
        <v>2.383361378</v>
      </c>
      <c r="AC8" s="184">
        <v>2.3978430589999999</v>
      </c>
      <c r="AD8" s="184">
        <v>2.4216897089999998</v>
      </c>
      <c r="AE8" s="184">
        <v>2.4317072319999999</v>
      </c>
      <c r="AF8" s="184">
        <v>2.4769564499999999</v>
      </c>
      <c r="AG8" s="184">
        <v>2.4885116549999999</v>
      </c>
      <c r="AH8" s="184">
        <v>2.4969754819999999</v>
      </c>
      <c r="AI8" s="184">
        <v>2.5130795410000002</v>
      </c>
      <c r="AJ8" s="184">
        <v>2.519446614</v>
      </c>
      <c r="AK8" s="184">
        <v>2.5296385770000001</v>
      </c>
      <c r="AL8" s="184">
        <v>2.5501989460000001</v>
      </c>
      <c r="AM8" s="184">
        <v>2.5571200369999998</v>
      </c>
      <c r="AN8" s="184">
        <v>2.5546952040000002</v>
      </c>
      <c r="AO8" s="184">
        <v>2.5737560859999999</v>
      </c>
      <c r="AP8" s="184">
        <v>2.5883411609999998</v>
      </c>
      <c r="AQ8" s="184">
        <v>2.5966793579999998</v>
      </c>
      <c r="AR8" s="184">
        <v>2.6079522449999999</v>
      </c>
      <c r="AS8" s="184">
        <v>2.6142540099999998</v>
      </c>
      <c r="AT8" s="184">
        <v>2.6167589769999999</v>
      </c>
      <c r="AU8" s="184">
        <v>2.6115923570000001</v>
      </c>
      <c r="AV8" s="184">
        <v>2.6227548399999998</v>
      </c>
      <c r="AW8" s="184">
        <v>2.6191293010000001</v>
      </c>
      <c r="AX8" s="184">
        <v>2.6262771489999999</v>
      </c>
      <c r="AY8" s="184">
        <v>2.6194265309999998</v>
      </c>
      <c r="AZ8" s="184">
        <v>2.6415043140000001</v>
      </c>
      <c r="BA8" s="184">
        <v>2.6620623010000002</v>
      </c>
      <c r="BB8" s="184">
        <v>2.6772902090000001</v>
      </c>
      <c r="BC8" s="184">
        <v>2.6914853962941399</v>
      </c>
      <c r="BD8" s="184">
        <v>2.69654133318158</v>
      </c>
      <c r="BE8" s="184">
        <v>2.7084120237752298</v>
      </c>
      <c r="BF8" s="184">
        <v>2.7223361050183401</v>
      </c>
      <c r="BG8" s="184">
        <v>2.7579466825213701</v>
      </c>
      <c r="BH8" s="184">
        <v>2.7731673220855502</v>
      </c>
      <c r="BI8" s="184">
        <v>2.77954066277427</v>
      </c>
      <c r="BJ8" s="184">
        <v>2.7919156034757302</v>
      </c>
      <c r="BK8" s="184">
        <v>2.8014520174072501</v>
      </c>
      <c r="BL8" s="184">
        <v>2.8132248702518301</v>
      </c>
      <c r="BM8" s="184">
        <v>2.8296046782151598</v>
      </c>
      <c r="BN8" s="184">
        <v>2.8414135675033099</v>
      </c>
      <c r="BO8" s="184">
        <v>2.8561996883876799</v>
      </c>
      <c r="BP8" s="184">
        <v>2.85550017170655</v>
      </c>
      <c r="BQ8" s="184">
        <v>2.88999160387382</v>
      </c>
      <c r="BR8" s="184">
        <v>2.9067999885575801</v>
      </c>
      <c r="BS8" s="184">
        <v>2.92580381836104</v>
      </c>
      <c r="BT8" s="184">
        <v>2.9766118630188299</v>
      </c>
      <c r="BU8" s="184">
        <v>3.0267534887955501</v>
      </c>
      <c r="BV8" s="184">
        <v>3.0869388405814999</v>
      </c>
      <c r="BW8" s="184">
        <v>3.1562914112317602</v>
      </c>
      <c r="BX8" s="184">
        <v>3.20389935377507</v>
      </c>
      <c r="BY8" s="184">
        <v>3.2323994161973499</v>
      </c>
      <c r="BZ8" s="184">
        <v>3.2530028438127299</v>
      </c>
      <c r="CA8" s="184">
        <v>3.2709847547789499</v>
      </c>
      <c r="CB8" s="184">
        <v>3.2879150656466001</v>
      </c>
      <c r="CC8" s="184">
        <v>3.3053421241160401</v>
      </c>
      <c r="CD8" s="184">
        <v>3.3218178958700499</v>
      </c>
      <c r="CE8" s="184">
        <v>3.3429244230335899</v>
      </c>
      <c r="CF8" s="184">
        <v>3.3627309115831601</v>
      </c>
      <c r="CG8" s="184">
        <v>3.37712932230647</v>
      </c>
      <c r="CH8" s="184">
        <v>3.3927846607812699</v>
      </c>
      <c r="CI8" s="184">
        <v>3.4102905262835899</v>
      </c>
      <c r="CJ8" s="184">
        <v>3.4277155435108102</v>
      </c>
      <c r="CK8" s="184">
        <v>3.4436252077793998</v>
      </c>
      <c r="CL8" s="184">
        <v>3.4610762706984799</v>
      </c>
    </row>
    <row r="9" spans="1:90" x14ac:dyDescent="0.3">
      <c r="A9" s="177" t="s">
        <v>146</v>
      </c>
      <c r="B9" s="177" t="s">
        <v>147</v>
      </c>
      <c r="C9" s="184">
        <v>2.034611398</v>
      </c>
      <c r="D9" s="184">
        <v>2.0596500770000001</v>
      </c>
      <c r="E9" s="184">
        <v>2.0647060370000001</v>
      </c>
      <c r="F9" s="184">
        <v>2.0867602860000001</v>
      </c>
      <c r="G9" s="184">
        <v>2.104414818</v>
      </c>
      <c r="H9" s="184">
        <v>2.1147152070000002</v>
      </c>
      <c r="I9" s="184">
        <v>2.1510993429999998</v>
      </c>
      <c r="J9" s="184">
        <v>2.1700303559999998</v>
      </c>
      <c r="K9" s="184">
        <v>2.187209223</v>
      </c>
      <c r="L9" s="184">
        <v>2.212539628</v>
      </c>
      <c r="M9" s="184">
        <v>2.2351374509999999</v>
      </c>
      <c r="N9" s="184">
        <v>2.2204817979999998</v>
      </c>
      <c r="O9" s="184">
        <v>2.232011623</v>
      </c>
      <c r="P9" s="184">
        <v>2.2583096839999999</v>
      </c>
      <c r="Q9" s="184">
        <v>2.275645409</v>
      </c>
      <c r="R9" s="184">
        <v>2.3021267459999999</v>
      </c>
      <c r="S9" s="184">
        <v>2.3193677080000001</v>
      </c>
      <c r="T9" s="184">
        <v>2.3630887079999998</v>
      </c>
      <c r="U9" s="184">
        <v>2.4040177520000001</v>
      </c>
      <c r="V9" s="184">
        <v>2.350887207</v>
      </c>
      <c r="W9" s="184">
        <v>2.3397884210000002</v>
      </c>
      <c r="X9" s="184">
        <v>2.3463315589999998</v>
      </c>
      <c r="Y9" s="184">
        <v>2.3660251529999998</v>
      </c>
      <c r="Z9" s="184">
        <v>2.3807257489999998</v>
      </c>
      <c r="AA9" s="184">
        <v>2.3786733940000002</v>
      </c>
      <c r="AB9" s="184">
        <v>2.383361378</v>
      </c>
      <c r="AC9" s="184">
        <v>2.3978430589999999</v>
      </c>
      <c r="AD9" s="184">
        <v>2.4216897089999998</v>
      </c>
      <c r="AE9" s="184">
        <v>2.4317072319999999</v>
      </c>
      <c r="AF9" s="184">
        <v>2.4769564499999999</v>
      </c>
      <c r="AG9" s="184">
        <v>2.4885116549999999</v>
      </c>
      <c r="AH9" s="184">
        <v>2.4969754819999999</v>
      </c>
      <c r="AI9" s="184">
        <v>2.5130795410000002</v>
      </c>
      <c r="AJ9" s="184">
        <v>2.519446614</v>
      </c>
      <c r="AK9" s="184">
        <v>2.5296385770000001</v>
      </c>
      <c r="AL9" s="184">
        <v>2.5501989460000001</v>
      </c>
      <c r="AM9" s="184">
        <v>2.5571200369999998</v>
      </c>
      <c r="AN9" s="184">
        <v>2.5546952040000002</v>
      </c>
      <c r="AO9" s="184">
        <v>2.5737560859999999</v>
      </c>
      <c r="AP9" s="184">
        <v>2.5883411609999998</v>
      </c>
      <c r="AQ9" s="184">
        <v>2.5966793579999998</v>
      </c>
      <c r="AR9" s="184">
        <v>2.6079522449999999</v>
      </c>
      <c r="AS9" s="184">
        <v>2.6142540099999998</v>
      </c>
      <c r="AT9" s="184">
        <v>2.6167589769999999</v>
      </c>
      <c r="AU9" s="184">
        <v>2.6115923570000001</v>
      </c>
      <c r="AV9" s="184">
        <v>2.6227548399999998</v>
      </c>
      <c r="AW9" s="184">
        <v>2.6191293010000001</v>
      </c>
      <c r="AX9" s="184">
        <v>2.6262771489999999</v>
      </c>
      <c r="AY9" s="184">
        <v>2.6194265309999998</v>
      </c>
      <c r="AZ9" s="184">
        <v>2.6415043140000001</v>
      </c>
      <c r="BA9" s="184">
        <v>2.6620623010000002</v>
      </c>
      <c r="BB9" s="184">
        <v>2.6772902090000001</v>
      </c>
      <c r="BC9" s="184">
        <v>2.6914853962941399</v>
      </c>
      <c r="BD9" s="184">
        <v>2.69654133318158</v>
      </c>
      <c r="BE9" s="184">
        <v>2.7084120237752298</v>
      </c>
      <c r="BF9" s="184">
        <v>2.7223361050183401</v>
      </c>
      <c r="BG9" s="184">
        <v>2.7579466825213701</v>
      </c>
      <c r="BH9" s="184">
        <v>2.7731673220855502</v>
      </c>
      <c r="BI9" s="184">
        <v>2.77954066277427</v>
      </c>
      <c r="BJ9" s="184">
        <v>2.7919156034757302</v>
      </c>
      <c r="BK9" s="184">
        <v>2.8014520174072501</v>
      </c>
      <c r="BL9" s="184">
        <v>2.8132248702518301</v>
      </c>
      <c r="BM9" s="184">
        <v>2.8296046782151598</v>
      </c>
      <c r="BN9" s="184">
        <v>2.8414135675033099</v>
      </c>
      <c r="BO9" s="184">
        <v>2.8561996883876799</v>
      </c>
      <c r="BP9" s="184">
        <v>2.85550017170655</v>
      </c>
      <c r="BQ9" s="184">
        <v>2.88999160387382</v>
      </c>
      <c r="BR9" s="184">
        <v>2.9067999885575801</v>
      </c>
      <c r="BS9" s="184">
        <v>2.92580381836104</v>
      </c>
      <c r="BT9" s="184">
        <v>2.9766118630188299</v>
      </c>
      <c r="BU9" s="184">
        <v>3.0267534887955501</v>
      </c>
      <c r="BV9" s="184">
        <v>3.0869388405814999</v>
      </c>
      <c r="BW9" s="184">
        <v>3.1562914112317602</v>
      </c>
      <c r="BX9" s="184">
        <v>3.1968677920894399</v>
      </c>
      <c r="BY9" s="184">
        <v>3.2184546488518402</v>
      </c>
      <c r="BZ9" s="184">
        <v>3.2323635909089199</v>
      </c>
      <c r="CA9" s="184">
        <v>3.2448000854182699</v>
      </c>
      <c r="CB9" s="184">
        <v>3.2572396560179899</v>
      </c>
      <c r="CC9" s="184">
        <v>3.2703584032144799</v>
      </c>
      <c r="CD9" s="184">
        <v>3.2835105063532399</v>
      </c>
      <c r="CE9" s="184">
        <v>3.3005249030113699</v>
      </c>
      <c r="CF9" s="184">
        <v>3.3163270143953998</v>
      </c>
      <c r="CG9" s="184">
        <v>3.3268077845734401</v>
      </c>
      <c r="CH9" s="184">
        <v>3.3382951908102698</v>
      </c>
      <c r="CI9" s="184">
        <v>3.3519760754206902</v>
      </c>
      <c r="CJ9" s="184">
        <v>3.3660588664270001</v>
      </c>
      <c r="CK9" s="184">
        <v>3.3787148425748801</v>
      </c>
      <c r="CL9" s="184">
        <v>3.3929911961069799</v>
      </c>
    </row>
    <row r="10" spans="1:90" x14ac:dyDescent="0.3">
      <c r="A10" s="177" t="s">
        <v>148</v>
      </c>
      <c r="B10" s="177" t="s">
        <v>149</v>
      </c>
      <c r="C10" s="184">
        <v>2.034611398</v>
      </c>
      <c r="D10" s="184">
        <v>2.0596500770000001</v>
      </c>
      <c r="E10" s="184">
        <v>2.0647060370000001</v>
      </c>
      <c r="F10" s="184">
        <v>2.0867602860000001</v>
      </c>
      <c r="G10" s="184">
        <v>2.104414818</v>
      </c>
      <c r="H10" s="184">
        <v>2.1147152070000002</v>
      </c>
      <c r="I10" s="184">
        <v>2.1510993429999998</v>
      </c>
      <c r="J10" s="184">
        <v>2.1700303559999998</v>
      </c>
      <c r="K10" s="184">
        <v>2.187209223</v>
      </c>
      <c r="L10" s="184">
        <v>2.212539628</v>
      </c>
      <c r="M10" s="184">
        <v>2.2351374509999999</v>
      </c>
      <c r="N10" s="184">
        <v>2.2204817979999998</v>
      </c>
      <c r="O10" s="184">
        <v>2.232011623</v>
      </c>
      <c r="P10" s="184">
        <v>2.2583096839999999</v>
      </c>
      <c r="Q10" s="184">
        <v>2.275645409</v>
      </c>
      <c r="R10" s="184">
        <v>2.3021267459999999</v>
      </c>
      <c r="S10" s="184">
        <v>2.3193677080000001</v>
      </c>
      <c r="T10" s="184">
        <v>2.3630887079999998</v>
      </c>
      <c r="U10" s="184">
        <v>2.4040177520000001</v>
      </c>
      <c r="V10" s="184">
        <v>2.350887207</v>
      </c>
      <c r="W10" s="184">
        <v>2.3397884210000002</v>
      </c>
      <c r="X10" s="184">
        <v>2.3463315589999998</v>
      </c>
      <c r="Y10" s="184">
        <v>2.3660251529999998</v>
      </c>
      <c r="Z10" s="184">
        <v>2.3807257489999998</v>
      </c>
      <c r="AA10" s="184">
        <v>2.3786733940000002</v>
      </c>
      <c r="AB10" s="184">
        <v>2.383361378</v>
      </c>
      <c r="AC10" s="184">
        <v>2.3978430589999999</v>
      </c>
      <c r="AD10" s="184">
        <v>2.4216897089999998</v>
      </c>
      <c r="AE10" s="184">
        <v>2.4317072319999999</v>
      </c>
      <c r="AF10" s="184">
        <v>2.4769564499999999</v>
      </c>
      <c r="AG10" s="184">
        <v>2.4885116549999999</v>
      </c>
      <c r="AH10" s="184">
        <v>2.4969754819999999</v>
      </c>
      <c r="AI10" s="184">
        <v>2.5130795410000002</v>
      </c>
      <c r="AJ10" s="184">
        <v>2.519446614</v>
      </c>
      <c r="AK10" s="184">
        <v>2.5296385770000001</v>
      </c>
      <c r="AL10" s="184">
        <v>2.5501989460000001</v>
      </c>
      <c r="AM10" s="184">
        <v>2.5571200369999998</v>
      </c>
      <c r="AN10" s="184">
        <v>2.5546952040000002</v>
      </c>
      <c r="AO10" s="184">
        <v>2.5737560859999999</v>
      </c>
      <c r="AP10" s="184">
        <v>2.5883411609999998</v>
      </c>
      <c r="AQ10" s="184">
        <v>2.5966793579999998</v>
      </c>
      <c r="AR10" s="184">
        <v>2.6079522449999999</v>
      </c>
      <c r="AS10" s="184">
        <v>2.6142540099999998</v>
      </c>
      <c r="AT10" s="184">
        <v>2.6167589769999999</v>
      </c>
      <c r="AU10" s="184">
        <v>2.6115923570000001</v>
      </c>
      <c r="AV10" s="184">
        <v>2.6227548399999998</v>
      </c>
      <c r="AW10" s="184">
        <v>2.6191293010000001</v>
      </c>
      <c r="AX10" s="184">
        <v>2.6262771489999999</v>
      </c>
      <c r="AY10" s="184">
        <v>2.6194265309999998</v>
      </c>
      <c r="AZ10" s="184">
        <v>2.6415043140000001</v>
      </c>
      <c r="BA10" s="184">
        <v>2.6620623010000002</v>
      </c>
      <c r="BB10" s="184">
        <v>2.6772902090000001</v>
      </c>
      <c r="BC10" s="184">
        <v>2.6914853962941399</v>
      </c>
      <c r="BD10" s="184">
        <v>2.69654133318158</v>
      </c>
      <c r="BE10" s="184">
        <v>2.7084120237752298</v>
      </c>
      <c r="BF10" s="184">
        <v>2.7223361050183401</v>
      </c>
      <c r="BG10" s="184">
        <v>2.7579466825213701</v>
      </c>
      <c r="BH10" s="184">
        <v>2.7731673220855502</v>
      </c>
      <c r="BI10" s="184">
        <v>2.77954066277427</v>
      </c>
      <c r="BJ10" s="184">
        <v>2.7919156034757302</v>
      </c>
      <c r="BK10" s="184">
        <v>2.8014520174072501</v>
      </c>
      <c r="BL10" s="184">
        <v>2.8132248702518301</v>
      </c>
      <c r="BM10" s="184">
        <v>2.8296046782151598</v>
      </c>
      <c r="BN10" s="184">
        <v>2.8414135675033099</v>
      </c>
      <c r="BO10" s="184">
        <v>2.8561996883876799</v>
      </c>
      <c r="BP10" s="184">
        <v>2.85550017170655</v>
      </c>
      <c r="BQ10" s="184">
        <v>2.88999160387382</v>
      </c>
      <c r="BR10" s="184">
        <v>2.9067999885575801</v>
      </c>
      <c r="BS10" s="184">
        <v>2.92580381836104</v>
      </c>
      <c r="BT10" s="184">
        <v>2.9766118630188299</v>
      </c>
      <c r="BU10" s="184">
        <v>3.0267534887955501</v>
      </c>
      <c r="BV10" s="184">
        <v>3.0869388405814999</v>
      </c>
      <c r="BW10" s="184">
        <v>3.1562914112317602</v>
      </c>
      <c r="BX10" s="184">
        <v>3.2127397437715</v>
      </c>
      <c r="BY10" s="184">
        <v>3.2510156303512701</v>
      </c>
      <c r="BZ10" s="184">
        <v>3.2806537450530802</v>
      </c>
      <c r="CA10" s="184">
        <v>3.3069485707297099</v>
      </c>
      <c r="CB10" s="184">
        <v>3.3322107382074</v>
      </c>
      <c r="CC10" s="184">
        <v>3.3573893619030701</v>
      </c>
      <c r="CD10" s="184">
        <v>3.3812836854989001</v>
      </c>
      <c r="CE10" s="184">
        <v>3.4103061938772101</v>
      </c>
      <c r="CF10" s="184">
        <v>3.4382950646695201</v>
      </c>
      <c r="CG10" s="184">
        <v>3.46124259495403</v>
      </c>
      <c r="CH10" s="184">
        <v>3.4858055567096802</v>
      </c>
      <c r="CI10" s="184">
        <v>3.5123481287907801</v>
      </c>
      <c r="CJ10" s="184">
        <v>3.5390701334807502</v>
      </c>
      <c r="CK10" s="184">
        <v>3.5647747183835898</v>
      </c>
      <c r="CL10" s="184">
        <v>3.5926052979961902</v>
      </c>
    </row>
    <row r="12" spans="1:90" x14ac:dyDescent="0.3"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</row>
    <row r="13" spans="1:90" x14ac:dyDescent="0.3"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BX13" s="186" t="s">
        <v>150</v>
      </c>
      <c r="BY13" s="187"/>
      <c r="BZ13" s="187"/>
      <c r="CA13" s="188" t="s">
        <v>151</v>
      </c>
      <c r="CB13" s="189"/>
      <c r="CC13" s="189"/>
      <c r="CD13" s="189"/>
      <c r="CE13" s="189"/>
      <c r="CF13" s="189"/>
      <c r="CG13" s="187"/>
      <c r="CH13" s="187"/>
      <c r="CI13" s="187"/>
    </row>
    <row r="14" spans="1:90" x14ac:dyDescent="0.3"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BX14" s="190"/>
      <c r="BY14" s="191"/>
      <c r="BZ14" s="191"/>
      <c r="CA14" s="191"/>
      <c r="CB14" s="191"/>
      <c r="CC14" s="191"/>
      <c r="CD14" s="191"/>
      <c r="CE14" s="191"/>
      <c r="CF14" s="191"/>
      <c r="CG14" s="191"/>
      <c r="CH14" s="191"/>
      <c r="CI14" s="192"/>
    </row>
    <row r="15" spans="1:90" x14ac:dyDescent="0.3"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BX15" s="193"/>
      <c r="BY15" s="194" t="s">
        <v>152</v>
      </c>
      <c r="BZ15" s="195" t="s">
        <v>153</v>
      </c>
      <c r="CA15" s="187"/>
      <c r="CB15" s="187"/>
      <c r="CC15" s="187"/>
      <c r="CD15" s="187"/>
      <c r="CE15" s="187"/>
      <c r="CF15" s="187"/>
      <c r="CG15" s="187"/>
      <c r="CH15" s="187"/>
      <c r="CI15" s="196"/>
    </row>
    <row r="16" spans="1:90" x14ac:dyDescent="0.3"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BX16" s="193"/>
      <c r="BY16" s="187"/>
      <c r="BZ16" s="197" t="str">
        <f>BZ7</f>
        <v>2022Q4</v>
      </c>
      <c r="CA16" s="187"/>
      <c r="CB16" s="187"/>
      <c r="CC16" s="187"/>
      <c r="CD16" s="187"/>
      <c r="CE16" s="187"/>
      <c r="CF16" s="187"/>
      <c r="CG16" s="187"/>
      <c r="CH16" s="187"/>
      <c r="CI16" s="198" t="s">
        <v>154</v>
      </c>
    </row>
    <row r="17" spans="3:87" x14ac:dyDescent="0.3"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BX17" s="193"/>
      <c r="BY17" s="187"/>
      <c r="BZ17" s="200">
        <f>BZ9</f>
        <v>3.2323635909089199</v>
      </c>
      <c r="CA17" s="187"/>
      <c r="CB17" s="187"/>
      <c r="CC17" s="187"/>
      <c r="CD17" s="187"/>
      <c r="CE17" s="187"/>
      <c r="CF17" s="187"/>
      <c r="CG17" s="187"/>
      <c r="CH17" s="187"/>
      <c r="CI17" s="201">
        <f>BZ17</f>
        <v>3.2323635909089199</v>
      </c>
    </row>
    <row r="18" spans="3:87" x14ac:dyDescent="0.3">
      <c r="BX18" s="193"/>
      <c r="BY18" s="187"/>
      <c r="BZ18" s="187"/>
      <c r="CA18" s="187"/>
      <c r="CB18" s="187"/>
      <c r="CC18" s="187"/>
      <c r="CD18" s="187"/>
      <c r="CE18" s="187"/>
      <c r="CF18" s="187"/>
      <c r="CG18" s="187"/>
      <c r="CH18" s="187"/>
      <c r="CI18" s="202"/>
    </row>
    <row r="19" spans="3:87" x14ac:dyDescent="0.3">
      <c r="BX19" s="203" t="s">
        <v>155</v>
      </c>
      <c r="BY19" s="204"/>
      <c r="BZ19" s="204"/>
      <c r="CA19" s="187" t="s">
        <v>156</v>
      </c>
      <c r="CB19" s="187"/>
      <c r="CC19" s="187"/>
      <c r="CD19" s="187"/>
      <c r="CE19" s="187"/>
      <c r="CF19" s="187"/>
      <c r="CG19" s="187"/>
      <c r="CH19" s="187"/>
      <c r="CI19" s="202"/>
    </row>
    <row r="20" spans="3:87" x14ac:dyDescent="0.3">
      <c r="BX20" s="205"/>
      <c r="BY20" s="194"/>
      <c r="BZ20" s="206" t="str">
        <f>CA7</f>
        <v>2023Q1</v>
      </c>
      <c r="CA20" s="206" t="str">
        <f t="shared" ref="CA20:CF20" si="0">CB7</f>
        <v>2023Q2</v>
      </c>
      <c r="CB20" s="206" t="str">
        <f t="shared" si="0"/>
        <v>2023Q3</v>
      </c>
      <c r="CC20" s="206" t="str">
        <f t="shared" si="0"/>
        <v>2023Q4</v>
      </c>
      <c r="CD20" s="206" t="str">
        <f t="shared" si="0"/>
        <v>2024Q1</v>
      </c>
      <c r="CE20" s="206" t="str">
        <f t="shared" si="0"/>
        <v>2024Q2</v>
      </c>
      <c r="CF20" s="206" t="str">
        <f t="shared" si="0"/>
        <v>2024Q3</v>
      </c>
      <c r="CG20" s="206" t="str">
        <f>CH7</f>
        <v>2024Q4</v>
      </c>
      <c r="CH20" s="187"/>
      <c r="CI20" s="202"/>
    </row>
    <row r="21" spans="3:87" x14ac:dyDescent="0.3">
      <c r="BX21" s="193"/>
      <c r="BY21" s="187"/>
      <c r="BZ21" s="200">
        <f>CA9</f>
        <v>3.2448000854182699</v>
      </c>
      <c r="CA21" s="200">
        <f t="shared" ref="CA21:CG21" si="1">CB9</f>
        <v>3.2572396560179899</v>
      </c>
      <c r="CB21" s="200">
        <f t="shared" si="1"/>
        <v>3.2703584032144799</v>
      </c>
      <c r="CC21" s="200">
        <f t="shared" si="1"/>
        <v>3.2835105063532399</v>
      </c>
      <c r="CD21" s="200">
        <f t="shared" si="1"/>
        <v>3.3005249030113699</v>
      </c>
      <c r="CE21" s="200">
        <f t="shared" si="1"/>
        <v>3.3163270143953998</v>
      </c>
      <c r="CF21" s="200">
        <f t="shared" si="1"/>
        <v>3.3268077845734401</v>
      </c>
      <c r="CG21" s="200">
        <f t="shared" si="1"/>
        <v>3.3382951908102698</v>
      </c>
      <c r="CH21" s="187"/>
      <c r="CI21" s="201">
        <f>AVERAGE(BZ21:CG21)</f>
        <v>3.2922329429743078</v>
      </c>
    </row>
    <row r="22" spans="3:87" x14ac:dyDescent="0.3">
      <c r="BX22" s="193"/>
      <c r="BY22" s="187"/>
      <c r="BZ22" s="187"/>
      <c r="CA22" s="187"/>
      <c r="CB22" s="187"/>
      <c r="CC22" s="187"/>
      <c r="CD22" s="187"/>
      <c r="CE22" s="187"/>
      <c r="CF22" s="187"/>
      <c r="CG22" s="187"/>
      <c r="CH22" s="187"/>
      <c r="CI22" s="202"/>
    </row>
    <row r="23" spans="3:87" x14ac:dyDescent="0.3">
      <c r="BX23" s="193"/>
      <c r="BY23" s="187"/>
      <c r="BZ23" s="187"/>
      <c r="CA23" s="187"/>
      <c r="CB23" s="187"/>
      <c r="CC23" s="187"/>
      <c r="CD23" s="187"/>
      <c r="CE23" s="187"/>
      <c r="CF23" s="187"/>
      <c r="CG23" s="187"/>
      <c r="CH23" s="207" t="s">
        <v>157</v>
      </c>
      <c r="CI23" s="208">
        <f>(CI21-CI17)/CI17</f>
        <v>1.8521849532574713E-2</v>
      </c>
    </row>
    <row r="24" spans="3:87" x14ac:dyDescent="0.3">
      <c r="BX24" s="209"/>
      <c r="BY24" s="210"/>
      <c r="BZ24" s="210"/>
      <c r="CA24" s="210"/>
      <c r="CB24" s="210"/>
      <c r="CC24" s="210"/>
      <c r="CD24" s="210"/>
      <c r="CE24" s="210"/>
      <c r="CF24" s="210"/>
      <c r="CG24" s="210"/>
      <c r="CH24" s="210"/>
      <c r="CI24" s="211"/>
    </row>
  </sheetData>
  <mergeCells count="2">
    <mergeCell ref="A1:B1"/>
    <mergeCell ref="BX19:BZ19"/>
  </mergeCells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5D87B-3427-45EE-BA9C-E0F2D0B8A7B8}">
  <sheetPr>
    <pageSetUpPr fitToPage="1"/>
  </sheetPr>
  <dimension ref="B1:J34"/>
  <sheetViews>
    <sheetView zoomScale="90" zoomScaleNormal="90" workbookViewId="0">
      <selection activeCell="H17" sqref="H17"/>
    </sheetView>
  </sheetViews>
  <sheetFormatPr defaultColWidth="9.81640625" defaultRowHeight="14.5" x14ac:dyDescent="0.35"/>
  <cols>
    <col min="1" max="1" width="5.7265625" style="214" customWidth="1"/>
    <col min="2" max="2" width="59.54296875" style="214" customWidth="1"/>
    <col min="3" max="3" width="24.7265625" style="214" customWidth="1"/>
    <col min="4" max="4" width="58.54296875" style="214" customWidth="1"/>
    <col min="5" max="5" width="63.7265625" style="215" customWidth="1"/>
    <col min="6" max="16384" width="9.81640625" style="214"/>
  </cols>
  <sheetData>
    <row r="1" spans="2:5" ht="21" x14ac:dyDescent="0.5">
      <c r="B1" s="212"/>
      <c r="C1" s="213" t="s">
        <v>158</v>
      </c>
    </row>
    <row r="2" spans="2:5" ht="21" x14ac:dyDescent="0.5">
      <c r="C2" s="213">
        <v>2021</v>
      </c>
    </row>
    <row r="3" spans="2:5" ht="21" x14ac:dyDescent="0.5">
      <c r="B3" s="217"/>
      <c r="C3" s="216" t="s">
        <v>159</v>
      </c>
      <c r="D3" s="218"/>
      <c r="E3" s="219"/>
    </row>
    <row r="4" spans="2:5" ht="19.399999999999999" customHeight="1" thickBot="1" x14ac:dyDescent="0.55000000000000004">
      <c r="B4" s="220" t="s">
        <v>11</v>
      </c>
      <c r="C4" s="221" t="s">
        <v>160</v>
      </c>
      <c r="D4" s="220" t="s">
        <v>161</v>
      </c>
      <c r="E4" s="222" t="s">
        <v>162</v>
      </c>
    </row>
    <row r="5" spans="2:5" ht="31.4" customHeight="1" x14ac:dyDescent="0.5">
      <c r="B5" s="223" t="s">
        <v>163</v>
      </c>
      <c r="C5" s="224">
        <v>18.72</v>
      </c>
      <c r="D5" s="225" t="s">
        <v>164</v>
      </c>
      <c r="E5" s="226" t="s">
        <v>165</v>
      </c>
    </row>
    <row r="6" spans="2:5" ht="31.4" customHeight="1" thickBot="1" x14ac:dyDescent="0.55000000000000004">
      <c r="B6" s="227" t="s">
        <v>166</v>
      </c>
      <c r="C6" s="228">
        <f>C5*2080</f>
        <v>38937.599999999999</v>
      </c>
      <c r="D6" s="229"/>
      <c r="E6" s="230"/>
    </row>
    <row r="7" spans="2:5" ht="21" x14ac:dyDescent="0.5">
      <c r="B7" s="223" t="s">
        <v>167</v>
      </c>
      <c r="C7" s="224">
        <v>23.415800000000001</v>
      </c>
      <c r="D7" s="231" t="s">
        <v>168</v>
      </c>
      <c r="E7" s="226" t="s">
        <v>169</v>
      </c>
    </row>
    <row r="8" spans="2:5" ht="21.5" thickBot="1" x14ac:dyDescent="0.55000000000000004">
      <c r="B8" s="232" t="s">
        <v>170</v>
      </c>
      <c r="C8" s="233">
        <f>C7*2080</f>
        <v>48704.864000000001</v>
      </c>
      <c r="D8" s="218" t="s">
        <v>171</v>
      </c>
      <c r="E8" s="234"/>
    </row>
    <row r="9" spans="2:5" ht="21" x14ac:dyDescent="0.5">
      <c r="B9" s="223" t="s">
        <v>172</v>
      </c>
      <c r="C9" s="224">
        <v>17.97</v>
      </c>
      <c r="D9" s="231"/>
      <c r="E9" s="226" t="s">
        <v>173</v>
      </c>
    </row>
    <row r="10" spans="2:5" ht="21.5" thickBot="1" x14ac:dyDescent="0.55000000000000004">
      <c r="B10" s="227" t="s">
        <v>174</v>
      </c>
      <c r="C10" s="228">
        <f>C9*2080</f>
        <v>37377.599999999999</v>
      </c>
      <c r="D10" s="235"/>
      <c r="E10" s="230"/>
    </row>
    <row r="11" spans="2:5" ht="21" x14ac:dyDescent="0.5">
      <c r="B11" s="223" t="s">
        <v>175</v>
      </c>
      <c r="C11" s="224">
        <v>23.67</v>
      </c>
      <c r="D11" s="231" t="s">
        <v>176</v>
      </c>
      <c r="E11" s="226" t="s">
        <v>177</v>
      </c>
    </row>
    <row r="12" spans="2:5" ht="21.5" thickBot="1" x14ac:dyDescent="0.55000000000000004">
      <c r="B12" s="232" t="s">
        <v>178</v>
      </c>
      <c r="C12" s="233">
        <f>C11*2080</f>
        <v>49233.600000000006</v>
      </c>
      <c r="D12" s="218" t="s">
        <v>179</v>
      </c>
      <c r="E12" s="234"/>
    </row>
    <row r="13" spans="2:5" ht="42" x14ac:dyDescent="0.5">
      <c r="B13" s="236" t="s">
        <v>180</v>
      </c>
      <c r="C13" s="224">
        <v>28.445</v>
      </c>
      <c r="D13" s="231" t="s">
        <v>181</v>
      </c>
      <c r="E13" s="226" t="s">
        <v>182</v>
      </c>
    </row>
    <row r="14" spans="2:5" ht="42.5" thickBot="1" x14ac:dyDescent="0.55000000000000004">
      <c r="B14" s="237" t="s">
        <v>183</v>
      </c>
      <c r="C14" s="228">
        <f>C13*2080</f>
        <v>59165.599999999999</v>
      </c>
      <c r="D14" s="235" t="s">
        <v>184</v>
      </c>
      <c r="E14" s="230"/>
    </row>
    <row r="15" spans="2:5" ht="21" x14ac:dyDescent="0.5">
      <c r="B15" s="223" t="s">
        <v>185</v>
      </c>
      <c r="C15" s="224">
        <v>34.2425</v>
      </c>
      <c r="D15" s="231" t="s">
        <v>186</v>
      </c>
      <c r="E15" s="226" t="s">
        <v>187</v>
      </c>
    </row>
    <row r="16" spans="2:5" ht="21.5" thickBot="1" x14ac:dyDescent="0.55000000000000004">
      <c r="B16" s="227" t="s">
        <v>188</v>
      </c>
      <c r="C16" s="228">
        <f>C15*2080</f>
        <v>71224.399999999994</v>
      </c>
      <c r="D16" s="235"/>
      <c r="E16" s="230"/>
    </row>
    <row r="17" spans="2:5" ht="21" x14ac:dyDescent="0.5">
      <c r="B17" s="232" t="s">
        <v>189</v>
      </c>
      <c r="C17" s="238">
        <v>34.615499999999997</v>
      </c>
      <c r="D17" s="218" t="s">
        <v>190</v>
      </c>
      <c r="E17" s="239" t="s">
        <v>191</v>
      </c>
    </row>
    <row r="18" spans="2:5" ht="21.5" thickBot="1" x14ac:dyDescent="0.55000000000000004">
      <c r="B18" s="232" t="s">
        <v>192</v>
      </c>
      <c r="C18" s="233">
        <f>C17*2080</f>
        <v>72000.239999999991</v>
      </c>
      <c r="D18" s="218" t="s">
        <v>193</v>
      </c>
      <c r="E18" s="239"/>
    </row>
    <row r="19" spans="2:5" ht="21" x14ac:dyDescent="0.5">
      <c r="B19" s="223" t="s">
        <v>194</v>
      </c>
      <c r="C19" s="224">
        <v>42.14</v>
      </c>
      <c r="D19" s="240" t="s">
        <v>195</v>
      </c>
      <c r="E19" s="226" t="s">
        <v>196</v>
      </c>
    </row>
    <row r="20" spans="2:5" ht="21.5" thickBot="1" x14ac:dyDescent="0.55000000000000004">
      <c r="B20" s="227" t="s">
        <v>197</v>
      </c>
      <c r="C20" s="228">
        <f>C19*2080</f>
        <v>87651.199999999997</v>
      </c>
      <c r="D20" s="241"/>
      <c r="E20" s="230"/>
    </row>
    <row r="21" spans="2:5" ht="21" x14ac:dyDescent="0.5">
      <c r="B21" s="223" t="s">
        <v>198</v>
      </c>
      <c r="C21" s="224">
        <v>28.94</v>
      </c>
      <c r="D21" s="231"/>
      <c r="E21" s="226" t="s">
        <v>199</v>
      </c>
    </row>
    <row r="22" spans="2:5" ht="21.5" thickBot="1" x14ac:dyDescent="0.55000000000000004">
      <c r="B22" s="227" t="s">
        <v>200</v>
      </c>
      <c r="C22" s="228">
        <f>C21*2080</f>
        <v>60195.200000000004</v>
      </c>
      <c r="D22" s="235"/>
      <c r="E22" s="230"/>
    </row>
    <row r="23" spans="2:5" ht="21" x14ac:dyDescent="0.5">
      <c r="B23" s="223" t="s">
        <v>201</v>
      </c>
      <c r="C23" s="224">
        <v>45.65</v>
      </c>
      <c r="D23" s="231"/>
      <c r="E23" s="226" t="s">
        <v>202</v>
      </c>
    </row>
    <row r="24" spans="2:5" ht="21.5" thickBot="1" x14ac:dyDescent="0.55000000000000004">
      <c r="B24" s="227" t="s">
        <v>203</v>
      </c>
      <c r="C24" s="228">
        <f>C23*2080</f>
        <v>94952</v>
      </c>
      <c r="D24" s="235"/>
      <c r="E24" s="230"/>
    </row>
    <row r="25" spans="2:5" ht="21" x14ac:dyDescent="0.5">
      <c r="B25" s="223" t="s">
        <v>204</v>
      </c>
      <c r="C25" s="224">
        <v>61.62</v>
      </c>
      <c r="D25" s="231"/>
      <c r="E25" s="226" t="s">
        <v>205</v>
      </c>
    </row>
    <row r="26" spans="2:5" ht="21.5" thickBot="1" x14ac:dyDescent="0.55000000000000004">
      <c r="B26" s="227" t="s">
        <v>206</v>
      </c>
      <c r="C26" s="228">
        <f>C25*2080</f>
        <v>128169.59999999999</v>
      </c>
      <c r="D26" s="235"/>
      <c r="E26" s="230"/>
    </row>
    <row r="27" spans="2:5" ht="21" x14ac:dyDescent="0.5">
      <c r="B27" s="218"/>
      <c r="C27" s="218"/>
      <c r="D27" s="218"/>
      <c r="E27" s="219"/>
    </row>
    <row r="28" spans="2:5" ht="37" x14ac:dyDescent="0.45">
      <c r="B28" s="242" t="s">
        <v>207</v>
      </c>
      <c r="C28" s="243">
        <f>C6</f>
        <v>38937.599999999999</v>
      </c>
      <c r="D28" s="244"/>
      <c r="E28" s="245"/>
    </row>
    <row r="29" spans="2:5" ht="18.5" x14ac:dyDescent="0.45">
      <c r="B29" s="244"/>
      <c r="C29" s="244"/>
      <c r="D29" s="244"/>
      <c r="E29" s="245"/>
    </row>
    <row r="30" spans="2:5" ht="18.5" x14ac:dyDescent="0.45">
      <c r="B30" s="244"/>
      <c r="C30" s="244"/>
      <c r="D30" s="244"/>
      <c r="E30" s="245"/>
    </row>
    <row r="31" spans="2:5" ht="18.5" x14ac:dyDescent="0.45">
      <c r="B31" s="246" t="s">
        <v>208</v>
      </c>
      <c r="C31" s="247">
        <v>0.2422</v>
      </c>
      <c r="D31" s="244" t="s">
        <v>209</v>
      </c>
      <c r="E31" s="245"/>
    </row>
    <row r="32" spans="2:5" ht="74" x14ac:dyDescent="0.45">
      <c r="B32" s="246"/>
      <c r="C32" s="244"/>
      <c r="D32" s="245" t="s">
        <v>210</v>
      </c>
      <c r="E32" s="245"/>
    </row>
    <row r="33" spans="2:5" ht="18.5" x14ac:dyDescent="0.45">
      <c r="B33" s="246" t="s">
        <v>211</v>
      </c>
      <c r="C33" s="248">
        <f>[1]CAF!CI23</f>
        <v>1.8521849532574713E-2</v>
      </c>
      <c r="D33" s="244"/>
      <c r="E33" s="245"/>
    </row>
    <row r="34" spans="2:5" ht="18.5" x14ac:dyDescent="0.45">
      <c r="B34" s="246" t="s">
        <v>27</v>
      </c>
      <c r="C34" s="249">
        <v>0.12</v>
      </c>
      <c r="D34" s="244" t="s">
        <v>28</v>
      </c>
      <c r="E34" s="245"/>
    </row>
  </sheetData>
  <mergeCells count="12">
    <mergeCell ref="E25:E26"/>
    <mergeCell ref="E13:E14"/>
    <mergeCell ref="E15:E16"/>
    <mergeCell ref="D19:D20"/>
    <mergeCell ref="E19:E20"/>
    <mergeCell ref="E21:E22"/>
    <mergeCell ref="E23:E24"/>
    <mergeCell ref="D5:D6"/>
    <mergeCell ref="E5:E6"/>
    <mergeCell ref="E7:E8"/>
    <mergeCell ref="E9:E10"/>
    <mergeCell ref="E11:E12"/>
  </mergeCells>
  <pageMargins left="0.25" right="0.25" top="0.25" bottom="0.25" header="0.05" footer="0.05"/>
  <pageSetup scale="57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Prop Central Intake &amp; Asses</vt:lpstr>
      <vt:lpstr>Proposed Intake </vt:lpstr>
      <vt:lpstr>CAF</vt:lpstr>
      <vt:lpstr>M2021 BLS Chart</vt:lpstr>
      <vt:lpstr>'M2021 BLS Chart'!Print_Area</vt:lpstr>
      <vt:lpstr>'Prop Central Intake &amp; Asses'!Print_Area</vt:lpstr>
      <vt:lpstr>'Proposed Intake '!Print_Area</vt:lpstr>
      <vt:lpstr>CAF!Print_Titles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Solimini, Kara (EHS)</dc:creator>
  <cp:lastModifiedBy>Solimini, Kara (EHS)</cp:lastModifiedBy>
  <dcterms:created xsi:type="dcterms:W3CDTF">2022-09-14T15:13:52Z</dcterms:created>
  <dcterms:modified xsi:type="dcterms:W3CDTF">2022-09-14T15:17:45Z</dcterms:modified>
</cp:coreProperties>
</file>