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dministrative Services-POS Policy Office\Rate Setting\Rate Projects\Youth Short Term Stabilization-CMR 418\YSTS Rate Review Oct 2022\3. Signoff\Website\"/>
    </mc:Choice>
  </mc:AlternateContent>
  <xr:revisionPtr revIDLastSave="0" documentId="13_ncr:1_{911739CB-2DFD-4924-87DB-E4075777FA1A}" xr6:coauthVersionLast="44" xr6:coauthVersionMax="44" xr10:uidLastSave="{00000000-0000-0000-0000-000000000000}"/>
  <bookViews>
    <workbookView xWindow="28680" yWindow="-120" windowWidth="29040" windowHeight="15840" activeTab="1" xr2:uid="{A84BA3A6-5304-4B6D-8C42-CDB519D39A9D}"/>
  </bookViews>
  <sheets>
    <sheet name="1. Youth Stabilization FY23" sheetId="2" r:id="rId1"/>
    <sheet name="2.  Staffing Supports FY23" sheetId="3" r:id="rId2"/>
    <sheet name="BLS  SALARY CHART" sheetId="4" r:id="rId3"/>
    <sheet name="Spring 2022 CAF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alldata">#REF!</definedName>
    <definedName name="alled">#REF!</definedName>
    <definedName name="allstem">#REF!</definedName>
    <definedName name="asdfasdf" localSheetId="1">#REF!</definedName>
    <definedName name="asdfasdf">#REF!</definedName>
    <definedName name="Average" localSheetId="1">#REF!</definedName>
    <definedName name="Average">#REF!</definedName>
    <definedName name="CAF_NEW">[3]RawDataCalcs!$L$70:$DB$70</definedName>
    <definedName name="Cap" localSheetId="2">[4]RawDataCalcs!$L$35:$DB$35</definedName>
    <definedName name="Cap">[5]RawDataCalcs!$L$70:$DB$70</definedName>
    <definedName name="chart" localSheetId="1">#REF!</definedName>
    <definedName name="chart">#REF!</definedName>
    <definedName name="Data" localSheetId="1">#REF!</definedName>
    <definedName name="Data">#REF!</definedName>
    <definedName name="Floor" localSheetId="2">[4]RawDataCalcs!$L$34:$DB$34</definedName>
    <definedName name="Floor">[5]RawDataCalcs!$L$69:$DB$69</definedName>
    <definedName name="Funds">'[6]RawDataCalcs3386&amp;3401'!$L$68:$DB$68</definedName>
    <definedName name="gk" localSheetId="1">#REF!</definedName>
    <definedName name="gk">#REF!</definedName>
    <definedName name="hhh" localSheetId="1">#REF!</definedName>
    <definedName name="hhh">#REF!</definedName>
    <definedName name="JailDAverage" localSheetId="1">#REF!</definedName>
    <definedName name="JailDAverage">#REF!</definedName>
    <definedName name="JailDCap">[7]ALLRawDataCalcs!$L$80:$DB$80</definedName>
    <definedName name="JailDFloor">[7]ALLRawDataCalcs!$L$79:$DB$79</definedName>
    <definedName name="JailDgk" localSheetId="1">#REF!</definedName>
    <definedName name="JailDgk">#REF!</definedName>
    <definedName name="JailDMax" localSheetId="1">#REF!</definedName>
    <definedName name="JailDMax">#REF!</definedName>
    <definedName name="JailDMedian" localSheetId="1">#REF!</definedName>
    <definedName name="JailDMedian">#REF!</definedName>
    <definedName name="KARA">#REF!</definedName>
    <definedName name="kls" localSheetId="1">#REF!</definedName>
    <definedName name="kls">#REF!</definedName>
    <definedName name="ListProviders">'[8]List of Programs'!$A$24:$A$29</definedName>
    <definedName name="Max" localSheetId="1">#REF!</definedName>
    <definedName name="Max">#REF!</definedName>
    <definedName name="Median" localSheetId="1">#REF!</definedName>
    <definedName name="Median">#REF!</definedName>
    <definedName name="Min" localSheetId="1">#REF!</definedName>
    <definedName name="Min">#REF!</definedName>
    <definedName name="MT" localSheetId="1">#REF!</definedName>
    <definedName name="MT">#REF!</definedName>
    <definedName name="new" localSheetId="1">#REF!</definedName>
    <definedName name="new">#REF!</definedName>
    <definedName name="ok" localSheetId="1">#REF!</definedName>
    <definedName name="ok">#REF!</definedName>
    <definedName name="_xlnm.Print_Area" localSheetId="0">'1. Youth Stabilization FY23'!$A$58:$I$82</definedName>
    <definedName name="_xlnm.Print_Area" localSheetId="1">'2.  Staffing Supports FY23'!$A$1:$D$42</definedName>
    <definedName name="_xlnm.Print_Area" localSheetId="2">'BLS  SALARY CHART'!$B$1:$E$41</definedName>
    <definedName name="_xlnm.Print_Titles" localSheetId="3">'Spring 2022 CAF'!$A:$A</definedName>
    <definedName name="Program_File" localSheetId="1">#REF!</definedName>
    <definedName name="Program_File">#REF!</definedName>
    <definedName name="Programs">'[8]List of Programs'!$B$3:$B$19</definedName>
    <definedName name="ProvFTE" localSheetId="1">'[9]FTE Data'!$A$3:$AW$56</definedName>
    <definedName name="ProvFTE">'[10]FTE Data'!$A$3:$AW$56</definedName>
    <definedName name="PurchasedBy" localSheetId="1">'[9]FTE Data'!$C$263:$AZ$657</definedName>
    <definedName name="PurchasedBy">'[10]FTE Data'!$C$263:$AZ$657</definedName>
    <definedName name="resmay2007" localSheetId="1">#REF!</definedName>
    <definedName name="resmay2007">#REF!</definedName>
    <definedName name="sheet1">#REF!</definedName>
    <definedName name="Site_list" localSheetId="1">[9]Lists!$A$2:$A$53</definedName>
    <definedName name="Site_list">[10]Lists!$A$2:$A$53</definedName>
    <definedName name="Source" localSheetId="1">#REF!</definedName>
    <definedName name="Source">#REF!</definedName>
    <definedName name="Source_2" localSheetId="1">#REF!</definedName>
    <definedName name="Source_2">#REF!</definedName>
    <definedName name="SourcePathAndFileName" localSheetId="1">#REF!</definedName>
    <definedName name="SourcePathAndFileName">#REF!</definedName>
    <definedName name="Total_UFR" localSheetId="1">#REF!</definedName>
    <definedName name="Total_UFR">#REF!</definedName>
    <definedName name="Total_UFRs" localSheetId="1">#REF!</definedName>
    <definedName name="Total_UFRs">#REF!</definedName>
    <definedName name="Total_UFRs_" localSheetId="1">#REF!</definedName>
    <definedName name="Total_UFRs_">#REF!</definedName>
    <definedName name="UFR" localSheetId="1">'[11]Complete UFR List'!#REF!</definedName>
    <definedName name="UFR">'[11]Complete UFR List'!#REF!</definedName>
    <definedName name="UFRS" localSheetId="1">'[11]Complete UFR List'!#REF!</definedName>
    <definedName name="UFRS">'[11]Complete UFR List'!#REF!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4" l="1"/>
  <c r="C33" i="4"/>
  <c r="C34" i="4" s="1"/>
  <c r="C31" i="4"/>
  <c r="C32" i="4" s="1"/>
  <c r="C30" i="4"/>
  <c r="C29" i="4"/>
  <c r="C27" i="4"/>
  <c r="C28" i="4" s="1"/>
  <c r="F2" i="3" s="1"/>
  <c r="C25" i="4"/>
  <c r="C26" i="4" s="1"/>
  <c r="C24" i="4"/>
  <c r="C23" i="4"/>
  <c r="C22" i="4"/>
  <c r="C21" i="4"/>
  <c r="C19" i="4"/>
  <c r="C20" i="4" s="1"/>
  <c r="C17" i="4"/>
  <c r="C18" i="4" s="1"/>
  <c r="G2" i="3" s="1"/>
  <c r="C15" i="4"/>
  <c r="C16" i="4" s="1"/>
  <c r="C13" i="4"/>
  <c r="C14" i="4" s="1"/>
  <c r="H2" i="3" s="1"/>
  <c r="C11" i="4"/>
  <c r="C12" i="4" s="1"/>
  <c r="C10" i="4"/>
  <c r="C9" i="4"/>
  <c r="C7" i="4"/>
  <c r="C8" i="4" s="1"/>
  <c r="C5" i="4"/>
  <c r="C6" i="4" s="1"/>
  <c r="C47" i="4" s="1"/>
  <c r="E16" i="3"/>
  <c r="E15" i="3"/>
  <c r="E13" i="3"/>
  <c r="I12" i="3"/>
  <c r="M2" i="3"/>
  <c r="M13" i="3" s="1"/>
  <c r="L2" i="3"/>
  <c r="L3" i="3" s="1"/>
  <c r="K2" i="3"/>
  <c r="K13" i="3" s="1"/>
  <c r="I34" i="2"/>
  <c r="I33" i="2"/>
  <c r="D17" i="2" s="1"/>
  <c r="E17" i="2" s="1"/>
  <c r="I31" i="2"/>
  <c r="C22" i="2"/>
  <c r="D20" i="2"/>
  <c r="C17" i="2"/>
  <c r="D13" i="2"/>
  <c r="D12" i="2"/>
  <c r="D11" i="2"/>
  <c r="D10" i="2"/>
  <c r="E9" i="2"/>
  <c r="E12" i="2" s="1"/>
  <c r="I8" i="2"/>
  <c r="I7" i="2"/>
  <c r="I6" i="2"/>
  <c r="I5" i="2"/>
  <c r="I9" i="2" s="1"/>
  <c r="I10" i="2" s="1"/>
  <c r="E5" i="2"/>
  <c r="CG21" i="1"/>
  <c r="CF21" i="1"/>
  <c r="CE21" i="1"/>
  <c r="CD21" i="1"/>
  <c r="CC21" i="1"/>
  <c r="CB21" i="1"/>
  <c r="CA21" i="1"/>
  <c r="BZ21" i="1"/>
  <c r="CI21" i="1" s="1"/>
  <c r="CI23" i="1" s="1"/>
  <c r="CG20" i="1"/>
  <c r="CF20" i="1"/>
  <c r="CE20" i="1"/>
  <c r="CD20" i="1"/>
  <c r="CC20" i="1"/>
  <c r="CB20" i="1"/>
  <c r="CA20" i="1"/>
  <c r="BZ20" i="1"/>
  <c r="BZ17" i="1"/>
  <c r="CI17" i="1" s="1"/>
  <c r="BZ16" i="1"/>
  <c r="M3" i="3" l="1"/>
  <c r="L4" i="3"/>
  <c r="L14" i="3" s="1"/>
  <c r="E13" i="2"/>
  <c r="E14" i="2" s="1"/>
  <c r="E19" i="2" s="1"/>
  <c r="L13" i="3"/>
  <c r="L15" i="3" s="1"/>
  <c r="K3" i="3"/>
  <c r="H4" i="3"/>
  <c r="H6" i="3" s="1"/>
  <c r="I35" i="2"/>
  <c r="D22" i="2" s="1"/>
  <c r="D16" i="3"/>
  <c r="L16" i="3" s="1"/>
  <c r="C48" i="4"/>
  <c r="O2" i="3" s="1"/>
  <c r="S2" i="3"/>
  <c r="C49" i="4"/>
  <c r="P2" i="3" s="1"/>
  <c r="I2" i="3"/>
  <c r="G4" i="3"/>
  <c r="G6" i="3" s="1"/>
  <c r="F4" i="3"/>
  <c r="F5" i="3" s="1"/>
  <c r="J2" i="3"/>
  <c r="N2" i="3"/>
  <c r="K4" i="3"/>
  <c r="K14" i="3" s="1"/>
  <c r="K15" i="3" s="1"/>
  <c r="L5" i="3"/>
  <c r="C36" i="4"/>
  <c r="M4" i="3"/>
  <c r="M14" i="3" s="1"/>
  <c r="M15" i="3" s="1"/>
  <c r="L17" i="3" l="1"/>
  <c r="L18" i="3" s="1"/>
  <c r="K5" i="3"/>
  <c r="H5" i="3"/>
  <c r="M5" i="3"/>
  <c r="L6" i="3"/>
  <c r="K16" i="3"/>
  <c r="K17" i="3" s="1"/>
  <c r="K18" i="3" s="1"/>
  <c r="F6" i="3"/>
  <c r="F7" i="3" s="1"/>
  <c r="F8" i="3" s="1"/>
  <c r="L7" i="3"/>
  <c r="L8" i="3" s="1"/>
  <c r="L19" i="3"/>
  <c r="O3" i="3"/>
  <c r="O13" i="3"/>
  <c r="O4" i="3"/>
  <c r="O14" i="3" s="1"/>
  <c r="O15" i="3" s="1"/>
  <c r="E22" i="2"/>
  <c r="E20" i="2"/>
  <c r="E21" i="2" s="1"/>
  <c r="N3" i="3"/>
  <c r="N13" i="3"/>
  <c r="N4" i="3"/>
  <c r="N14" i="3" s="1"/>
  <c r="M16" i="3"/>
  <c r="M17" i="3" s="1"/>
  <c r="M18" i="3" s="1"/>
  <c r="K6" i="3"/>
  <c r="K7" i="3" s="1"/>
  <c r="K8" i="3" s="1"/>
  <c r="I13" i="3"/>
  <c r="I3" i="3"/>
  <c r="I4" i="3"/>
  <c r="I14" i="3" s="1"/>
  <c r="J3" i="3"/>
  <c r="J13" i="3"/>
  <c r="J4" i="3"/>
  <c r="Q2" i="3"/>
  <c r="P3" i="3"/>
  <c r="P13" i="3"/>
  <c r="P4" i="3"/>
  <c r="P14" i="3" s="1"/>
  <c r="G5" i="3"/>
  <c r="G7" i="3" s="1"/>
  <c r="G8" i="3" s="1"/>
  <c r="S3" i="3"/>
  <c r="S13" i="3"/>
  <c r="S4" i="3"/>
  <c r="M6" i="3"/>
  <c r="H7" i="3"/>
  <c r="H8" i="3" s="1"/>
  <c r="P15" i="3" l="1"/>
  <c r="I5" i="3"/>
  <c r="M7" i="3"/>
  <c r="M8" i="3" s="1"/>
  <c r="J5" i="3"/>
  <c r="Q5" i="3" s="1"/>
  <c r="R5" i="3" s="1"/>
  <c r="T5" i="3" s="1"/>
  <c r="N15" i="3"/>
  <c r="O5" i="3"/>
  <c r="S5" i="3"/>
  <c r="M19" i="3"/>
  <c r="O6" i="3"/>
  <c r="I15" i="3"/>
  <c r="I16" i="3"/>
  <c r="I17" i="3" s="1"/>
  <c r="I18" i="3" s="1"/>
  <c r="I19" i="3" s="1"/>
  <c r="N16" i="3"/>
  <c r="Q13" i="3"/>
  <c r="R2" i="3"/>
  <c r="N6" i="3"/>
  <c r="I6" i="3"/>
  <c r="I7" i="3" s="1"/>
  <c r="I8" i="3" s="1"/>
  <c r="Q4" i="3"/>
  <c r="J14" i="3"/>
  <c r="J15" i="3" s="1"/>
  <c r="O16" i="3"/>
  <c r="O17" i="3" s="1"/>
  <c r="O18" i="3" s="1"/>
  <c r="K19" i="3"/>
  <c r="N5" i="3"/>
  <c r="P16" i="3"/>
  <c r="P17" i="3" s="1"/>
  <c r="P18" i="3" s="1"/>
  <c r="S6" i="3"/>
  <c r="S7" i="3" s="1"/>
  <c r="S8" i="3" s="1"/>
  <c r="S14" i="3"/>
  <c r="S15" i="3" s="1"/>
  <c r="P5" i="3"/>
  <c r="Q3" i="3"/>
  <c r="R3" i="3" s="1"/>
  <c r="T3" i="3" s="1"/>
  <c r="J6" i="3"/>
  <c r="P6" i="3"/>
  <c r="E23" i="2"/>
  <c r="E24" i="2" s="1"/>
  <c r="N17" i="3" l="1"/>
  <c r="N18" i="3" s="1"/>
  <c r="O7" i="3"/>
  <c r="O8" i="3" s="1"/>
  <c r="P7" i="3"/>
  <c r="P8" i="3" s="1"/>
  <c r="N7" i="3"/>
  <c r="N8" i="3" s="1"/>
  <c r="O19" i="3"/>
  <c r="N19" i="3"/>
  <c r="P19" i="3"/>
  <c r="Q6" i="3"/>
  <c r="R6" i="3" s="1"/>
  <c r="T6" i="3" s="1"/>
  <c r="J7" i="3"/>
  <c r="J16" i="3"/>
  <c r="J17" i="3" s="1"/>
  <c r="J18" i="3" s="1"/>
  <c r="Q14" i="3"/>
  <c r="Q15" i="3" s="1"/>
  <c r="R4" i="3"/>
  <c r="E25" i="2"/>
  <c r="E26" i="2"/>
  <c r="T2" i="3"/>
  <c r="T13" i="3" s="1"/>
  <c r="R13" i="3"/>
  <c r="S16" i="3"/>
  <c r="S17" i="3" s="1"/>
  <c r="S18" i="3" s="1"/>
  <c r="Q16" i="3" l="1"/>
  <c r="Q17" i="3" s="1"/>
  <c r="Q18" i="3" s="1"/>
  <c r="S19" i="3"/>
  <c r="T4" i="3"/>
  <c r="T14" i="3" s="1"/>
  <c r="T15" i="3" s="1"/>
  <c r="R14" i="3"/>
  <c r="R15" i="3" s="1"/>
  <c r="Q7" i="3"/>
  <c r="R7" i="3" s="1"/>
  <c r="T7" i="3" s="1"/>
  <c r="J8" i="3"/>
  <c r="J19" i="3"/>
  <c r="Q19" i="3" s="1"/>
  <c r="R19" i="3" s="1"/>
  <c r="T19" i="3" s="1"/>
  <c r="R16" i="3" l="1"/>
  <c r="R17" i="3" s="1"/>
  <c r="R18" i="3" s="1"/>
  <c r="Q8" i="3"/>
  <c r="R8" i="3" s="1"/>
  <c r="T16" i="3"/>
  <c r="T17" i="3" s="1"/>
  <c r="T18" i="3" s="1"/>
  <c r="T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Solimini, Kara (EHS)</author>
    <author>tc={E40AC7F8-EB9D-4744-AF94-A77B8C46FEF5}</author>
  </authors>
  <commentList>
    <comment ref="H1" authorId="0" shapeId="0" xr:uid="{D6C00525-B66F-49C4-A578-DB85AF51D0C1}">
      <text>
        <r>
          <rPr>
            <b/>
            <sz val="9"/>
            <color indexed="81"/>
            <rFont val="Tahoma"/>
            <charset val="1"/>
          </rPr>
          <t>Solimini, Kara (EHS):</t>
        </r>
        <r>
          <rPr>
            <sz val="9"/>
            <color indexed="81"/>
            <rFont val="Tahoma"/>
            <charset val="1"/>
          </rPr>
          <t xml:space="preserve">
New rate to be put into Reg</t>
        </r>
      </text>
    </comment>
    <comment ref="I1" authorId="1" shapeId="0" xr:uid="{E40AC7F8-EB9D-4744-AF94-A77B8C46FEF5}">
      <text>
        <t>[Threaded comment]
Your version of Excel allows you to read this threaded comment; however, any edits to it will get removed if the file is opened in a newer version of Excel. Learn more: https://go.microsoft.com/fwlink/?linkid=870924
Comment:
    New Rate to be put in Regulation</t>
      </text>
    </comment>
  </commentList>
</comments>
</file>

<file path=xl/sharedStrings.xml><?xml version="1.0" encoding="utf-8"?>
<sst xmlns="http://schemas.openxmlformats.org/spreadsheetml/2006/main" count="465" uniqueCount="289">
  <si>
    <t>Massachusetts Economic Indicators</t>
  </si>
  <si>
    <r>
      <t xml:space="preserve">IHS Markit, </t>
    </r>
    <r>
      <rPr>
        <b/>
        <sz val="12"/>
        <color indexed="10"/>
        <rFont val="Arial"/>
        <family val="2"/>
      </rPr>
      <t>Spring 2022 Forecast</t>
    </r>
  </si>
  <si>
    <t>Prepared by Michael Lynch, 781-301-9129</t>
  </si>
  <si>
    <t>FY21</t>
  </si>
  <si>
    <t>FY22</t>
  </si>
  <si>
    <t>FY23</t>
  </si>
  <si>
    <t>FY24</t>
  </si>
  <si>
    <t>FY25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</si>
  <si>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</si>
  <si>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</si>
  <si>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</si>
  <si>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</si>
  <si>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</si>
  <si>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</si>
  <si>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</si>
  <si>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</si>
  <si>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</si>
  <si>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</si>
  <si>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</si>
  <si>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</si>
  <si>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</si>
  <si>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</si>
  <si>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</si>
  <si>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</si>
  <si>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</si>
  <si>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</si>
  <si>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</si>
  <si>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</si>
  <si>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</si>
  <si>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</si>
  <si>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</si>
  <si>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</si>
  <si>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</si>
  <si>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</si>
  <si>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</si>
  <si>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</si>
  <si>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</si>
  <si>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</si>
  <si>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</si>
  <si>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</si>
  <si>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</si>
  <si>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</si>
  <si>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</si>
  <si>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</si>
  <si>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</si>
  <si>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</si>
  <si>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</si>
  <si>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</si>
  <si>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</si>
  <si>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</si>
  <si>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</si>
  <si>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</si>
  <si>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</si>
  <si>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</si>
  <si>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</si>
  <si>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</si>
  <si>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</si>
  <si>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</si>
  <si>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</si>
  <si>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</si>
  <si>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</si>
  <si>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</si>
  <si>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</si>
  <si>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</si>
  <si>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</si>
  <si>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</si>
  <si>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</si>
  <si>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</si>
  <si>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</si>
  <si>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</si>
  <si>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</si>
  <si>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</si>
  <si>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</si>
  <si>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</si>
  <si>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</si>
  <si>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</si>
  <si>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</si>
  <si>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</si>
  <si>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</si>
  <si>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</si>
  <si>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</si>
  <si>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</si>
  <si>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</si>
  <si>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</si>
  <si>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</si>
  <si>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</si>
  <si>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</si>
  <si>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</si>
  <si>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</si>
  <si>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</si>
  <si>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</si>
  <si>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</si>
  <si>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</si>
  <si>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</si>
  <si>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</si>
  <si>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</si>
  <si>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</si>
  <si>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</si>
  <si>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</si>
  <si>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</si>
  <si>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</si>
  <si>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</si>
  <si>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</si>
  <si>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</si>
  <si>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October 2022</t>
  </si>
  <si>
    <t xml:space="preserve">Base period: </t>
  </si>
  <si>
    <t>FY23Q1</t>
  </si>
  <si>
    <t>Average</t>
  </si>
  <si>
    <t xml:space="preserve">Prospective rate period: </t>
  </si>
  <si>
    <t>10/1/22 through 9/30/24</t>
  </si>
  <si>
    <t>CAF:</t>
  </si>
  <si>
    <t xml:space="preserve">Youth Stabilization Residential (12 Bed) Model Budget 
</t>
  </si>
  <si>
    <t>Relief Assumptions</t>
  </si>
  <si>
    <t>Days</t>
  </si>
  <si>
    <t>Hours</t>
  </si>
  <si>
    <t>Beds:    12</t>
  </si>
  <si>
    <t>Bed Days:</t>
  </si>
  <si>
    <t>vacation</t>
  </si>
  <si>
    <t>sick/ personal</t>
  </si>
  <si>
    <t>FTE</t>
  </si>
  <si>
    <t>Expense</t>
  </si>
  <si>
    <t>holidays</t>
  </si>
  <si>
    <t>training</t>
  </si>
  <si>
    <t>Management</t>
  </si>
  <si>
    <t>Total Hours per FTE:</t>
  </si>
  <si>
    <t>Medical / Nursing &amp; Clinical Director &amp; Clin Staff including relief</t>
  </si>
  <si>
    <t>% of FTE:</t>
  </si>
  <si>
    <t>Direct Service Staff including relief</t>
  </si>
  <si>
    <t>Total Program Staff</t>
  </si>
  <si>
    <t xml:space="preserve">Staff Positions </t>
  </si>
  <si>
    <t>Tax and Fringe</t>
  </si>
  <si>
    <t>Total Compensation</t>
  </si>
  <si>
    <r>
      <t xml:space="preserve">    </t>
    </r>
    <r>
      <rPr>
        <sz val="9"/>
        <rFont val="Arial"/>
        <family val="2"/>
      </rPr>
      <t>Program Director</t>
    </r>
  </si>
  <si>
    <t>Expenses</t>
  </si>
  <si>
    <t>Unit Cost</t>
  </si>
  <si>
    <t>Medical / Nursing and Clinical</t>
  </si>
  <si>
    <t>Please refer to RFR / Purchasing Contract for required staffing for specific categories</t>
  </si>
  <si>
    <t xml:space="preserve">    Clinical Director</t>
  </si>
  <si>
    <t xml:space="preserve">    APRN</t>
  </si>
  <si>
    <t xml:space="preserve">    Clinician (MA Lvl)</t>
  </si>
  <si>
    <t>Total Reimb excl M&amp;G</t>
  </si>
  <si>
    <t xml:space="preserve">    Registered Nurse</t>
  </si>
  <si>
    <t>Admin. Allocation</t>
  </si>
  <si>
    <t xml:space="preserve">    Licensed Practical Nurse (LPN)</t>
  </si>
  <si>
    <t>Subtotal</t>
  </si>
  <si>
    <t xml:space="preserve">    Nurse (RN &amp; LPN) Relief</t>
  </si>
  <si>
    <t xml:space="preserve">    Utilization Reviewer / MA Lvl Clinician</t>
  </si>
  <si>
    <t>Program Total</t>
  </si>
  <si>
    <t>Direct Service Staff</t>
  </si>
  <si>
    <t>Per Bed Day rate (100% utilization)</t>
  </si>
  <si>
    <t xml:space="preserve">    Recovery Specialist Supervisor</t>
  </si>
  <si>
    <t>Per Bed Day rate (95% utilization)</t>
  </si>
  <si>
    <t xml:space="preserve">    Caseworker</t>
  </si>
  <si>
    <t>Per Bed Day rate (90% utilization)</t>
  </si>
  <si>
    <t xml:space="preserve">    Recovery Specialist</t>
  </si>
  <si>
    <t xml:space="preserve">    Educational Coordinator</t>
  </si>
  <si>
    <t xml:space="preserve">    Support Staff</t>
  </si>
  <si>
    <t xml:space="preserve">    Rec Spec Relief staff</t>
  </si>
  <si>
    <t>Benchmark Expenses</t>
  </si>
  <si>
    <t>FY23 Benchmark</t>
  </si>
  <si>
    <t>All Expenses (per bed day)</t>
  </si>
  <si>
    <t>Purchaser reccomendation</t>
  </si>
  <si>
    <t>C.257 Benchmark</t>
  </si>
  <si>
    <t>CAF</t>
  </si>
  <si>
    <t>Sp 2022 Projection</t>
  </si>
  <si>
    <t>Clincal Director</t>
  </si>
  <si>
    <t>LICSW</t>
  </si>
  <si>
    <t>Clinician 
(MA Level)</t>
  </si>
  <si>
    <t>Direct Care III</t>
  </si>
  <si>
    <t xml:space="preserve">Direct Care </t>
  </si>
  <si>
    <t>Maint I (General)</t>
  </si>
  <si>
    <t>Maint II (Skilled)</t>
  </si>
  <si>
    <t>Maint III (License)</t>
  </si>
  <si>
    <t>Food Service I</t>
  </si>
  <si>
    <t>Food Service II</t>
  </si>
  <si>
    <t>Food Service III</t>
  </si>
  <si>
    <t>Transporter</t>
  </si>
  <si>
    <t>Security</t>
  </si>
  <si>
    <t>Trainer</t>
  </si>
  <si>
    <t xml:space="preserve">Clerical Support </t>
  </si>
  <si>
    <t>Salary</t>
  </si>
  <si>
    <t xml:space="preserve">STAFFING SUPPORT </t>
  </si>
  <si>
    <t>code 2517</t>
  </si>
  <si>
    <t>Relief Expense</t>
  </si>
  <si>
    <t>n/a</t>
  </si>
  <si>
    <t>Admin Allocation</t>
  </si>
  <si>
    <t>Total</t>
  </si>
  <si>
    <t>Per Diem</t>
  </si>
  <si>
    <t>T&amp;F</t>
  </si>
  <si>
    <t>Hourly</t>
  </si>
  <si>
    <t xml:space="preserve">30 minute </t>
  </si>
  <si>
    <t>Source:</t>
  </si>
  <si>
    <t>BLS / OES</t>
  </si>
  <si>
    <t>Position</t>
  </si>
  <si>
    <r>
      <t>Median</t>
    </r>
    <r>
      <rPr>
        <b/>
        <sz val="20"/>
        <color indexed="10"/>
        <rFont val="Calibri"/>
        <family val="2"/>
      </rPr>
      <t xml:space="preserve"> </t>
    </r>
  </si>
  <si>
    <t>Common model titles (not all inclusive)</t>
  </si>
  <si>
    <t>Minimum Education and/or certification/Training/Experience</t>
  </si>
  <si>
    <t>BLS Occupational Code(s)</t>
  </si>
  <si>
    <t>Direct Care (hourly)</t>
  </si>
  <si>
    <t xml:space="preserve">Direct Care, Direct Care Blend, Non Specialized DC, Peer mentor, Family Specialist/ Partner / Food Server </t>
  </si>
  <si>
    <t>High School diploma / GED / State Training</t>
  </si>
  <si>
    <t>21-1093, 31-1120, 31-2022, 31-9099</t>
  </si>
  <si>
    <t>Direct Care  (annual)</t>
  </si>
  <si>
    <t>Direct Care III (hourly)</t>
  </si>
  <si>
    <t>Direct Care Supervisor, Direct Care Bachelors</t>
  </si>
  <si>
    <t>Bachelors Level or 5+ years related experience</t>
  </si>
  <si>
    <t>21-1094, 21-1015, 21-1018, 21-1023, 39-1022</t>
  </si>
  <si>
    <t>Direct Care III (annual)</t>
  </si>
  <si>
    <t xml:space="preserve">Developmental Specialist, </t>
  </si>
  <si>
    <t>Certified Nursing Assistant  (hourly)</t>
  </si>
  <si>
    <t>Completed a state-approved education program and must pass their state’s competency exam. </t>
  </si>
  <si>
    <t>31-1131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</si>
  <si>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</si>
  <si>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</si>
  <si>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</si>
  <si>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</si>
  <si>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21-1021, 21-1099</t>
  </si>
  <si>
    <t>Case / Social Worker (annual)</t>
  </si>
  <si>
    <t>LDAC1</t>
  </si>
  <si>
    <t>Case Manager / Social Worker / Clinical w/o independent License (hourly)</t>
  </si>
  <si>
    <t>LDAC2,  LMSW, LCSW</t>
  </si>
  <si>
    <t>Masters Level</t>
  </si>
  <si>
    <t>21-1021, 21-1019, 21-1022, 21-1029</t>
  </si>
  <si>
    <t>Case Manager / Social Worker / Clinical w/o independent License</t>
  </si>
  <si>
    <t>Clinical without Independent Licensure</t>
  </si>
  <si>
    <t>LPN (hourly)</t>
  </si>
  <si>
    <t>Complete a state approved nurse education program for licensed practical or licensed vocation nurse</t>
  </si>
  <si>
    <t>29-2061</t>
  </si>
  <si>
    <t>LPN (annual)</t>
  </si>
  <si>
    <t>Clinical w/ Independent licensure (hourly)</t>
  </si>
  <si>
    <t>LPHA, LICSW, LMHC, LBHA, BCBA</t>
  </si>
  <si>
    <t xml:space="preserve">Masters with Licensure in Related Discipline </t>
  </si>
  <si>
    <t>19-3033, 21-1021, 21-1022, 19-3034</t>
  </si>
  <si>
    <t>Clinical w/ Independent licensure (annual)</t>
  </si>
  <si>
    <t>Dietician / Nutritionist (hourly)</t>
  </si>
  <si>
    <t xml:space="preserve">Bachelors Level </t>
  </si>
  <si>
    <t>29-1031</t>
  </si>
  <si>
    <t>Dietician / Nutritionist (annual)</t>
  </si>
  <si>
    <t>Program Management (hourly)</t>
  </si>
  <si>
    <t xml:space="preserve">Program manager, Program management, </t>
  </si>
  <si>
    <t>BA Level w/ 3+ years related work experience</t>
  </si>
  <si>
    <t>11-9151</t>
  </si>
  <si>
    <t>Program Management (annual)</t>
  </si>
  <si>
    <t>Program director</t>
  </si>
  <si>
    <t>Occupational Therapist (hourly)</t>
  </si>
  <si>
    <t>Occupational Therapists</t>
  </si>
  <si>
    <t>29-1129, 31-2011, 29-1122 (25%/25%/50%)</t>
  </si>
  <si>
    <t>Occupational Therapist (annual)</t>
  </si>
  <si>
    <t>Physical Therapist (hourly)</t>
  </si>
  <si>
    <t>Physical Therapists</t>
  </si>
  <si>
    <t>29-1129, 31-2021, 29-1123  (20%/20%/60%)</t>
  </si>
  <si>
    <t>Physical Therapist (annual)</t>
  </si>
  <si>
    <t>Clinical Manager / Psychologists (hourly)</t>
  </si>
  <si>
    <t>Clinical Manager, Clinical Director</t>
  </si>
  <si>
    <t>Masters with Licensure in Related Discipline and supervising/managerial related experience</t>
  </si>
  <si>
    <t>19-3033, 19-3034</t>
  </si>
  <si>
    <t>Clinical Manager /  Psychologists  (annual)</t>
  </si>
  <si>
    <t>Speech Language Pathologists (hourly)</t>
  </si>
  <si>
    <t>29-1129, 29-1127</t>
  </si>
  <si>
    <t>Speech Language Pathologists (annual)</t>
  </si>
  <si>
    <t>Registerd Nurse (BA) (hourly)</t>
  </si>
  <si>
    <t>Minimum of an associates degree in nursing, a diploma from an approved nursing program, or a Bachelors of Science in Nursing</t>
  </si>
  <si>
    <t>29-1141</t>
  </si>
  <si>
    <t>Registered Nurse (BA) (annual)</t>
  </si>
  <si>
    <t>Registerd Nurse (MA / APRN) (hourly)</t>
  </si>
  <si>
    <t>Minimum of a Masters of Science in one of the APRN roles. Must be licensed</t>
  </si>
  <si>
    <t>29-1171</t>
  </si>
  <si>
    <t>Registered Nurse (MA / APRN) (annual)</t>
  </si>
  <si>
    <t>Clerical, Support &amp; Direct Care Relief Staff are benched to Direct Care</t>
  </si>
  <si>
    <t xml:space="preserve">Tax and Fringe =  </t>
  </si>
  <si>
    <t xml:space="preserve">Benchmarked to FY22 (approved) Commonwealth (office of the Comptroller) T&amp;F rate, less </t>
  </si>
  <si>
    <t xml:space="preserve">Terminal leave, and  retirement.  Does include Paid Family Medical Leave tax.
Includes and additional 2% to be used at providers descretion for retirement and/or other benefits
</t>
  </si>
  <si>
    <t xml:space="preserve">Relief </t>
  </si>
  <si>
    <t>Misc. BLS benchmarks</t>
  </si>
  <si>
    <t>Psychiatrist</t>
  </si>
  <si>
    <t>M2020 BLS Occ Code 29-1223 NAICS 622200 (Nat'l)</t>
  </si>
  <si>
    <t>Medical Director</t>
  </si>
  <si>
    <t>M2020 BLS Occ Code 29-1229 NAICS 622200 (Nat'l)</t>
  </si>
  <si>
    <t>Physician Assistants</t>
  </si>
  <si>
    <t>M2020 BLS  Occ Code 29-1071</t>
  </si>
  <si>
    <t>Benchmarked to Direct Care</t>
  </si>
  <si>
    <t>Average of benchmarks Direct Care and Direct Care III</t>
  </si>
  <si>
    <t>Benchmarked to Direct Care III</t>
  </si>
  <si>
    <t>Maintenence I</t>
  </si>
  <si>
    <t>M2020 BLS  Occ Code 37-0000</t>
  </si>
  <si>
    <t>Maintenence II</t>
  </si>
  <si>
    <t>M2020 BLS  Occ Code 49-9099</t>
  </si>
  <si>
    <t>Maintenence III</t>
  </si>
  <si>
    <t>M2020 BLS  Occ Code 49-0000 and 49-9071 (average)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</si>
</sst>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"/>
    <numFmt numFmtId="165" formatCode="0.0"/>
    <numFmt numFmtId="166" formatCode="\$#,##0"/>
    <numFmt numFmtId="167" formatCode="0.0%"/>
    <numFmt numFmtId="168" formatCode="_(&quot;$&quot;* #,##0_);_(&quot;$&quot;* \(#,##0\);_(&quot;$&quot;* &quot;-&quot;??_);_(@_)"/>
    <numFmt numFmtId="169" formatCode="\$#,##0.00"/>
    <numFmt numFmtId="170" formatCode="&quot;$&quot;#,##0"/>
    <numFmt numFmtId="171" formatCode="&quot;$&quot;#,##0.00"/>
    <numFmt numFmtId="172" formatCode="0.00000"/>
    <numFmt numFmtId="173" formatCode="[$-409]mmmm\ d\,\ yyyy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u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0" fillId="0" borderId="0"/>
    <xf numFmtId="0" fontId="12" fillId="0" borderId="0">
      <alignment horizontal="left" vertical="center" wrapText="1"/>
    </xf>
    <xf numFmtId="9" fontId="10" fillId="0" borderId="0" applyFont="0" applyFill="0" applyBorder="0" applyAlignment="0" applyProtection="0"/>
    <xf numFmtId="0" fontId="1" fillId="0" borderId="0"/>
    <xf numFmtId="0" fontId="1" fillId="0" borderId="0"/>
  </cellStyleXfs>
  <cellXfs count="225">
    <xf numFmtId="0" fontId="0" fillId="0" borderId="0" xfId="0"/>
    <xf numFmtId="0" fontId="5" fillId="2" borderId="1" xfId="3" applyFont="1" applyFill="1" applyBorder="1" applyAlignment="1">
      <alignment horizontal="left"/>
    </xf>
    <xf numFmtId="0" fontId="5" fillId="2" borderId="2" xfId="3" applyFont="1" applyFill="1" applyBorder="1" applyAlignment="1">
      <alignment horizontal="left"/>
    </xf>
    <xf numFmtId="0" fontId="4" fillId="0" borderId="0" xfId="3"/>
    <xf numFmtId="0" fontId="6" fillId="2" borderId="0" xfId="3" applyFont="1" applyFill="1"/>
    <xf numFmtId="0" fontId="8" fillId="2" borderId="3" xfId="3" applyFont="1" applyFill="1" applyBorder="1"/>
    <xf numFmtId="0" fontId="9" fillId="2" borderId="4" xfId="3" applyFont="1" applyFill="1" applyBorder="1"/>
    <xf numFmtId="0" fontId="8" fillId="2" borderId="5" xfId="3" applyFont="1" applyFill="1" applyBorder="1"/>
    <xf numFmtId="0" fontId="8" fillId="0" borderId="0" xfId="3" applyFont="1"/>
    <xf numFmtId="0" fontId="11" fillId="3" borderId="0" xfId="4" applyFont="1" applyFill="1"/>
    <xf numFmtId="0" fontId="11" fillId="4" borderId="0" xfId="4" applyFont="1" applyFill="1"/>
    <xf numFmtId="0" fontId="11" fillId="5" borderId="0" xfId="4" applyFont="1" applyFill="1"/>
    <xf numFmtId="0" fontId="11" fillId="6" borderId="0" xfId="3" applyFont="1" applyFill="1" applyAlignment="1">
      <alignment horizontal="center"/>
    </xf>
    <xf numFmtId="0" fontId="11" fillId="7" borderId="0" xfId="3" applyFont="1" applyFill="1" applyAlignment="1">
      <alignment horizontal="center"/>
    </xf>
    <xf numFmtId="14" fontId="8" fillId="0" borderId="0" xfId="3" applyNumberFormat="1" applyFont="1"/>
    <xf numFmtId="164" fontId="4" fillId="0" borderId="0" xfId="3" applyNumberFormat="1"/>
    <xf numFmtId="2" fontId="4" fillId="0" borderId="0" xfId="3" applyNumberFormat="1"/>
    <xf numFmtId="0" fontId="8" fillId="0" borderId="0" xfId="5" applyFont="1" applyAlignment="1"/>
    <xf numFmtId="0" fontId="12" fillId="0" borderId="0" xfId="5" applyAlignment="1"/>
    <xf numFmtId="0" fontId="13" fillId="0" borderId="0" xfId="5" applyFont="1" applyAlignment="1"/>
    <xf numFmtId="0" fontId="14" fillId="0" borderId="0" xfId="5" applyFont="1" applyAlignment="1"/>
    <xf numFmtId="0" fontId="12" fillId="0" borderId="6" xfId="5" applyBorder="1" applyAlignment="1"/>
    <xf numFmtId="0" fontId="12" fillId="0" borderId="7" xfId="5" applyBorder="1" applyAlignment="1"/>
    <xf numFmtId="0" fontId="12" fillId="0" borderId="8" xfId="5" applyBorder="1" applyAlignment="1"/>
    <xf numFmtId="0" fontId="12" fillId="0" borderId="9" xfId="5" applyBorder="1" applyAlignment="1"/>
    <xf numFmtId="0" fontId="12" fillId="0" borderId="0" xfId="5" applyAlignment="1">
      <alignment horizontal="right"/>
    </xf>
    <xf numFmtId="0" fontId="8" fillId="0" borderId="0" xfId="5" applyFont="1" applyAlignment="1">
      <alignment horizontal="center"/>
    </xf>
    <xf numFmtId="0" fontId="12" fillId="0" borderId="10" xfId="5" applyBorder="1" applyAlignment="1"/>
    <xf numFmtId="14" fontId="8" fillId="0" borderId="0" xfId="3" applyNumberFormat="1" applyFont="1" applyAlignment="1">
      <alignment horizontal="center"/>
    </xf>
    <xf numFmtId="0" fontId="15" fillId="0" borderId="10" xfId="5" applyFont="1" applyBorder="1" applyAlignment="1">
      <alignment horizontal="center"/>
    </xf>
    <xf numFmtId="165" fontId="4" fillId="0" borderId="0" xfId="3" applyNumberFormat="1"/>
    <xf numFmtId="164" fontId="4" fillId="0" borderId="11" xfId="3" applyNumberFormat="1" applyBorder="1"/>
    <xf numFmtId="164" fontId="12" fillId="0" borderId="10" xfId="5" applyNumberFormat="1" applyBorder="1" applyAlignment="1">
      <alignment horizontal="center"/>
    </xf>
    <xf numFmtId="0" fontId="12" fillId="0" borderId="10" xfId="5" applyBorder="1" applyAlignment="1">
      <alignment horizontal="center"/>
    </xf>
    <xf numFmtId="0" fontId="12" fillId="0" borderId="9" xfId="5" applyBorder="1" applyAlignment="1">
      <alignment horizontal="right"/>
    </xf>
    <xf numFmtId="0" fontId="12" fillId="0" borderId="0" xfId="5" applyAlignment="1">
      <alignment horizontal="right"/>
    </xf>
    <xf numFmtId="0" fontId="12" fillId="0" borderId="9" xfId="5" applyBorder="1" applyAlignment="1">
      <alignment horizontal="right"/>
    </xf>
    <xf numFmtId="0" fontId="16" fillId="0" borderId="0" xfId="5" applyFont="1" applyAlignment="1">
      <alignment horizontal="right"/>
    </xf>
    <xf numFmtId="0" fontId="8" fillId="8" borderId="0" xfId="5" applyFont="1" applyFill="1" applyAlignment="1">
      <alignment horizontal="right"/>
    </xf>
    <xf numFmtId="10" fontId="8" fillId="8" borderId="10" xfId="6" applyNumberFormat="1" applyFont="1" applyFill="1" applyBorder="1" applyAlignment="1">
      <alignment horizontal="center"/>
    </xf>
    <xf numFmtId="0" fontId="12" fillId="0" borderId="12" xfId="5" applyBorder="1" applyAlignment="1"/>
    <xf numFmtId="0" fontId="12" fillId="0" borderId="13" xfId="5" applyBorder="1" applyAlignment="1"/>
    <xf numFmtId="0" fontId="12" fillId="0" borderId="14" xfId="5" applyBorder="1" applyAlignment="1"/>
    <xf numFmtId="0" fontId="17" fillId="0" borderId="0" xfId="0" applyFont="1"/>
    <xf numFmtId="0" fontId="18" fillId="0" borderId="0" xfId="0" applyFont="1" applyAlignment="1">
      <alignment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20" fillId="0" borderId="0" xfId="0" applyFont="1"/>
    <xf numFmtId="0" fontId="19" fillId="9" borderId="16" xfId="0" applyFont="1" applyFill="1" applyBorder="1" applyAlignment="1">
      <alignment horizontal="center"/>
    </xf>
    <xf numFmtId="0" fontId="19" fillId="9" borderId="17" xfId="0" applyFont="1" applyFill="1" applyBorder="1" applyAlignment="1">
      <alignment horizontal="center"/>
    </xf>
    <xf numFmtId="0" fontId="19" fillId="9" borderId="18" xfId="0" applyFont="1" applyFill="1" applyBorder="1" applyAlignment="1">
      <alignment horizontal="center"/>
    </xf>
    <xf numFmtId="0" fontId="19" fillId="9" borderId="19" xfId="0" applyFont="1" applyFill="1" applyBorder="1" applyAlignment="1">
      <alignment horizontal="center" vertical="center"/>
    </xf>
    <xf numFmtId="0" fontId="19" fillId="9" borderId="4" xfId="0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horizontal="center" vertical="center"/>
    </xf>
    <xf numFmtId="0" fontId="19" fillId="0" borderId="20" xfId="0" applyFont="1" applyBorder="1"/>
    <xf numFmtId="0" fontId="19" fillId="0" borderId="0" xfId="0" applyFont="1" applyAlignment="1">
      <alignment horizontal="center"/>
    </xf>
    <xf numFmtId="166" fontId="19" fillId="0" borderId="3" xfId="0" applyNumberFormat="1" applyFont="1" applyBorder="1" applyAlignment="1">
      <alignment horizontal="center"/>
    </xf>
    <xf numFmtId="0" fontId="19" fillId="0" borderId="21" xfId="0" applyFont="1" applyBorder="1"/>
    <xf numFmtId="0" fontId="19" fillId="0" borderId="22" xfId="0" applyFont="1" applyBorder="1"/>
    <xf numFmtId="3" fontId="19" fillId="0" borderId="23" xfId="0" applyNumberFormat="1" applyFont="1" applyBorder="1"/>
    <xf numFmtId="0" fontId="21" fillId="0" borderId="20" xfId="0" applyFont="1" applyBorder="1"/>
    <xf numFmtId="0" fontId="21" fillId="0" borderId="0" xfId="0" applyFont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/>
    <xf numFmtId="0" fontId="21" fillId="0" borderId="3" xfId="0" applyFont="1" applyBorder="1"/>
    <xf numFmtId="0" fontId="22" fillId="0" borderId="0" xfId="0" applyFont="1" applyAlignment="1">
      <alignment horizontal="right"/>
    </xf>
    <xf numFmtId="0" fontId="22" fillId="0" borderId="3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21" fillId="0" borderId="24" xfId="0" applyFont="1" applyBorder="1"/>
    <xf numFmtId="0" fontId="21" fillId="0" borderId="13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4" fontId="21" fillId="0" borderId="0" xfId="0" applyNumberFormat="1" applyFont="1"/>
    <xf numFmtId="42" fontId="21" fillId="0" borderId="3" xfId="0" applyNumberFormat="1" applyFont="1" applyBorder="1"/>
    <xf numFmtId="0" fontId="21" fillId="0" borderId="0" xfId="0" applyFont="1" applyAlignment="1">
      <alignment horizontal="right"/>
    </xf>
    <xf numFmtId="0" fontId="21" fillId="0" borderId="19" xfId="0" applyFont="1" applyBorder="1"/>
    <xf numFmtId="0" fontId="21" fillId="0" borderId="4" xfId="0" applyFont="1" applyBorder="1" applyAlignment="1">
      <alignment horizontal="right"/>
    </xf>
    <xf numFmtId="167" fontId="21" fillId="0" borderId="5" xfId="2" applyNumberFormat="1" applyFont="1" applyBorder="1" applyAlignment="1">
      <alignment horizontal="center"/>
    </xf>
    <xf numFmtId="0" fontId="20" fillId="0" borderId="20" xfId="0" applyFont="1" applyBorder="1"/>
    <xf numFmtId="0" fontId="20" fillId="0" borderId="3" xfId="0" applyFont="1" applyBorder="1"/>
    <xf numFmtId="0" fontId="19" fillId="0" borderId="26" xfId="0" applyFont="1" applyBorder="1"/>
    <xf numFmtId="4" fontId="19" fillId="0" borderId="27" xfId="0" applyNumberFormat="1" applyFont="1" applyBorder="1"/>
    <xf numFmtId="42" fontId="19" fillId="0" borderId="28" xfId="0" applyNumberFormat="1" applyFont="1" applyBorder="1"/>
    <xf numFmtId="0" fontId="22" fillId="9" borderId="17" xfId="0" applyFont="1" applyFill="1" applyBorder="1" applyAlignment="1">
      <alignment horizontal="center"/>
    </xf>
    <xf numFmtId="0" fontId="22" fillId="9" borderId="18" xfId="0" applyFont="1" applyFill="1" applyBorder="1" applyAlignment="1">
      <alignment horizontal="center"/>
    </xf>
    <xf numFmtId="10" fontId="23" fillId="0" borderId="0" xfId="0" applyNumberFormat="1" applyFont="1"/>
    <xf numFmtId="168" fontId="23" fillId="0" borderId="3" xfId="0" applyNumberFormat="1" applyFont="1" applyBorder="1"/>
    <xf numFmtId="0" fontId="19" fillId="0" borderId="15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29" xfId="0" applyFont="1" applyBorder="1" applyAlignment="1">
      <alignment wrapText="1"/>
    </xf>
    <xf numFmtId="44" fontId="19" fillId="0" borderId="27" xfId="0" applyNumberFormat="1" applyFont="1" applyBorder="1"/>
    <xf numFmtId="42" fontId="21" fillId="0" borderId="0" xfId="0" applyNumberFormat="1" applyFont="1"/>
    <xf numFmtId="0" fontId="18" fillId="0" borderId="30" xfId="0" applyFont="1" applyBorder="1" applyAlignment="1">
      <alignment wrapText="1"/>
    </xf>
    <xf numFmtId="0" fontId="19" fillId="0" borderId="0" xfId="0" applyFont="1"/>
    <xf numFmtId="42" fontId="19" fillId="0" borderId="3" xfId="0" applyNumberFormat="1" applyFont="1" applyBorder="1"/>
    <xf numFmtId="0" fontId="19" fillId="0" borderId="2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30" xfId="0" applyFont="1" applyBorder="1" applyAlignment="1">
      <alignment horizontal="center" vertical="center" wrapText="1"/>
    </xf>
    <xf numFmtId="44" fontId="21" fillId="0" borderId="0" xfId="0" applyNumberFormat="1" applyFont="1"/>
    <xf numFmtId="168" fontId="21" fillId="0" borderId="3" xfId="0" applyNumberFormat="1" applyFont="1" applyBorder="1"/>
    <xf numFmtId="7" fontId="21" fillId="0" borderId="0" xfId="0" applyNumberFormat="1" applyFont="1"/>
    <xf numFmtId="0" fontId="10" fillId="0" borderId="0" xfId="0" applyFont="1"/>
    <xf numFmtId="0" fontId="19" fillId="0" borderId="27" xfId="0" applyFont="1" applyBorder="1"/>
    <xf numFmtId="42" fontId="21" fillId="0" borderId="0" xfId="0" applyNumberFormat="1" applyFont="1" applyAlignment="1">
      <alignment horizontal="center"/>
    </xf>
    <xf numFmtId="9" fontId="21" fillId="0" borderId="0" xfId="0" applyNumberFormat="1" applyFont="1"/>
    <xf numFmtId="0" fontId="21" fillId="0" borderId="27" xfId="0" applyFont="1" applyBorder="1"/>
    <xf numFmtId="42" fontId="21" fillId="0" borderId="28" xfId="0" applyNumberFormat="1" applyFont="1" applyBorder="1"/>
    <xf numFmtId="168" fontId="21" fillId="0" borderId="0" xfId="0" applyNumberFormat="1" applyFont="1" applyAlignment="1">
      <alignment horizontal="center"/>
    </xf>
    <xf numFmtId="10" fontId="21" fillId="0" borderId="0" xfId="0" applyNumberFormat="1" applyFont="1"/>
    <xf numFmtId="168" fontId="21" fillId="0" borderId="31" xfId="1" applyNumberFormat="1" applyFont="1" applyBorder="1" applyAlignment="1">
      <alignment horizontal="right"/>
    </xf>
    <xf numFmtId="44" fontId="21" fillId="0" borderId="27" xfId="1" applyFont="1" applyBorder="1"/>
    <xf numFmtId="168" fontId="24" fillId="0" borderId="25" xfId="1" applyNumberFormat="1" applyFont="1" applyBorder="1"/>
    <xf numFmtId="169" fontId="19" fillId="0" borderId="16" xfId="0" applyNumberFormat="1" applyFont="1" applyBorder="1"/>
    <xf numFmtId="44" fontId="19" fillId="0" borderId="17" xfId="1" applyFont="1" applyBorder="1"/>
    <xf numFmtId="44" fontId="19" fillId="0" borderId="18" xfId="1" applyFont="1" applyBorder="1"/>
    <xf numFmtId="9" fontId="19" fillId="0" borderId="17" xfId="2" applyFont="1" applyBorder="1"/>
    <xf numFmtId="44" fontId="19" fillId="8" borderId="18" xfId="1" applyFont="1" applyFill="1" applyBorder="1"/>
    <xf numFmtId="169" fontId="19" fillId="0" borderId="0" xfId="0" applyNumberFormat="1" applyFont="1"/>
    <xf numFmtId="44" fontId="19" fillId="0" borderId="0" xfId="1" applyFont="1"/>
    <xf numFmtId="0" fontId="21" fillId="0" borderId="4" xfId="0" applyFont="1" applyBorder="1"/>
    <xf numFmtId="42" fontId="21" fillId="0" borderId="4" xfId="0" applyNumberFormat="1" applyFont="1" applyBorder="1"/>
    <xf numFmtId="0" fontId="18" fillId="0" borderId="32" xfId="0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4" fontId="26" fillId="0" borderId="0" xfId="1" applyFont="1"/>
    <xf numFmtId="0" fontId="22" fillId="9" borderId="16" xfId="0" applyFont="1" applyFill="1" applyBorder="1" applyAlignment="1">
      <alignment horizontal="center"/>
    </xf>
    <xf numFmtId="0" fontId="18" fillId="0" borderId="33" xfId="0" applyFont="1" applyBorder="1" applyAlignment="1">
      <alignment wrapText="1"/>
    </xf>
    <xf numFmtId="10" fontId="21" fillId="0" borderId="3" xfId="2" applyNumberFormat="1" applyFont="1" applyBorder="1"/>
    <xf numFmtId="44" fontId="27" fillId="0" borderId="0" xfId="1" applyFont="1"/>
    <xf numFmtId="10" fontId="21" fillId="0" borderId="3" xfId="0" applyNumberFormat="1" applyFont="1" applyBorder="1"/>
    <xf numFmtId="10" fontId="25" fillId="0" borderId="0" xfId="2" applyNumberFormat="1" applyFont="1"/>
    <xf numFmtId="0" fontId="28" fillId="0" borderId="20" xfId="7" applyFont="1" applyBorder="1"/>
    <xf numFmtId="7" fontId="21" fillId="0" borderId="3" xfId="1" applyNumberFormat="1" applyFont="1" applyBorder="1"/>
    <xf numFmtId="167" fontId="21" fillId="0" borderId="3" xfId="2" applyNumberFormat="1" applyFont="1" applyBorder="1"/>
    <xf numFmtId="0" fontId="0" fillId="0" borderId="4" xfId="0" applyBorder="1"/>
    <xf numFmtId="10" fontId="21" fillId="0" borderId="5" xfId="0" applyNumberFormat="1" applyFont="1" applyBorder="1"/>
    <xf numFmtId="0" fontId="18" fillId="0" borderId="32" xfId="0" applyFont="1" applyBorder="1" applyAlignment="1">
      <alignment wrapText="1"/>
    </xf>
    <xf numFmtId="44" fontId="0" fillId="0" borderId="0" xfId="1" applyFont="1"/>
    <xf numFmtId="10" fontId="0" fillId="0" borderId="0" xfId="2" applyNumberFormat="1" applyFont="1"/>
    <xf numFmtId="9" fontId="0" fillId="0" borderId="0" xfId="0" applyNumberFormat="1"/>
    <xf numFmtId="44" fontId="0" fillId="0" borderId="0" xfId="0" applyNumberFormat="1"/>
    <xf numFmtId="9" fontId="0" fillId="0" borderId="0" xfId="2" applyFont="1"/>
    <xf numFmtId="0" fontId="2" fillId="0" borderId="0" xfId="0" applyFont="1"/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9" fillId="0" borderId="0" xfId="0" applyFont="1"/>
    <xf numFmtId="0" fontId="31" fillId="0" borderId="0" xfId="0" applyFont="1" applyAlignment="1">
      <alignment horizontal="center"/>
    </xf>
    <xf numFmtId="0" fontId="29" fillId="0" borderId="34" xfId="0" applyFont="1" applyBorder="1" applyAlignment="1">
      <alignment horizontal="center"/>
    </xf>
    <xf numFmtId="0" fontId="32" fillId="0" borderId="0" xfId="0" applyFont="1"/>
    <xf numFmtId="0" fontId="33" fillId="10" borderId="0" xfId="0" applyFont="1" applyFill="1"/>
    <xf numFmtId="0" fontId="2" fillId="0" borderId="0" xfId="0" applyFont="1" applyAlignment="1">
      <alignment wrapText="1"/>
    </xf>
    <xf numFmtId="0" fontId="0" fillId="10" borderId="0" xfId="0" applyFill="1"/>
    <xf numFmtId="170" fontId="0" fillId="0" borderId="0" xfId="0" applyNumberFormat="1"/>
    <xf numFmtId="0" fontId="2" fillId="10" borderId="0" xfId="0" applyFont="1" applyFill="1"/>
    <xf numFmtId="170" fontId="0" fillId="0" borderId="0" xfId="0" applyNumberFormat="1" applyAlignment="1">
      <alignment horizontal="right"/>
    </xf>
    <xf numFmtId="1" fontId="34" fillId="0" borderId="0" xfId="0" applyNumberFormat="1" applyFont="1" applyAlignment="1">
      <alignment horizontal="center"/>
    </xf>
    <xf numFmtId="166" fontId="35" fillId="0" borderId="0" xfId="0" applyNumberFormat="1" applyFont="1" applyAlignment="1">
      <alignment horizontal="center" vertical="center"/>
    </xf>
    <xf numFmtId="166" fontId="36" fillId="10" borderId="0" xfId="0" applyNumberFormat="1" applyFont="1" applyFill="1" applyAlignment="1">
      <alignment vertical="center"/>
    </xf>
    <xf numFmtId="0" fontId="2" fillId="0" borderId="0" xfId="0" applyFont="1" applyAlignment="1">
      <alignment horizontal="right"/>
    </xf>
    <xf numFmtId="170" fontId="2" fillId="0" borderId="0" xfId="0" applyNumberFormat="1" applyFont="1"/>
    <xf numFmtId="0" fontId="2" fillId="8" borderId="0" xfId="0" applyFont="1" applyFill="1" applyAlignment="1">
      <alignment horizontal="right"/>
    </xf>
    <xf numFmtId="171" fontId="2" fillId="8" borderId="0" xfId="0" applyNumberFormat="1" applyFont="1" applyFill="1"/>
    <xf numFmtId="0" fontId="0" fillId="0" borderId="0" xfId="0" applyAlignment="1">
      <alignment horizontal="right"/>
    </xf>
    <xf numFmtId="171" fontId="0" fillId="0" borderId="0" xfId="0" applyNumberFormat="1"/>
    <xf numFmtId="0" fontId="2" fillId="0" borderId="0" xfId="0" applyFont="1" applyAlignment="1">
      <alignment horizontal="left" wrapText="1"/>
    </xf>
    <xf numFmtId="170" fontId="0" fillId="0" borderId="0" xfId="0" applyNumberFormat="1" applyAlignment="1">
      <alignment wrapText="1"/>
    </xf>
    <xf numFmtId="166" fontId="0" fillId="0" borderId="0" xfId="0" applyNumberFormat="1" applyAlignment="1">
      <alignment horizontal="right"/>
    </xf>
    <xf numFmtId="10" fontId="3" fillId="10" borderId="0" xfId="0" applyNumberFormat="1" applyFont="1" applyFill="1"/>
    <xf numFmtId="166" fontId="35" fillId="8" borderId="0" xfId="0" applyNumberFormat="1" applyFont="1" applyFill="1" applyAlignment="1">
      <alignment horizontal="right" vertical="center"/>
    </xf>
    <xf numFmtId="170" fontId="2" fillId="8" borderId="0" xfId="0" applyNumberFormat="1" applyFont="1" applyFill="1" applyAlignment="1">
      <alignment horizontal="right"/>
    </xf>
    <xf numFmtId="171" fontId="2" fillId="8" borderId="0" xfId="0" applyNumberFormat="1" applyFont="1" applyFill="1" applyAlignment="1">
      <alignment horizontal="right"/>
    </xf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172" fontId="0" fillId="0" borderId="0" xfId="0" applyNumberFormat="1"/>
    <xf numFmtId="0" fontId="37" fillId="0" borderId="0" xfId="0" applyFont="1" applyAlignment="1">
      <alignment horizontal="left"/>
    </xf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8" fillId="0" borderId="0" xfId="0" applyFont="1"/>
    <xf numFmtId="166" fontId="0" fillId="0" borderId="0" xfId="0" applyNumberFormat="1"/>
    <xf numFmtId="0" fontId="41" fillId="0" borderId="0" xfId="8" applyFont="1"/>
    <xf numFmtId="0" fontId="42" fillId="0" borderId="0" xfId="8" applyFont="1" applyAlignment="1">
      <alignment horizontal="center"/>
    </xf>
    <xf numFmtId="0" fontId="41" fillId="0" borderId="0" xfId="8" applyFont="1" applyAlignment="1">
      <alignment wrapText="1"/>
    </xf>
    <xf numFmtId="173" fontId="43" fillId="0" borderId="0" xfId="8" applyNumberFormat="1" applyFont="1" applyAlignment="1">
      <alignment horizontal="left" vertical="top"/>
    </xf>
    <xf numFmtId="0" fontId="43" fillId="0" borderId="0" xfId="8" applyFont="1" applyAlignment="1">
      <alignment horizontal="center"/>
    </xf>
    <xf numFmtId="0" fontId="43" fillId="0" borderId="0" xfId="8" applyFont="1"/>
    <xf numFmtId="9" fontId="43" fillId="0" borderId="0" xfId="8" applyNumberFormat="1" applyFont="1" applyAlignment="1">
      <alignment horizontal="center" wrapText="1"/>
    </xf>
    <xf numFmtId="0" fontId="43" fillId="0" borderId="0" xfId="8" applyFont="1" applyAlignment="1">
      <alignment horizontal="left" wrapText="1"/>
    </xf>
    <xf numFmtId="0" fontId="41" fillId="0" borderId="15" xfId="8" applyFont="1" applyBorder="1"/>
    <xf numFmtId="171" fontId="41" fillId="0" borderId="22" xfId="8" applyNumberFormat="1" applyFont="1" applyBorder="1" applyAlignment="1">
      <alignment horizontal="center"/>
    </xf>
    <xf numFmtId="0" fontId="41" fillId="0" borderId="1" xfId="8" applyFont="1" applyBorder="1" applyAlignment="1">
      <alignment horizontal="left" vertical="top" wrapText="1"/>
    </xf>
    <xf numFmtId="0" fontId="41" fillId="0" borderId="2" xfId="8" applyFont="1" applyBorder="1" applyAlignment="1">
      <alignment horizontal="left" vertical="center" wrapText="1"/>
    </xf>
    <xf numFmtId="0" fontId="41" fillId="0" borderId="19" xfId="8" applyFont="1" applyBorder="1"/>
    <xf numFmtId="170" fontId="41" fillId="0" borderId="4" xfId="8" applyNumberFormat="1" applyFont="1" applyBorder="1" applyAlignment="1">
      <alignment horizontal="center"/>
    </xf>
    <xf numFmtId="0" fontId="41" fillId="0" borderId="4" xfId="8" applyFont="1" applyBorder="1" applyAlignment="1">
      <alignment horizontal="left" vertical="top" wrapText="1"/>
    </xf>
    <xf numFmtId="0" fontId="41" fillId="0" borderId="5" xfId="8" applyFont="1" applyBorder="1" applyAlignment="1">
      <alignment horizontal="left" vertical="center" wrapText="1"/>
    </xf>
    <xf numFmtId="0" fontId="41" fillId="0" borderId="1" xfId="8" applyFont="1" applyBorder="1"/>
    <xf numFmtId="0" fontId="41" fillId="0" borderId="20" xfId="8" applyFont="1" applyBorder="1"/>
    <xf numFmtId="170" fontId="41" fillId="0" borderId="0" xfId="8" applyNumberFormat="1" applyFont="1" applyAlignment="1">
      <alignment horizontal="center"/>
    </xf>
    <xf numFmtId="0" fontId="41" fillId="0" borderId="3" xfId="8" applyFont="1" applyBorder="1" applyAlignment="1">
      <alignment horizontal="left" vertical="center" wrapText="1"/>
    </xf>
    <xf numFmtId="0" fontId="41" fillId="0" borderId="4" xfId="8" applyFont="1" applyBorder="1"/>
    <xf numFmtId="0" fontId="41" fillId="0" borderId="15" xfId="8" applyFont="1" applyBorder="1" applyAlignment="1">
      <alignment wrapText="1"/>
    </xf>
    <xf numFmtId="0" fontId="41" fillId="0" borderId="19" xfId="8" applyFont="1" applyBorder="1" applyAlignment="1">
      <alignment wrapText="1"/>
    </xf>
    <xf numFmtId="171" fontId="41" fillId="0" borderId="1" xfId="8" applyNumberFormat="1" applyFont="1" applyBorder="1" applyAlignment="1">
      <alignment horizontal="center"/>
    </xf>
    <xf numFmtId="171" fontId="41" fillId="0" borderId="0" xfId="8" applyNumberFormat="1" applyFont="1" applyAlignment="1">
      <alignment horizontal="center"/>
    </xf>
    <xf numFmtId="49" fontId="41" fillId="0" borderId="2" xfId="8" applyNumberFormat="1" applyFont="1" applyBorder="1" applyAlignment="1">
      <alignment horizontal="left" vertical="center" wrapText="1"/>
    </xf>
    <xf numFmtId="49" fontId="41" fillId="0" borderId="5" xfId="8" applyNumberFormat="1" applyFont="1" applyBorder="1" applyAlignment="1">
      <alignment horizontal="left" vertical="center" wrapText="1"/>
    </xf>
    <xf numFmtId="0" fontId="41" fillId="0" borderId="1" xfId="8" applyFont="1" applyBorder="1" applyAlignment="1">
      <alignment vertical="top" wrapText="1"/>
    </xf>
    <xf numFmtId="0" fontId="41" fillId="0" borderId="4" xfId="8" applyFont="1" applyBorder="1" applyAlignment="1">
      <alignment vertical="top" wrapText="1"/>
    </xf>
    <xf numFmtId="0" fontId="41" fillId="0" borderId="0" xfId="8" applyFont="1" applyAlignment="1">
      <alignment horizontal="right" wrapText="1"/>
    </xf>
    <xf numFmtId="0" fontId="41" fillId="0" borderId="0" xfId="8" applyFont="1" applyAlignment="1">
      <alignment horizontal="center"/>
    </xf>
    <xf numFmtId="0" fontId="41" fillId="0" borderId="0" xfId="8" applyFont="1" applyAlignment="1">
      <alignment horizontal="right"/>
    </xf>
    <xf numFmtId="10" fontId="41" fillId="0" borderId="0" xfId="2" applyNumberFormat="1" applyFont="1" applyAlignment="1">
      <alignment horizontal="center"/>
    </xf>
    <xf numFmtId="0" fontId="41" fillId="0" borderId="0" xfId="8" applyFont="1" applyAlignment="1">
      <alignment horizontal="left" vertical="top" wrapText="1"/>
    </xf>
    <xf numFmtId="9" fontId="41" fillId="0" borderId="0" xfId="2" applyFont="1" applyAlignment="1">
      <alignment horizontal="center"/>
    </xf>
    <xf numFmtId="0" fontId="43" fillId="11" borderId="0" xfId="8" applyFont="1" applyFill="1" applyAlignment="1">
      <alignment horizontal="center"/>
    </xf>
    <xf numFmtId="17" fontId="42" fillId="0" borderId="0" xfId="8" applyNumberFormat="1" applyFont="1" applyAlignment="1">
      <alignment horizontal="center"/>
    </xf>
    <xf numFmtId="0" fontId="2" fillId="0" borderId="0" xfId="0" applyFont="1" applyFill="1" applyAlignment="1">
      <alignment wrapText="1"/>
    </xf>
    <xf numFmtId="170" fontId="0" fillId="0" borderId="0" xfId="0" applyNumberFormat="1" applyFill="1"/>
    <xf numFmtId="170" fontId="0" fillId="0" borderId="0" xfId="0" applyNumberFormat="1" applyFill="1" applyAlignment="1">
      <alignment horizontal="right"/>
    </xf>
    <xf numFmtId="170" fontId="2" fillId="0" borderId="0" xfId="0" applyNumberFormat="1" applyFont="1" applyFill="1"/>
    <xf numFmtId="171" fontId="0" fillId="0" borderId="0" xfId="0" applyNumberFormat="1" applyFill="1"/>
    <xf numFmtId="0" fontId="2" fillId="0" borderId="0" xfId="0" applyFont="1" applyFill="1" applyAlignment="1">
      <alignment horizontal="left" wrapText="1"/>
    </xf>
  </cellXfs>
  <cellStyles count="9">
    <cellStyle name="Currency" xfId="1" builtinId="4"/>
    <cellStyle name="Normal" xfId="0" builtinId="0"/>
    <cellStyle name="Normal 2" xfId="3" xr:uid="{F01824D5-9BF0-4A3A-9F3E-1344CBD6D375}"/>
    <cellStyle name="Normal 4" xfId="5" xr:uid="{D0772E87-ED84-4479-ADC4-ACCC9D25F451}"/>
    <cellStyle name="Normal 4 2" xfId="7" xr:uid="{773CA69A-B5C6-4FAB-BE7F-6F63305C4FE6}"/>
    <cellStyle name="Normal 5" xfId="8" xr:uid="{91703672-386D-4EAE-8DAB-BAA4A9158516}"/>
    <cellStyle name="Normal 6 2" xfId="4" xr:uid="{46B459BC-6856-4DC0-A425-ABCC25E0A62A}"/>
    <cellStyle name="Percent" xfId="2" builtinId="5"/>
    <cellStyle name="Percent 2" xfId="6" xr:uid="{29171FF3-BC64-42BD-81EE-498F54F358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STS%20Model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May%202021%20BLS/1.%20C.257%20%20BLS%20Benchmarks%20M2021%20WI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LLDHCFP\Shared%20Files\OSD\Don\EI\General%20Analysis%20Template%20V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\X\Data%20&amp;%20Reporting%20Tools\STARR%20Utilization\STARR%20Utilization%20Tool%20FY10%20Ju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g 2022 CAF"/>
      <sheetName val="1. Youth Stabilization 12 Beds "/>
      <sheetName val="1. Youth Stabilization 12 B (2)"/>
      <sheetName val="2.  Staffing Supports RR202 "/>
      <sheetName val="2.  Staffing Supports RR202 (2)"/>
      <sheetName val="Fiscal Impact"/>
      <sheetName val="M2021 BLS  SALARY CHART"/>
      <sheetName val="FY21 DYS units"/>
      <sheetName val="Food February 2022"/>
    </sheetNames>
    <sheetDataSet>
      <sheetData sheetId="0"/>
      <sheetData sheetId="1">
        <row r="10">
          <cell r="F10">
            <v>1</v>
          </cell>
        </row>
        <row r="12">
          <cell r="F12">
            <v>1</v>
          </cell>
        </row>
        <row r="13">
          <cell r="F13">
            <v>2</v>
          </cell>
        </row>
        <row r="14">
          <cell r="F14">
            <v>2.8</v>
          </cell>
        </row>
        <row r="15">
          <cell r="F15">
            <v>1.4</v>
          </cell>
        </row>
        <row r="16">
          <cell r="F16">
            <v>0.61384615384615382</v>
          </cell>
        </row>
        <row r="17">
          <cell r="F17">
            <v>0.5</v>
          </cell>
        </row>
        <row r="19">
          <cell r="F19">
            <v>1.8</v>
          </cell>
        </row>
        <row r="20">
          <cell r="F20">
            <v>1</v>
          </cell>
        </row>
        <row r="21">
          <cell r="F21">
            <v>15.4</v>
          </cell>
        </row>
        <row r="22">
          <cell r="F22">
            <v>0.5</v>
          </cell>
        </row>
        <row r="23">
          <cell r="F23">
            <v>1.5</v>
          </cell>
        </row>
        <row r="24">
          <cell r="F24">
            <v>2.2507692307692309</v>
          </cell>
        </row>
        <row r="51">
          <cell r="K51">
            <v>30.57</v>
          </cell>
        </row>
        <row r="52">
          <cell r="K52">
            <v>9.1511904761904752</v>
          </cell>
        </row>
        <row r="53">
          <cell r="K53">
            <v>3.7643835616438355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020 BLS  SALARY CHART"/>
      <sheetName val="Sheet1"/>
      <sheetName val="DC  CNA  DC III"/>
      <sheetName val="Case Social Worker.Manager"/>
      <sheetName val="Clinical"/>
      <sheetName val="Nursing"/>
      <sheetName val="Management"/>
      <sheetName val="Therapies"/>
    </sheetNames>
    <sheetDataSet>
      <sheetData sheetId="0"/>
      <sheetData sheetId="1">
        <row r="303">
          <cell r="G303">
            <v>129960</v>
          </cell>
        </row>
      </sheetData>
      <sheetData sheetId="2">
        <row r="6">
          <cell r="G6">
            <v>18.72</v>
          </cell>
        </row>
        <row r="10">
          <cell r="G10">
            <v>17.97</v>
          </cell>
        </row>
        <row r="19">
          <cell r="G19">
            <v>23.416</v>
          </cell>
        </row>
      </sheetData>
      <sheetData sheetId="3">
        <row r="4">
          <cell r="G4">
            <v>23.67</v>
          </cell>
        </row>
        <row r="11">
          <cell r="G11">
            <v>28.444999999999997</v>
          </cell>
        </row>
      </sheetData>
      <sheetData sheetId="4">
        <row r="6">
          <cell r="G6">
            <v>34.2425</v>
          </cell>
        </row>
        <row r="12">
          <cell r="G12">
            <v>42.14</v>
          </cell>
        </row>
      </sheetData>
      <sheetData sheetId="5">
        <row r="2">
          <cell r="G2">
            <v>28.94</v>
          </cell>
        </row>
        <row r="6">
          <cell r="G6">
            <v>45.65</v>
          </cell>
        </row>
        <row r="11">
          <cell r="G11">
            <v>61.62</v>
          </cell>
        </row>
      </sheetData>
      <sheetData sheetId="6">
        <row r="2">
          <cell r="G2">
            <v>34.61</v>
          </cell>
          <cell r="H2">
            <v>72000</v>
          </cell>
        </row>
      </sheetData>
      <sheetData sheetId="7">
        <row r="2">
          <cell r="E2">
            <v>30</v>
          </cell>
        </row>
        <row r="8">
          <cell r="E8">
            <v>37.730000000000004</v>
          </cell>
        </row>
        <row r="14">
          <cell r="E14">
            <v>39.756</v>
          </cell>
        </row>
        <row r="18">
          <cell r="E18">
            <v>42.274000000000001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Impact"/>
      <sheetName val="RateOptions"/>
      <sheetName val="GeogVar"/>
      <sheetName val="CostDrivers"/>
      <sheetName val="CostSummary"/>
      <sheetName val="CleanData"/>
      <sheetName val="RawDataCalcs"/>
      <sheetName val="CleanData (2)"/>
      <sheetName val="RawDataCalcs (2)"/>
      <sheetName val="Lookups"/>
      <sheetName val="Source"/>
      <sheetName val="Sheet1"/>
      <sheetName val="Transposed RawDataCalcs"/>
      <sheetName val="Transposed Clean Data"/>
      <sheetName val="Transposed Source"/>
      <sheetName val="Transposed RawDataCalcs &amp; Calc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Associates For Human Services Inc</v>
          </cell>
        </row>
        <row r="34">
          <cell r="L34">
            <v>0</v>
          </cell>
          <cell r="M34">
            <v>0.79029091117448558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46956.620119375693</v>
          </cell>
          <cell r="AA34">
            <v>17680</v>
          </cell>
          <cell r="AB34">
            <v>39867.641875293193</v>
          </cell>
          <cell r="AC34">
            <v>41031.086504828323</v>
          </cell>
          <cell r="AD34">
            <v>0</v>
          </cell>
          <cell r="AE34">
            <v>0</v>
          </cell>
          <cell r="AF34">
            <v>0</v>
          </cell>
          <cell r="AG34">
            <v>33944.118844784767</v>
          </cell>
          <cell r="AH34">
            <v>17680</v>
          </cell>
          <cell r="AI34">
            <v>0</v>
          </cell>
          <cell r="AJ34">
            <v>29753.902816591464</v>
          </cell>
          <cell r="AK34">
            <v>30930.825880294266</v>
          </cell>
          <cell r="AL34">
            <v>18569.0381892203</v>
          </cell>
          <cell r="AM34">
            <v>18442.473919768927</v>
          </cell>
          <cell r="AN34">
            <v>38606.161015285972</v>
          </cell>
          <cell r="AO34">
            <v>27075.185897627798</v>
          </cell>
          <cell r="AP34">
            <v>0</v>
          </cell>
          <cell r="AQ34">
            <v>0</v>
          </cell>
          <cell r="AR34">
            <v>0</v>
          </cell>
          <cell r="AS34">
            <v>20355.422680841988</v>
          </cell>
          <cell r="AT34">
            <v>71628.834700450796</v>
          </cell>
          <cell r="AU34">
            <v>20461.641675358544</v>
          </cell>
          <cell r="AV34">
            <v>21763.519947861987</v>
          </cell>
          <cell r="AW34">
            <v>30028.595208686409</v>
          </cell>
          <cell r="AX34">
            <v>20500.552365271986</v>
          </cell>
          <cell r="AY34">
            <v>0</v>
          </cell>
          <cell r="AZ34">
            <v>0</v>
          </cell>
          <cell r="BA34">
            <v>26069.349097187373</v>
          </cell>
          <cell r="BB34">
            <v>17680</v>
          </cell>
          <cell r="BC34">
            <v>27212.519009187054</v>
          </cell>
          <cell r="BD34">
            <v>41756.507202167428</v>
          </cell>
          <cell r="BE34">
            <v>28667.992486020263</v>
          </cell>
          <cell r="BF34">
            <v>19660.985016893599</v>
          </cell>
          <cell r="BG34">
            <v>17680</v>
          </cell>
          <cell r="BH34">
            <v>17680</v>
          </cell>
          <cell r="BI34">
            <v>17680</v>
          </cell>
          <cell r="BJ34">
            <v>0</v>
          </cell>
          <cell r="BK34">
            <v>0</v>
          </cell>
          <cell r="BL34">
            <v>37248.882698669069</v>
          </cell>
          <cell r="BM34">
            <v>17680</v>
          </cell>
          <cell r="BN34">
            <v>37585.774536606972</v>
          </cell>
          <cell r="BO34">
            <v>33596.29852940391</v>
          </cell>
          <cell r="BP34">
            <v>25417.773521214607</v>
          </cell>
          <cell r="BQ34">
            <v>30055.921442748004</v>
          </cell>
          <cell r="BR34">
            <v>21970.169720181879</v>
          </cell>
          <cell r="BS34">
            <v>17680</v>
          </cell>
          <cell r="BT34">
            <v>-1122614.5665450124</v>
          </cell>
          <cell r="BU34">
            <v>0.13027098074394894</v>
          </cell>
          <cell r="BV34">
            <v>-16766.898501709318</v>
          </cell>
          <cell r="BW34">
            <v>-1108530.6212166082</v>
          </cell>
          <cell r="BX34">
            <v>-1474513.4431397212</v>
          </cell>
          <cell r="BY34">
            <v>-359587.75471530249</v>
          </cell>
          <cell r="BZ34">
            <v>-675414.15673018876</v>
          </cell>
          <cell r="CA34">
            <v>-10318274.104858737</v>
          </cell>
          <cell r="CB34">
            <v>3.9667448114237239E-2</v>
          </cell>
          <cell r="CC34">
            <v>-354564.67376116331</v>
          </cell>
          <cell r="CD34">
            <v>-3143047.8255827245</v>
          </cell>
          <cell r="CE34">
            <v>-597214.63617941493</v>
          </cell>
          <cell r="CF34">
            <v>-629519.18501455639</v>
          </cell>
          <cell r="CG34">
            <v>-2933297.7765657566</v>
          </cell>
          <cell r="CH34">
            <v>-312958.42871704738</v>
          </cell>
          <cell r="CI34">
            <v>-6950335.2468438176</v>
          </cell>
          <cell r="CJ34">
            <v>-1108530.6212166082</v>
          </cell>
          <cell r="CK34">
            <v>-461138.95556240936</v>
          </cell>
          <cell r="CL34">
            <v>-359587.75471530249</v>
          </cell>
          <cell r="CM34">
            <v>-293888.7390341704</v>
          </cell>
          <cell r="CN34">
            <v>-675414.15673018876</v>
          </cell>
          <cell r="CO34">
            <v>-9523712.744866835</v>
          </cell>
          <cell r="CP34">
            <v>0.53755430053228481</v>
          </cell>
          <cell r="CQ34">
            <v>8.426975069624898E-2</v>
          </cell>
          <cell r="CR34">
            <v>-4.8713603045017345E-3</v>
          </cell>
          <cell r="CS34">
            <v>9.7952431306347933E-3</v>
          </cell>
          <cell r="CT34">
            <v>-3.9893498199197908E-2</v>
          </cell>
          <cell r="CU34">
            <v>3.8691458414040758E-2</v>
          </cell>
          <cell r="CV34">
            <v>5.6665121955921194</v>
          </cell>
          <cell r="CW34">
            <v>1.0474528769120166</v>
          </cell>
          <cell r="CX34">
            <v>-0.93418082786395029</v>
          </cell>
          <cell r="CY34">
            <v>-0.56422902479690396</v>
          </cell>
          <cell r="CZ34">
            <v>-0.51027554355606819</v>
          </cell>
          <cell r="DA34">
            <v>0.50401661976240408</v>
          </cell>
          <cell r="DB34">
            <v>9.2791732149199646</v>
          </cell>
        </row>
        <row r="35">
          <cell r="L35">
            <v>325.54527652063496</v>
          </cell>
          <cell r="M35">
            <v>1.145059670647806</v>
          </cell>
          <cell r="N35">
            <v>12.658929241568668</v>
          </cell>
          <cell r="O35">
            <v>95.943355157776523</v>
          </cell>
          <cell r="P35">
            <v>25.947712752140522</v>
          </cell>
          <cell r="Q35">
            <v>33.680418140703352</v>
          </cell>
          <cell r="R35">
            <v>117.98676225403045</v>
          </cell>
          <cell r="S35">
            <v>18.677306003027208</v>
          </cell>
          <cell r="T35">
            <v>4.0568192104597958E-2</v>
          </cell>
          <cell r="U35">
            <v>0.13171437587406293</v>
          </cell>
          <cell r="V35">
            <v>5.1755918785346619E-2</v>
          </cell>
          <cell r="W35">
            <v>0.16497859077952676</v>
          </cell>
          <cell r="X35">
            <v>0.2982878564398192</v>
          </cell>
          <cell r="Y35">
            <v>5.4787394269923656E-2</v>
          </cell>
          <cell r="Z35">
            <v>91413.434936079429</v>
          </cell>
          <cell r="AA35">
            <v>171213.94858211145</v>
          </cell>
          <cell r="AB35">
            <v>71268.467153171412</v>
          </cell>
          <cell r="AC35">
            <v>67499.431340421332</v>
          </cell>
          <cell r="AD35">
            <v>0</v>
          </cell>
          <cell r="AE35">
            <v>0</v>
          </cell>
          <cell r="AF35">
            <v>0</v>
          </cell>
          <cell r="AG35">
            <v>76170.539456675135</v>
          </cell>
          <cell r="AH35">
            <v>51194.094846967935</v>
          </cell>
          <cell r="AI35">
            <v>0</v>
          </cell>
          <cell r="AJ35">
            <v>96651.607294339352</v>
          </cell>
          <cell r="AK35">
            <v>103711.82144639676</v>
          </cell>
          <cell r="AL35">
            <v>108951.50925611406</v>
          </cell>
          <cell r="AM35">
            <v>124826.37579975859</v>
          </cell>
          <cell r="AN35">
            <v>56811.862618938139</v>
          </cell>
          <cell r="AO35">
            <v>55812.854748790807</v>
          </cell>
          <cell r="AP35">
            <v>0</v>
          </cell>
          <cell r="AQ35">
            <v>0</v>
          </cell>
          <cell r="AR35">
            <v>0</v>
          </cell>
          <cell r="AS35">
            <v>25027.576232617906</v>
          </cell>
          <cell r="AT35">
            <v>93184.103761087666</v>
          </cell>
          <cell r="AU35">
            <v>97525.123689390195</v>
          </cell>
          <cell r="AV35">
            <v>84456.375281292596</v>
          </cell>
          <cell r="AW35">
            <v>57934.015020761828</v>
          </cell>
          <cell r="AX35">
            <v>101633.94724195503</v>
          </cell>
          <cell r="AY35">
            <v>0</v>
          </cell>
          <cell r="AZ35">
            <v>0</v>
          </cell>
          <cell r="BA35">
            <v>66765.076206888509</v>
          </cell>
          <cell r="BB35">
            <v>97217.62868695044</v>
          </cell>
          <cell r="BC35">
            <v>54127.822372828719</v>
          </cell>
          <cell r="BD35">
            <v>61930.062581382372</v>
          </cell>
          <cell r="BE35">
            <v>62552.309754750124</v>
          </cell>
          <cell r="BF35">
            <v>61773.475248805931</v>
          </cell>
          <cell r="BG35">
            <v>57364.818493992512</v>
          </cell>
          <cell r="BH35">
            <v>61457.801192826271</v>
          </cell>
          <cell r="BI35">
            <v>59460.337150228035</v>
          </cell>
          <cell r="BJ35">
            <v>0</v>
          </cell>
          <cell r="BK35">
            <v>0</v>
          </cell>
          <cell r="BL35">
            <v>56935.273604014816</v>
          </cell>
          <cell r="BM35">
            <v>23906.767042588603</v>
          </cell>
          <cell r="BN35">
            <v>98552.058845081687</v>
          </cell>
          <cell r="BO35">
            <v>92467.250108432359</v>
          </cell>
          <cell r="BP35">
            <v>82220.484062892225</v>
          </cell>
          <cell r="BQ35">
            <v>56623.272837053592</v>
          </cell>
          <cell r="BR35">
            <v>55887.670848124704</v>
          </cell>
          <cell r="BS35">
            <v>51288.876636076719</v>
          </cell>
          <cell r="BT35">
            <v>2112574.116174642</v>
          </cell>
          <cell r="BU35">
            <v>0.25527956514613798</v>
          </cell>
          <cell r="BV35">
            <v>23380.416398015204</v>
          </cell>
          <cell r="BW35">
            <v>2091876.652949932</v>
          </cell>
          <cell r="BX35">
            <v>2741064.8572137947</v>
          </cell>
          <cell r="BY35">
            <v>635817.59101159882</v>
          </cell>
          <cell r="BZ35">
            <v>1513613.2335450135</v>
          </cell>
          <cell r="CA35">
            <v>18919408.888917986</v>
          </cell>
          <cell r="CB35">
            <v>0.19870561791457902</v>
          </cell>
          <cell r="CC35">
            <v>806865.11746486695</v>
          </cell>
          <cell r="CD35">
            <v>5168304.2633605022</v>
          </cell>
          <cell r="CE35">
            <v>1093155.1880312669</v>
          </cell>
          <cell r="CF35">
            <v>1069094.8390886304</v>
          </cell>
          <cell r="CG35">
            <v>4684667.7461953871</v>
          </cell>
          <cell r="CH35">
            <v>617900.22797630657</v>
          </cell>
          <cell r="CI35">
            <v>12419720.103140112</v>
          </cell>
          <cell r="CJ35">
            <v>2091876.652949932</v>
          </cell>
          <cell r="CK35">
            <v>820656.7340809278</v>
          </cell>
          <cell r="CL35">
            <v>635817.59101159882</v>
          </cell>
          <cell r="CM35">
            <v>482804.03681194817</v>
          </cell>
          <cell r="CN35">
            <v>1513613.2335450135</v>
          </cell>
          <cell r="CO35">
            <v>17639305.62230387</v>
          </cell>
          <cell r="CP35">
            <v>0.76215046939141795</v>
          </cell>
          <cell r="CQ35">
            <v>0.16600060800221017</v>
          </cell>
          <cell r="CR35">
            <v>8.5226674012795239E-2</v>
          </cell>
          <cell r="CS35">
            <v>5.5898307580515283E-2</v>
          </cell>
          <cell r="CT35">
            <v>9.7875058126419362E-2</v>
          </cell>
          <cell r="CU35">
            <v>0.20945045379962196</v>
          </cell>
          <cell r="CV35">
            <v>62.28479778701265</v>
          </cell>
          <cell r="CW35">
            <v>12.10204980934472</v>
          </cell>
          <cell r="CX35">
            <v>5.3536231730866977</v>
          </cell>
          <cell r="CY35">
            <v>4.4618604338916112</v>
          </cell>
          <cell r="CZ35">
            <v>2.5061718808094016</v>
          </cell>
          <cell r="DA35">
            <v>13.087601389791917</v>
          </cell>
          <cell r="DB35">
            <v>95.726227555066657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olimini, Kara (EHS)" id="{93C40B55-0C8D-481B-9CA9-CE513CD79118}" userId="S::kara.solimini@mass.gov::de77a263-d243-4b14-b747-70989777cd4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1" dT="2022-06-30T14:14:23.56" personId="{93C40B55-0C8D-481B-9CA9-CE513CD79118}" id="{E40AC7F8-EB9D-4744-AF94-A77B8C46FEF5}">
    <text>New Rate to be put in Regulation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3AE6B-6FEA-474A-9621-A3B773E8D831}">
  <sheetPr>
    <pageSetUpPr fitToPage="1"/>
  </sheetPr>
  <dimension ref="A2:O80"/>
  <sheetViews>
    <sheetView showGridLines="0" topLeftCell="B2" zoomScaleNormal="100" workbookViewId="0">
      <selection activeCell="M29" sqref="M29"/>
    </sheetView>
  </sheetViews>
  <sheetFormatPr defaultRowHeight="14.5" x14ac:dyDescent="0.35"/>
  <cols>
    <col min="2" max="2" width="11.453125" customWidth="1"/>
    <col min="3" max="3" width="49.6328125" customWidth="1"/>
    <col min="4" max="4" width="11.26953125" customWidth="1"/>
    <col min="5" max="5" width="12" bestFit="1" customWidth="1"/>
    <col min="6" max="6" width="4.90625" customWidth="1"/>
    <col min="7" max="7" width="28.54296875" customWidth="1"/>
    <col min="8" max="8" width="8" customWidth="1"/>
    <col min="9" max="9" width="13" customWidth="1"/>
    <col min="10" max="10" width="31.54296875" style="44" customWidth="1"/>
    <col min="12" max="12" width="18.08984375" customWidth="1"/>
    <col min="13" max="13" width="10.08984375" customWidth="1"/>
  </cols>
  <sheetData>
    <row r="2" spans="3:10" ht="15" thickBot="1" x14ac:dyDescent="0.4">
      <c r="C2" s="43"/>
    </row>
    <row r="3" spans="3:10" ht="15" thickBot="1" x14ac:dyDescent="0.4">
      <c r="C3" s="45" t="s">
        <v>111</v>
      </c>
      <c r="D3" s="46"/>
      <c r="E3" s="47"/>
      <c r="F3" s="48"/>
      <c r="G3" s="49" t="s">
        <v>112</v>
      </c>
      <c r="H3" s="50"/>
      <c r="I3" s="51"/>
    </row>
    <row r="4" spans="3:10" ht="15" thickBot="1" x14ac:dyDescent="0.4">
      <c r="C4" s="52"/>
      <c r="D4" s="53"/>
      <c r="E4" s="54"/>
      <c r="F4" s="48"/>
      <c r="G4" s="55"/>
      <c r="H4" s="56" t="s">
        <v>113</v>
      </c>
      <c r="I4" s="57" t="s">
        <v>114</v>
      </c>
    </row>
    <row r="5" spans="3:10" x14ac:dyDescent="0.35">
      <c r="C5" s="58" t="s">
        <v>115</v>
      </c>
      <c r="D5" s="59" t="s">
        <v>116</v>
      </c>
      <c r="E5" s="60">
        <f>12*365</f>
        <v>4380</v>
      </c>
      <c r="F5" s="48"/>
      <c r="G5" s="61" t="s">
        <v>117</v>
      </c>
      <c r="H5" s="62">
        <v>15</v>
      </c>
      <c r="I5" s="63">
        <f>H5*8</f>
        <v>120</v>
      </c>
    </row>
    <row r="6" spans="3:10" x14ac:dyDescent="0.35">
      <c r="C6" s="61"/>
      <c r="D6" s="64"/>
      <c r="E6" s="65"/>
      <c r="F6" s="48"/>
      <c r="G6" s="61" t="s">
        <v>118</v>
      </c>
      <c r="H6" s="62">
        <v>8</v>
      </c>
      <c r="I6" s="63">
        <f>H6*8</f>
        <v>64</v>
      </c>
    </row>
    <row r="7" spans="3:10" x14ac:dyDescent="0.35">
      <c r="C7" s="55"/>
      <c r="D7" s="66" t="s">
        <v>119</v>
      </c>
      <c r="E7" s="67" t="s">
        <v>120</v>
      </c>
      <c r="F7" s="48"/>
      <c r="G7" s="61" t="s">
        <v>121</v>
      </c>
      <c r="H7" s="62">
        <v>10</v>
      </c>
      <c r="I7" s="63">
        <f>H7*8</f>
        <v>80</v>
      </c>
    </row>
    <row r="8" spans="3:10" x14ac:dyDescent="0.35">
      <c r="C8" s="55"/>
      <c r="D8" s="56"/>
      <c r="E8" s="68"/>
      <c r="F8" s="48"/>
      <c r="G8" s="69" t="s">
        <v>122</v>
      </c>
      <c r="H8" s="70">
        <v>5</v>
      </c>
      <c r="I8" s="71">
        <f>H8*8</f>
        <v>40</v>
      </c>
    </row>
    <row r="9" spans="3:10" x14ac:dyDescent="0.35">
      <c r="C9" s="55" t="s">
        <v>123</v>
      </c>
      <c r="D9" s="72">
        <v>1</v>
      </c>
      <c r="E9" s="73">
        <f>'BLS  SALARY CHART'!C22</f>
        <v>72000</v>
      </c>
      <c r="F9" s="48"/>
      <c r="G9" s="61"/>
      <c r="H9" s="74" t="s">
        <v>124</v>
      </c>
      <c r="I9" s="63">
        <f>SUM(I5:I8)</f>
        <v>304</v>
      </c>
    </row>
    <row r="10" spans="3:10" ht="15" thickBot="1" x14ac:dyDescent="0.4">
      <c r="C10" s="55" t="s">
        <v>125</v>
      </c>
      <c r="D10" s="72">
        <f>SUM('[1]1. Youth Stabilization 12 Beds '!F10:F17)</f>
        <v>9.3138461538461534</v>
      </c>
      <c r="E10" s="73">
        <v>765047.82</v>
      </c>
      <c r="F10" s="48"/>
      <c r="G10" s="75"/>
      <c r="H10" s="76" t="s">
        <v>126</v>
      </c>
      <c r="I10" s="77">
        <f>I9/(52*40)</f>
        <v>0.14615384615384616</v>
      </c>
    </row>
    <row r="11" spans="3:10" ht="15" thickBot="1" x14ac:dyDescent="0.4">
      <c r="C11" s="55" t="s">
        <v>127</v>
      </c>
      <c r="D11" s="72">
        <f>SUM('[1]1. Youth Stabilization 12 Beds '!F19:F24)</f>
        <v>22.450769230769229</v>
      </c>
      <c r="E11" s="73">
        <v>906940.74</v>
      </c>
      <c r="F11" s="48"/>
      <c r="G11" s="78"/>
      <c r="H11" s="48"/>
      <c r="I11" s="79"/>
    </row>
    <row r="12" spans="3:10" ht="15" thickBot="1" x14ac:dyDescent="0.4">
      <c r="C12" s="80" t="s">
        <v>128</v>
      </c>
      <c r="D12" s="81">
        <f>SUM(D9:D11)</f>
        <v>32.764615384615382</v>
      </c>
      <c r="E12" s="82">
        <f>SUM(E9:E11)</f>
        <v>1743988.56</v>
      </c>
      <c r="F12" s="48"/>
      <c r="G12" s="49" t="s">
        <v>129</v>
      </c>
      <c r="H12" s="83"/>
      <c r="I12" s="84"/>
    </row>
    <row r="13" spans="3:10" x14ac:dyDescent="0.35">
      <c r="C13" s="61" t="s">
        <v>130</v>
      </c>
      <c r="D13" s="85">
        <f>'BLS  SALARY CHART'!C38</f>
        <v>0.2422</v>
      </c>
      <c r="E13" s="86">
        <f>D13*E12</f>
        <v>422394.029232</v>
      </c>
      <c r="F13" s="48"/>
      <c r="G13" s="87" t="s">
        <v>123</v>
      </c>
      <c r="H13" s="88"/>
      <c r="I13" s="88"/>
      <c r="J13" s="89"/>
    </row>
    <row r="14" spans="3:10" x14ac:dyDescent="0.35">
      <c r="C14" s="80" t="s">
        <v>131</v>
      </c>
      <c r="D14" s="90"/>
      <c r="E14" s="82">
        <f>E12+E13</f>
        <v>2166382.5892320001</v>
      </c>
      <c r="F14" s="48"/>
      <c r="G14" s="55" t="s">
        <v>132</v>
      </c>
      <c r="H14" s="64"/>
      <c r="I14" s="91"/>
      <c r="J14" s="92"/>
    </row>
    <row r="15" spans="3:10" ht="24.5" customHeight="1" x14ac:dyDescent="0.35">
      <c r="C15" s="55" t="s">
        <v>133</v>
      </c>
      <c r="D15" s="93" t="s">
        <v>134</v>
      </c>
      <c r="E15" s="94"/>
      <c r="F15" s="48"/>
      <c r="G15" s="95" t="s">
        <v>135</v>
      </c>
      <c r="H15" s="96"/>
      <c r="I15" s="96"/>
      <c r="J15" s="97" t="s">
        <v>136</v>
      </c>
    </row>
    <row r="16" spans="3:10" x14ac:dyDescent="0.35">
      <c r="C16" s="61"/>
      <c r="D16" s="98"/>
      <c r="E16" s="99"/>
      <c r="F16" s="48"/>
      <c r="G16" s="61" t="s">
        <v>137</v>
      </c>
      <c r="H16" s="64"/>
      <c r="I16" s="91"/>
      <c r="J16" s="97"/>
    </row>
    <row r="17" spans="3:15" x14ac:dyDescent="0.35">
      <c r="C17" s="61" t="str">
        <f>G33</f>
        <v>All Expenses (per bed day)</v>
      </c>
      <c r="D17" s="100">
        <f>I33</f>
        <v>43.485574037834304</v>
      </c>
      <c r="E17" s="99">
        <f>D17*E5</f>
        <v>190466.81428571427</v>
      </c>
      <c r="F17" s="48"/>
      <c r="G17" s="61" t="s">
        <v>138</v>
      </c>
      <c r="H17" s="64"/>
      <c r="I17" s="91"/>
      <c r="J17" s="97"/>
      <c r="K17" s="101"/>
      <c r="L17" s="101"/>
      <c r="M17" s="101"/>
      <c r="N17" s="101"/>
      <c r="O17" s="101"/>
    </row>
    <row r="18" spans="3:15" x14ac:dyDescent="0.35">
      <c r="C18" s="61"/>
      <c r="D18" s="98"/>
      <c r="E18" s="99"/>
      <c r="F18" s="48"/>
      <c r="G18" s="61" t="s">
        <v>139</v>
      </c>
      <c r="H18" s="64"/>
      <c r="I18" s="91"/>
      <c r="J18" s="97"/>
      <c r="K18" s="101"/>
      <c r="L18" s="101"/>
      <c r="M18" s="101"/>
      <c r="N18" s="101"/>
      <c r="O18" s="101"/>
    </row>
    <row r="19" spans="3:15" x14ac:dyDescent="0.35">
      <c r="C19" s="80" t="s">
        <v>140</v>
      </c>
      <c r="D19" s="102"/>
      <c r="E19" s="82">
        <f>SUM(E14:E18)</f>
        <v>2356849.4035177142</v>
      </c>
      <c r="F19" s="48"/>
      <c r="G19" s="61" t="s">
        <v>141</v>
      </c>
      <c r="H19" s="64"/>
      <c r="I19" s="103"/>
      <c r="J19" s="97"/>
      <c r="K19" s="101"/>
      <c r="L19" s="101"/>
      <c r="M19" s="101"/>
      <c r="N19" s="101"/>
      <c r="O19" s="101"/>
    </row>
    <row r="20" spans="3:15" x14ac:dyDescent="0.35">
      <c r="C20" s="61" t="s">
        <v>142</v>
      </c>
      <c r="D20" s="104">
        <f>'BLS  SALARY CHART'!C41</f>
        <v>0.12</v>
      </c>
      <c r="E20" s="73">
        <f>D20*E19</f>
        <v>282821.9284221257</v>
      </c>
      <c r="F20" s="48"/>
      <c r="G20" s="61" t="s">
        <v>143</v>
      </c>
      <c r="H20" s="64"/>
      <c r="I20" s="103"/>
      <c r="J20" s="97"/>
      <c r="K20" s="101"/>
      <c r="L20" s="101"/>
      <c r="M20" s="101"/>
      <c r="N20" s="101"/>
      <c r="O20" s="101"/>
    </row>
    <row r="21" spans="3:15" x14ac:dyDescent="0.35">
      <c r="C21" s="80" t="s">
        <v>144</v>
      </c>
      <c r="D21" s="105"/>
      <c r="E21" s="106">
        <f>SUM(E19:E20)</f>
        <v>2639671.3319398398</v>
      </c>
      <c r="F21" s="48"/>
      <c r="G21" s="61" t="s">
        <v>145</v>
      </c>
      <c r="H21" s="64"/>
      <c r="I21" s="107"/>
      <c r="J21" s="97"/>
    </row>
    <row r="22" spans="3:15" ht="15" thickBot="1" x14ac:dyDescent="0.4">
      <c r="C22" s="61" t="str">
        <f>G35</f>
        <v>CAF</v>
      </c>
      <c r="D22" s="108">
        <f>I35</f>
        <v>1.8809289158818659E-2</v>
      </c>
      <c r="E22" s="109">
        <f>E19*D22</f>
        <v>44330.661934553966</v>
      </c>
      <c r="F22" s="48"/>
      <c r="G22" s="61" t="s">
        <v>146</v>
      </c>
      <c r="H22" s="64"/>
      <c r="I22" s="91"/>
      <c r="J22" s="97"/>
    </row>
    <row r="23" spans="3:15" ht="15.5" thickTop="1" thickBot="1" x14ac:dyDescent="0.4">
      <c r="C23" s="80" t="s">
        <v>147</v>
      </c>
      <c r="D23" s="110"/>
      <c r="E23" s="111">
        <f>E22+E21</f>
        <v>2684001.9938743939</v>
      </c>
      <c r="F23" s="48"/>
      <c r="G23" s="95" t="s">
        <v>148</v>
      </c>
      <c r="H23" s="96"/>
      <c r="I23" s="96"/>
      <c r="J23" s="97"/>
    </row>
    <row r="24" spans="3:15" ht="15" thickBot="1" x14ac:dyDescent="0.4">
      <c r="C24" s="112" t="s">
        <v>149</v>
      </c>
      <c r="D24" s="113"/>
      <c r="E24" s="114">
        <f>E23/E5</f>
        <v>612.78584335031826</v>
      </c>
      <c r="F24" s="48"/>
      <c r="G24" s="61" t="s">
        <v>150</v>
      </c>
      <c r="H24" s="64"/>
      <c r="I24" s="91"/>
      <c r="J24" s="97"/>
    </row>
    <row r="25" spans="3:15" ht="15" thickBot="1" x14ac:dyDescent="0.4">
      <c r="C25" s="112" t="s">
        <v>151</v>
      </c>
      <c r="D25" s="115">
        <v>0.95</v>
      </c>
      <c r="E25" s="114">
        <f>E24/D25</f>
        <v>645.03772984244029</v>
      </c>
      <c r="F25" s="48"/>
      <c r="G25" s="61" t="s">
        <v>152</v>
      </c>
      <c r="H25" s="64"/>
      <c r="I25" s="91"/>
      <c r="J25" s="97"/>
    </row>
    <row r="26" spans="3:15" ht="15" thickBot="1" x14ac:dyDescent="0.4">
      <c r="C26" s="112" t="s">
        <v>153</v>
      </c>
      <c r="D26" s="115">
        <v>0.9</v>
      </c>
      <c r="E26" s="116">
        <f>E24/D26</f>
        <v>680.87315927813142</v>
      </c>
      <c r="F26" s="48"/>
      <c r="G26" s="61" t="s">
        <v>154</v>
      </c>
      <c r="H26" s="64"/>
      <c r="I26" s="91"/>
      <c r="J26" s="97"/>
    </row>
    <row r="27" spans="3:15" x14ac:dyDescent="0.35">
      <c r="C27" s="117"/>
      <c r="D27" s="118"/>
      <c r="E27" s="118"/>
      <c r="F27" s="48"/>
      <c r="G27" s="61" t="s">
        <v>155</v>
      </c>
      <c r="H27" s="64"/>
      <c r="I27" s="91"/>
      <c r="J27" s="97"/>
    </row>
    <row r="28" spans="3:15" x14ac:dyDescent="0.35">
      <c r="C28" s="117"/>
      <c r="D28" s="118"/>
      <c r="E28" s="118"/>
      <c r="F28" s="48"/>
      <c r="G28" s="61" t="s">
        <v>156</v>
      </c>
      <c r="H28" s="64"/>
      <c r="I28" s="91"/>
      <c r="J28" s="97"/>
    </row>
    <row r="29" spans="3:15" ht="15" thickBot="1" x14ac:dyDescent="0.4">
      <c r="C29" s="117"/>
      <c r="D29" s="118"/>
      <c r="E29" s="118"/>
      <c r="F29" s="48"/>
      <c r="G29" s="61" t="s">
        <v>157</v>
      </c>
      <c r="H29" s="119"/>
      <c r="I29" s="120"/>
      <c r="J29" s="121"/>
    </row>
    <row r="30" spans="3:15" ht="15" thickBot="1" x14ac:dyDescent="0.4">
      <c r="C30" s="117"/>
      <c r="D30" s="122"/>
      <c r="E30" s="123"/>
      <c r="F30" s="48"/>
      <c r="G30" s="124" t="s">
        <v>158</v>
      </c>
      <c r="H30" s="83"/>
      <c r="I30" s="84"/>
      <c r="J30" s="125"/>
    </row>
    <row r="31" spans="3:15" x14ac:dyDescent="0.35">
      <c r="C31" s="117"/>
      <c r="D31" s="122"/>
      <c r="E31" s="123"/>
      <c r="F31" s="48"/>
      <c r="G31" s="61" t="s">
        <v>130</v>
      </c>
      <c r="H31" s="64"/>
      <c r="I31" s="126">
        <f>'BLS  SALARY CHART'!C38</f>
        <v>0.2422</v>
      </c>
      <c r="J31" s="89" t="s">
        <v>159</v>
      </c>
    </row>
    <row r="32" spans="3:15" ht="13.5" customHeight="1" x14ac:dyDescent="0.35">
      <c r="C32" s="48"/>
      <c r="D32" s="122"/>
      <c r="E32" s="127"/>
      <c r="F32" s="48"/>
      <c r="G32" s="61"/>
      <c r="H32" s="64"/>
      <c r="I32" s="128"/>
      <c r="J32" s="92"/>
    </row>
    <row r="33" spans="3:14" x14ac:dyDescent="0.35">
      <c r="C33" s="48"/>
      <c r="D33" s="122"/>
      <c r="E33" s="129"/>
      <c r="F33" s="48"/>
      <c r="G33" s="130" t="s">
        <v>160</v>
      </c>
      <c r="H33" s="64"/>
      <c r="I33" s="131">
        <f>'[1]1. Youth Stabilization 12 Beds '!K51+'[1]1. Youth Stabilization 12 Beds '!K52+'[1]1. Youth Stabilization 12 Beds '!K53</f>
        <v>43.485574037834304</v>
      </c>
      <c r="J33" s="92" t="s">
        <v>161</v>
      </c>
    </row>
    <row r="34" spans="3:14" x14ac:dyDescent="0.35">
      <c r="C34" s="48"/>
      <c r="F34" s="48"/>
      <c r="G34" s="61" t="s">
        <v>142</v>
      </c>
      <c r="I34" s="132">
        <f>'BLS  SALARY CHART'!C41</f>
        <v>0.12</v>
      </c>
      <c r="J34" s="92" t="s">
        <v>162</v>
      </c>
    </row>
    <row r="35" spans="3:14" ht="15" thickBot="1" x14ac:dyDescent="0.4">
      <c r="C35" s="48"/>
      <c r="D35" s="48"/>
      <c r="E35" s="48"/>
      <c r="F35" s="48"/>
      <c r="G35" s="75" t="s">
        <v>163</v>
      </c>
      <c r="H35" s="133"/>
      <c r="I35" s="134">
        <f>'Spring 2022 CAF'!CI23</f>
        <v>1.8809289158818659E-2</v>
      </c>
      <c r="J35" s="135" t="s">
        <v>164</v>
      </c>
    </row>
    <row r="36" spans="3:14" x14ac:dyDescent="0.35">
      <c r="C36" s="48"/>
      <c r="D36" s="48"/>
      <c r="E36" s="48"/>
      <c r="F36" s="48"/>
    </row>
    <row r="37" spans="3:14" x14ac:dyDescent="0.35">
      <c r="C37" s="48"/>
      <c r="D37" s="48"/>
      <c r="E37" s="48"/>
      <c r="F37" s="48"/>
      <c r="M37" s="136"/>
      <c r="N37" s="137"/>
    </row>
    <row r="38" spans="3:14" x14ac:dyDescent="0.35">
      <c r="C38" s="48"/>
      <c r="D38" s="48"/>
      <c r="E38" s="48"/>
      <c r="F38" s="48"/>
    </row>
    <row r="39" spans="3:14" x14ac:dyDescent="0.35">
      <c r="C39" s="48"/>
      <c r="D39" s="48"/>
      <c r="E39" s="48"/>
      <c r="F39" s="48"/>
      <c r="L39" s="138"/>
      <c r="M39" s="139"/>
      <c r="N39" s="140"/>
    </row>
    <row r="40" spans="3:14" x14ac:dyDescent="0.35">
      <c r="C40" s="48"/>
      <c r="D40" s="141"/>
      <c r="E40" s="141"/>
      <c r="F40" s="48"/>
      <c r="L40" s="138"/>
      <c r="M40" s="139"/>
      <c r="N40" s="140"/>
    </row>
    <row r="41" spans="3:14" x14ac:dyDescent="0.35">
      <c r="C41" s="48"/>
      <c r="F41" s="48"/>
      <c r="L41" s="138"/>
      <c r="M41" s="139"/>
      <c r="N41" s="140"/>
    </row>
    <row r="42" spans="3:14" x14ac:dyDescent="0.35">
      <c r="C42" s="48"/>
      <c r="F42" s="48"/>
      <c r="G42" s="142"/>
      <c r="L42" s="138"/>
      <c r="M42" s="139"/>
      <c r="N42" s="140"/>
    </row>
    <row r="43" spans="3:14" x14ac:dyDescent="0.35">
      <c r="C43" s="101"/>
      <c r="D43" s="101"/>
      <c r="E43" s="101"/>
      <c r="F43" s="48"/>
      <c r="G43" s="143"/>
      <c r="I43" s="137"/>
    </row>
    <row r="44" spans="3:14" x14ac:dyDescent="0.35">
      <c r="C44" s="144"/>
      <c r="D44" s="144"/>
      <c r="E44" s="144"/>
      <c r="F44" s="48"/>
      <c r="G44" s="145"/>
    </row>
    <row r="45" spans="3:14" x14ac:dyDescent="0.35">
      <c r="C45" s="142"/>
      <c r="D45" s="142"/>
      <c r="E45" s="142"/>
      <c r="F45" s="48"/>
    </row>
    <row r="46" spans="3:14" x14ac:dyDescent="0.35">
      <c r="C46" s="142"/>
      <c r="D46" s="142"/>
      <c r="E46" s="142"/>
      <c r="F46" s="48"/>
    </row>
    <row r="47" spans="3:14" x14ac:dyDescent="0.35">
      <c r="C47" s="142"/>
      <c r="D47" s="142"/>
      <c r="E47" s="142"/>
      <c r="F47" s="48"/>
    </row>
    <row r="48" spans="3:14" x14ac:dyDescent="0.35">
      <c r="C48" s="142"/>
      <c r="D48" s="142"/>
      <c r="E48" s="142"/>
      <c r="F48" s="48"/>
    </row>
    <row r="49" spans="1:7" x14ac:dyDescent="0.35">
      <c r="C49" s="101"/>
      <c r="D49" s="101"/>
      <c r="E49" s="101"/>
      <c r="F49" s="48"/>
      <c r="G49" s="143"/>
    </row>
    <row r="50" spans="1:7" x14ac:dyDescent="0.35">
      <c r="C50" s="101"/>
      <c r="D50" s="101"/>
      <c r="E50" s="101"/>
      <c r="F50" s="48"/>
      <c r="G50" s="143"/>
    </row>
    <row r="51" spans="1:7" x14ac:dyDescent="0.35">
      <c r="C51" s="144"/>
      <c r="D51" s="144"/>
      <c r="E51" s="144"/>
      <c r="F51" s="48"/>
      <c r="G51" s="145"/>
    </row>
    <row r="52" spans="1:7" ht="29" customHeight="1" x14ac:dyDescent="0.35">
      <c r="C52" s="142"/>
      <c r="D52" s="142"/>
      <c r="E52" s="142"/>
      <c r="F52" s="48"/>
    </row>
    <row r="53" spans="1:7" x14ac:dyDescent="0.35">
      <c r="C53" s="142"/>
      <c r="D53" s="142"/>
      <c r="E53" s="142"/>
      <c r="F53" s="48"/>
    </row>
    <row r="54" spans="1:7" x14ac:dyDescent="0.35">
      <c r="C54" s="142"/>
      <c r="D54" s="142"/>
      <c r="E54" s="142"/>
      <c r="F54" s="48"/>
    </row>
    <row r="55" spans="1:7" x14ac:dyDescent="0.35">
      <c r="C55" s="142"/>
      <c r="D55" s="142"/>
      <c r="E55" s="142"/>
      <c r="F55" s="48"/>
    </row>
    <row r="56" spans="1:7" x14ac:dyDescent="0.35">
      <c r="C56" s="146"/>
      <c r="D56" s="146"/>
      <c r="E56" s="146"/>
      <c r="F56" s="48"/>
    </row>
    <row r="57" spans="1:7" x14ac:dyDescent="0.35">
      <c r="C57" s="146"/>
      <c r="D57" s="146"/>
      <c r="E57" s="146"/>
      <c r="F57" s="48"/>
    </row>
    <row r="58" spans="1:7" x14ac:dyDescent="0.35">
      <c r="C58" s="146"/>
      <c r="D58" s="146"/>
      <c r="E58" s="146"/>
      <c r="F58" s="48"/>
      <c r="G58" s="142"/>
    </row>
    <row r="59" spans="1:7" x14ac:dyDescent="0.35">
      <c r="A59" s="146"/>
      <c r="C59" s="144"/>
      <c r="D59" s="144"/>
      <c r="E59" s="144"/>
      <c r="G59" s="143"/>
    </row>
    <row r="60" spans="1:7" x14ac:dyDescent="0.35">
      <c r="A60" s="146"/>
      <c r="B60" s="147"/>
      <c r="C60" s="142"/>
      <c r="D60" s="142"/>
      <c r="E60" s="142"/>
      <c r="F60" s="144"/>
      <c r="G60" s="145"/>
    </row>
    <row r="61" spans="1:7" x14ac:dyDescent="0.35">
      <c r="A61" s="146"/>
      <c r="B61" s="142"/>
      <c r="C61" s="142"/>
      <c r="D61" s="142"/>
      <c r="E61" s="142"/>
      <c r="F61" s="142"/>
    </row>
    <row r="62" spans="1:7" x14ac:dyDescent="0.35">
      <c r="A62" s="146"/>
      <c r="B62" s="142"/>
      <c r="C62" s="142"/>
      <c r="D62" s="142"/>
      <c r="E62" s="142"/>
      <c r="F62" s="142"/>
    </row>
    <row r="63" spans="1:7" ht="15" thickBot="1" x14ac:dyDescent="0.4">
      <c r="A63" s="146"/>
      <c r="B63" s="142"/>
      <c r="C63" s="142"/>
      <c r="D63" s="142"/>
      <c r="E63" s="142"/>
      <c r="F63" s="148"/>
    </row>
    <row r="64" spans="1:7" ht="15" thickTop="1" x14ac:dyDescent="0.35">
      <c r="A64" s="146"/>
      <c r="B64" s="142"/>
      <c r="C64" s="101"/>
      <c r="D64" s="101"/>
      <c r="E64" s="101"/>
      <c r="F64" s="142"/>
    </row>
    <row r="65" spans="1:6" x14ac:dyDescent="0.35">
      <c r="A65" s="101"/>
      <c r="B65" s="101"/>
      <c r="C65" s="101"/>
      <c r="D65" s="101"/>
      <c r="E65" s="101"/>
    </row>
    <row r="67" spans="1:6" x14ac:dyDescent="0.35">
      <c r="A67" s="146"/>
      <c r="B67" s="147"/>
      <c r="F67" s="144"/>
    </row>
    <row r="68" spans="1:6" x14ac:dyDescent="0.35">
      <c r="A68" s="146"/>
      <c r="B68" s="142"/>
      <c r="F68" s="142"/>
    </row>
    <row r="69" spans="1:6" x14ac:dyDescent="0.35">
      <c r="A69" s="146"/>
      <c r="B69" s="142"/>
      <c r="F69" s="142"/>
    </row>
    <row r="70" spans="1:6" x14ac:dyDescent="0.35">
      <c r="A70" s="146"/>
      <c r="B70" s="142"/>
      <c r="F70" s="142"/>
    </row>
    <row r="71" spans="1:6" x14ac:dyDescent="0.35">
      <c r="A71" s="146"/>
      <c r="B71" s="142"/>
      <c r="F71" s="142"/>
    </row>
    <row r="72" spans="1:6" x14ac:dyDescent="0.35">
      <c r="A72" s="146"/>
      <c r="B72" s="146"/>
      <c r="F72" s="146"/>
    </row>
    <row r="73" spans="1:6" x14ac:dyDescent="0.35">
      <c r="A73" s="146"/>
      <c r="B73" s="146"/>
      <c r="F73" s="146"/>
    </row>
    <row r="74" spans="1:6" x14ac:dyDescent="0.35">
      <c r="A74" s="146"/>
      <c r="B74" s="146"/>
      <c r="F74" s="146"/>
    </row>
    <row r="75" spans="1:6" x14ac:dyDescent="0.35">
      <c r="A75" s="146"/>
      <c r="B75" s="147"/>
      <c r="F75" s="144"/>
    </row>
    <row r="76" spans="1:6" x14ac:dyDescent="0.35">
      <c r="A76" s="146"/>
      <c r="B76" s="142"/>
      <c r="F76" s="142"/>
    </row>
    <row r="77" spans="1:6" x14ac:dyDescent="0.35">
      <c r="A77" s="146"/>
      <c r="B77" s="142"/>
      <c r="F77" s="142"/>
    </row>
    <row r="78" spans="1:6" x14ac:dyDescent="0.35">
      <c r="A78" s="146"/>
      <c r="B78" s="142"/>
      <c r="F78" s="142"/>
    </row>
    <row r="79" spans="1:6" x14ac:dyDescent="0.35">
      <c r="A79" s="146"/>
      <c r="B79" s="142"/>
      <c r="F79" s="142"/>
    </row>
    <row r="80" spans="1:6" x14ac:dyDescent="0.35">
      <c r="A80" s="101"/>
      <c r="B80" s="101"/>
    </row>
  </sheetData>
  <mergeCells count="8">
    <mergeCell ref="G30:I30"/>
    <mergeCell ref="C3:E4"/>
    <mergeCell ref="G3:I3"/>
    <mergeCell ref="G12:I12"/>
    <mergeCell ref="G13:I13"/>
    <mergeCell ref="G15:I15"/>
    <mergeCell ref="J15:J29"/>
    <mergeCell ref="G23:I23"/>
  </mergeCells>
  <pageMargins left="0.2" right="0.2" top="0.2" bottom="0.2" header="0" footer="0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7736-127D-4DF4-A5B6-019BAA038C8A}">
  <sheetPr>
    <tabColor theme="3" tint="-0.249977111117893"/>
    <pageSetUpPr fitToPage="1"/>
  </sheetPr>
  <dimension ref="A1:T251"/>
  <sheetViews>
    <sheetView tabSelected="1" zoomScale="90" zoomScaleNormal="90" workbookViewId="0">
      <selection activeCell="G27" sqref="G27"/>
    </sheetView>
  </sheetViews>
  <sheetFormatPr defaultRowHeight="14.5" x14ac:dyDescent="0.35"/>
  <cols>
    <col min="1" max="1" width="1.26953125" customWidth="1"/>
    <col min="2" max="2" width="0.1796875" hidden="1" customWidth="1"/>
    <col min="3" max="3" width="10.90625" hidden="1" customWidth="1"/>
    <col min="4" max="4" width="0.1796875" style="152" hidden="1" customWidth="1"/>
    <col min="5" max="5" width="14.6328125" customWidth="1"/>
    <col min="6" max="23" width="14.453125" customWidth="1"/>
  </cols>
  <sheetData>
    <row r="1" spans="1:20" ht="30" x14ac:dyDescent="0.45">
      <c r="A1" s="149"/>
      <c r="B1" t="s">
        <v>113</v>
      </c>
      <c r="C1">
        <v>260</v>
      </c>
      <c r="D1" s="150"/>
      <c r="F1" s="151" t="s">
        <v>165</v>
      </c>
      <c r="G1" s="151" t="s">
        <v>166</v>
      </c>
      <c r="H1" s="219" t="s">
        <v>167</v>
      </c>
      <c r="I1" s="219" t="s">
        <v>168</v>
      </c>
      <c r="J1" s="151" t="s">
        <v>169</v>
      </c>
      <c r="K1" s="151" t="s">
        <v>170</v>
      </c>
      <c r="L1" s="151" t="s">
        <v>171</v>
      </c>
      <c r="M1" s="151" t="s">
        <v>172</v>
      </c>
      <c r="N1" s="151" t="s">
        <v>173</v>
      </c>
      <c r="O1" s="151" t="s">
        <v>174</v>
      </c>
      <c r="P1" s="151" t="s">
        <v>175</v>
      </c>
      <c r="Q1" s="151" t="s">
        <v>176</v>
      </c>
      <c r="R1" s="151" t="s">
        <v>177</v>
      </c>
      <c r="S1" s="151" t="s">
        <v>178</v>
      </c>
      <c r="T1" s="151" t="s">
        <v>179</v>
      </c>
    </row>
    <row r="2" spans="1:20" x14ac:dyDescent="0.35">
      <c r="B2" t="s">
        <v>114</v>
      </c>
      <c r="C2">
        <v>2080</v>
      </c>
      <c r="E2" t="s">
        <v>180</v>
      </c>
      <c r="F2" s="153">
        <f>'BLS  SALARY CHART'!C28</f>
        <v>87651.199999999997</v>
      </c>
      <c r="G2" s="153">
        <f>'BLS  SALARY CHART'!C18</f>
        <v>71224.399999999994</v>
      </c>
      <c r="H2" s="220">
        <f>'BLS  SALARY CHART'!C14</f>
        <v>59165.599999999991</v>
      </c>
      <c r="I2" s="220">
        <f>'BLS  SALARY CHART'!C8</f>
        <v>48705.279999999999</v>
      </c>
      <c r="J2" s="153">
        <f>'BLS  SALARY CHART'!C6</f>
        <v>38937.599999999999</v>
      </c>
      <c r="K2" s="153">
        <f>'BLS  SALARY CHART'!C50</f>
        <v>38230</v>
      </c>
      <c r="L2" s="153">
        <f>'BLS  SALARY CHART'!C51</f>
        <v>47990</v>
      </c>
      <c r="M2" s="153">
        <f>'BLS  SALARY CHART'!C52</f>
        <v>54015</v>
      </c>
      <c r="N2" s="153">
        <f>'BLS  SALARY CHART'!C6</f>
        <v>38937.599999999999</v>
      </c>
      <c r="O2" s="153">
        <f>'BLS  SALARY CHART'!C48</f>
        <v>43821.440000000002</v>
      </c>
      <c r="P2" s="153">
        <f>'BLS  SALARY CHART'!C49</f>
        <v>48705.279999999999</v>
      </c>
      <c r="Q2" s="153">
        <f>J2</f>
        <v>38937.599999999999</v>
      </c>
      <c r="R2" s="153">
        <f>Q2</f>
        <v>38937.599999999999</v>
      </c>
      <c r="S2" s="153">
        <f>'BLS  SALARY CHART'!C8</f>
        <v>48705.279999999999</v>
      </c>
      <c r="T2" s="153">
        <f>R2</f>
        <v>38937.599999999999</v>
      </c>
    </row>
    <row r="3" spans="1:20" x14ac:dyDescent="0.35">
      <c r="B3" s="141" t="s">
        <v>181</v>
      </c>
      <c r="C3" s="141" t="s">
        <v>182</v>
      </c>
      <c r="D3" s="154"/>
      <c r="E3" t="s">
        <v>183</v>
      </c>
      <c r="F3" s="155" t="s">
        <v>184</v>
      </c>
      <c r="G3" s="155" t="s">
        <v>184</v>
      </c>
      <c r="H3" s="221" t="s">
        <v>184</v>
      </c>
      <c r="I3" s="221">
        <f>I2*'BLS  SALARY CHART'!C42</f>
        <v>7120.7119359999997</v>
      </c>
      <c r="J3" s="153">
        <f>J2*'BLS  SALARY CHART'!C42</f>
        <v>5692.6771199999994</v>
      </c>
      <c r="K3" s="153">
        <f>K2*'BLS  SALARY CHART'!C42</f>
        <v>5589.2259999999997</v>
      </c>
      <c r="L3" s="153">
        <f>L2*'BLS  SALARY CHART'!C42</f>
        <v>7016.1379999999999</v>
      </c>
      <c r="M3" s="153">
        <f>M2*'BLS  SALARY CHART'!C42</f>
        <v>7896.9929999999995</v>
      </c>
      <c r="N3" s="153">
        <f>N2*'BLS  SALARY CHART'!C42</f>
        <v>5692.6771199999994</v>
      </c>
      <c r="O3" s="153">
        <f>O2*'BLS  SALARY CHART'!C42</f>
        <v>6406.694528</v>
      </c>
      <c r="P3" s="153">
        <f>P2*'BLS  SALARY CHART'!C42</f>
        <v>7120.7119359999997</v>
      </c>
      <c r="Q3" s="153">
        <f t="shared" ref="Q3:Q19" si="0">J3</f>
        <v>5692.6771199999994</v>
      </c>
      <c r="R3" s="153">
        <f t="shared" ref="R3:R19" si="1">Q3</f>
        <v>5692.6771199999994</v>
      </c>
      <c r="S3" s="153">
        <f>S2*'BLS  SALARY CHART'!C42</f>
        <v>7120.7119359999997</v>
      </c>
      <c r="T3" s="153">
        <f t="shared" ref="T3:T19" si="2">R3</f>
        <v>5692.6771199999994</v>
      </c>
    </row>
    <row r="4" spans="1:20" x14ac:dyDescent="0.35">
      <c r="B4" s="156"/>
      <c r="C4" s="156"/>
      <c r="E4" t="s">
        <v>130</v>
      </c>
      <c r="F4" s="153">
        <f>F2*'BLS  SALARY CHART'!C38</f>
        <v>21229.120639999997</v>
      </c>
      <c r="G4" s="153">
        <f>G2*'BLS  SALARY CHART'!C38</f>
        <v>17250.54968</v>
      </c>
      <c r="H4" s="220">
        <f>H2*'BLS  SALARY CHART'!C38</f>
        <v>14329.908319999999</v>
      </c>
      <c r="I4" s="220">
        <f>I2*'BLS  SALARY CHART'!C38</f>
        <v>11796.418815999999</v>
      </c>
      <c r="J4" s="153">
        <f>J2*'BLS  SALARY CHART'!C38</f>
        <v>9430.6867199999997</v>
      </c>
      <c r="K4" s="153">
        <f>K2*'BLS  SALARY CHART'!C38</f>
        <v>9259.3060000000005</v>
      </c>
      <c r="L4" s="153">
        <f>L2*'BLS  SALARY CHART'!C38</f>
        <v>11623.178</v>
      </c>
      <c r="M4" s="153">
        <f>M2*'BLS  SALARY CHART'!C38</f>
        <v>13082.432999999999</v>
      </c>
      <c r="N4" s="153">
        <f>N2*'BLS  SALARY CHART'!C38</f>
        <v>9430.6867199999997</v>
      </c>
      <c r="O4" s="153">
        <f>O2*'BLS  SALARY CHART'!C38</f>
        <v>10613.552768000001</v>
      </c>
      <c r="P4" s="153">
        <f>P2*'BLS  SALARY CHART'!C38</f>
        <v>11796.418815999999</v>
      </c>
      <c r="Q4" s="153">
        <f t="shared" si="0"/>
        <v>9430.6867199999997</v>
      </c>
      <c r="R4" s="153">
        <f t="shared" si="1"/>
        <v>9430.6867199999997</v>
      </c>
      <c r="S4" s="153">
        <f>S2*'BLS  SALARY CHART'!C38</f>
        <v>11796.418815999999</v>
      </c>
      <c r="T4" s="153">
        <f t="shared" si="2"/>
        <v>9430.6867199999997</v>
      </c>
    </row>
    <row r="5" spans="1:20" x14ac:dyDescent="0.35">
      <c r="B5" s="157"/>
      <c r="C5" s="157"/>
      <c r="D5" s="158"/>
      <c r="E5" s="157" t="s">
        <v>185</v>
      </c>
      <c r="F5" s="153">
        <f>(F2+F4)*'BLS  SALARY CHART'!C41</f>
        <v>13065.638476799999</v>
      </c>
      <c r="G5" s="153">
        <f>(G2+G4)*'BLS  SALARY CHART'!C41</f>
        <v>10616.993961599999</v>
      </c>
      <c r="H5" s="220">
        <f>(H2+H4)*'BLS  SALARY CHART'!C41</f>
        <v>8819.4609983999981</v>
      </c>
      <c r="I5" s="220">
        <f>SUM(I2:I4)*'BLS  SALARY CHART'!C41</f>
        <v>8114.6892902399995</v>
      </c>
      <c r="J5" s="153">
        <f>SUM(J2:J4)*'BLS  SALARY CHART'!C41</f>
        <v>6487.315660799999</v>
      </c>
      <c r="K5" s="153">
        <f>SUM(K2:K4)*'BLS  SALARY CHART'!C41</f>
        <v>6369.4238400000004</v>
      </c>
      <c r="L5" s="153">
        <f>SUM(L2:L4)*'BLS  SALARY CHART'!C41</f>
        <v>7995.5179199999984</v>
      </c>
      <c r="M5" s="153">
        <f>SUM(M2:M4)*'BLS  SALARY CHART'!C41</f>
        <v>8999.3311200000007</v>
      </c>
      <c r="N5" s="153">
        <f>SUM(N2:N4)*'BLS  SALARY CHART'!C41</f>
        <v>6487.315660799999</v>
      </c>
      <c r="O5" s="153">
        <f>SUM(O2:O4)*'BLS  SALARY CHART'!C41</f>
        <v>7301.0024755200002</v>
      </c>
      <c r="P5" s="153">
        <f>SUM(P2:P4)*'BLS  SALARY CHART'!C41</f>
        <v>8114.6892902399995</v>
      </c>
      <c r="Q5" s="153">
        <f t="shared" si="0"/>
        <v>6487.315660799999</v>
      </c>
      <c r="R5" s="153">
        <f t="shared" si="1"/>
        <v>6487.315660799999</v>
      </c>
      <c r="S5" s="153">
        <f>SUM(S2:S4)*'BLS  SALARY CHART'!C41</f>
        <v>8114.6892902399995</v>
      </c>
      <c r="T5" s="153">
        <f t="shared" si="2"/>
        <v>6487.315660799999</v>
      </c>
    </row>
    <row r="6" spans="1:20" x14ac:dyDescent="0.35">
      <c r="B6" s="157"/>
      <c r="C6" s="157"/>
      <c r="E6" t="s">
        <v>163</v>
      </c>
      <c r="F6" s="153">
        <f>(F2+F4)*'Spring 2022 CAF'!CI23</f>
        <v>2047.9614346226513</v>
      </c>
      <c r="G6" s="153">
        <f>(G4+G2)*'Spring 2022 CAF'!CI23</f>
        <v>1664.1509118430502</v>
      </c>
      <c r="H6" s="220">
        <f>(H4+H2)*'Spring 2022 CAF'!CI23</f>
        <v>1382.3982678652424</v>
      </c>
      <c r="I6" s="220">
        <f>SUM(I2:I4)*'Spring 2022 CAF'!CI23</f>
        <v>1271.9294774507759</v>
      </c>
      <c r="J6" s="153">
        <f>SUM(J2:J4)*'Spring 2022 CAF'!CI23</f>
        <v>1016.8483010709995</v>
      </c>
      <c r="K6" s="153">
        <f>SUM(K2:K4)*'Spring 2022 CAF'!CI23</f>
        <v>998.36945651360941</v>
      </c>
      <c r="L6" s="153">
        <f>SUM(L2:L4)*'Spring 2022 CAF'!CI23</f>
        <v>1253.2500710983024</v>
      </c>
      <c r="M6" s="153">
        <f>SUM(M2:M4)*'Spring 2022 CAF'!CI23</f>
        <v>1410.5918439336283</v>
      </c>
      <c r="N6" s="153">
        <f>SUM(N2:N4)*'Spring 2022 CAF'!CI23</f>
        <v>1016.8483010709995</v>
      </c>
      <c r="O6" s="153">
        <f>SUM(O2:O4)*'Spring 2022 CAF'!CI23</f>
        <v>1144.3888892608879</v>
      </c>
      <c r="P6" s="153">
        <f>SUM(P2:P4)*'Spring 2022 CAF'!CI23</f>
        <v>1271.9294774507759</v>
      </c>
      <c r="Q6" s="153">
        <f t="shared" si="0"/>
        <v>1016.8483010709995</v>
      </c>
      <c r="R6" s="153">
        <f t="shared" si="1"/>
        <v>1016.8483010709995</v>
      </c>
      <c r="S6" s="153">
        <f>(S4+S3+S2)*'Spring 2022 CAF'!CI23</f>
        <v>1271.9294774507759</v>
      </c>
      <c r="T6" s="153">
        <f t="shared" si="2"/>
        <v>1016.8483010709995</v>
      </c>
    </row>
    <row r="7" spans="1:20" x14ac:dyDescent="0.35">
      <c r="B7" s="157"/>
      <c r="C7" s="157"/>
      <c r="E7" s="159" t="s">
        <v>186</v>
      </c>
      <c r="F7" s="160">
        <f t="shared" ref="F7:P7" si="3">SUM(F2:F6)</f>
        <v>123993.92055142263</v>
      </c>
      <c r="G7" s="160">
        <f t="shared" si="3"/>
        <v>100756.09455344305</v>
      </c>
      <c r="H7" s="222">
        <f>H2+H4+H5+H6</f>
        <v>83697.367586265231</v>
      </c>
      <c r="I7" s="222">
        <f>SUM(I2:I6)</f>
        <v>77009.029519690768</v>
      </c>
      <c r="J7" s="160">
        <f t="shared" si="3"/>
        <v>61565.127801870993</v>
      </c>
      <c r="K7" s="160">
        <f t="shared" si="3"/>
        <v>60446.32529651362</v>
      </c>
      <c r="L7" s="160">
        <f t="shared" si="3"/>
        <v>75878.08399109829</v>
      </c>
      <c r="M7" s="160">
        <f t="shared" si="3"/>
        <v>85404.348963933633</v>
      </c>
      <c r="N7" s="160">
        <f t="shared" si="3"/>
        <v>61565.127801870993</v>
      </c>
      <c r="O7" s="160">
        <f t="shared" si="3"/>
        <v>69287.078660780884</v>
      </c>
      <c r="P7" s="160">
        <f t="shared" si="3"/>
        <v>77009.029519690768</v>
      </c>
      <c r="Q7" s="160">
        <f t="shared" si="0"/>
        <v>61565.127801870993</v>
      </c>
      <c r="R7" s="160">
        <f t="shared" si="1"/>
        <v>61565.127801870993</v>
      </c>
      <c r="S7" s="160">
        <f>SUM(S2:S6)</f>
        <v>77009.029519690768</v>
      </c>
      <c r="T7" s="160">
        <f t="shared" si="2"/>
        <v>61565.127801870993</v>
      </c>
    </row>
    <row r="8" spans="1:20" x14ac:dyDescent="0.35">
      <c r="B8" s="157"/>
      <c r="C8" s="157"/>
      <c r="E8" s="161" t="s">
        <v>187</v>
      </c>
      <c r="F8" s="162">
        <f>F7/C1</f>
        <v>476.89969442854857</v>
      </c>
      <c r="G8" s="162">
        <f>G7/C1</f>
        <v>387.52344059016559</v>
      </c>
      <c r="H8" s="162">
        <f>H7/C1</f>
        <v>321.9129522548663</v>
      </c>
      <c r="I8" s="162">
        <f>I7/C1</f>
        <v>296.18857507573375</v>
      </c>
      <c r="J8" s="162">
        <f>J7/C1</f>
        <v>236.78895308411921</v>
      </c>
      <c r="K8" s="162">
        <f>K7/C1</f>
        <v>232.48586652505239</v>
      </c>
      <c r="L8" s="162">
        <f>L7/C1</f>
        <v>291.83878458114725</v>
      </c>
      <c r="M8" s="162">
        <f>M7/C1</f>
        <v>328.47826524589857</v>
      </c>
      <c r="N8" s="162">
        <f>N7/C1</f>
        <v>236.78895308411921</v>
      </c>
      <c r="O8" s="162">
        <f>O7/C1</f>
        <v>266.48876407992645</v>
      </c>
      <c r="P8" s="162">
        <f>P7/C1</f>
        <v>296.18857507573375</v>
      </c>
      <c r="Q8" s="162">
        <f t="shared" si="0"/>
        <v>236.78895308411921</v>
      </c>
      <c r="R8" s="162">
        <f t="shared" si="1"/>
        <v>236.78895308411921</v>
      </c>
      <c r="S8" s="162">
        <f>S7/C1</f>
        <v>296.18857507573375</v>
      </c>
      <c r="T8" s="162">
        <f t="shared" si="2"/>
        <v>236.78895308411921</v>
      </c>
    </row>
    <row r="9" spans="1:20" x14ac:dyDescent="0.35">
      <c r="B9" s="157"/>
      <c r="C9" s="157"/>
      <c r="E9" s="163"/>
      <c r="F9" s="164"/>
      <c r="G9" s="164"/>
      <c r="H9" s="223"/>
      <c r="I9" s="223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</row>
    <row r="10" spans="1:20" x14ac:dyDescent="0.35">
      <c r="B10" s="157"/>
      <c r="C10" s="157"/>
      <c r="E10" s="163"/>
      <c r="F10" s="164"/>
      <c r="G10" s="164"/>
      <c r="H10" s="223"/>
      <c r="I10" s="223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</row>
    <row r="11" spans="1:20" x14ac:dyDescent="0.35">
      <c r="B11" s="157"/>
      <c r="C11" s="157"/>
      <c r="E11" s="163"/>
      <c r="F11" s="164"/>
      <c r="G11" s="164"/>
      <c r="H11" s="223"/>
      <c r="I11" s="223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</row>
    <row r="12" spans="1:20" ht="29" x14ac:dyDescent="0.35">
      <c r="B12" s="157"/>
      <c r="C12" s="157"/>
      <c r="E12" s="141"/>
      <c r="F12" s="151"/>
      <c r="G12" s="151"/>
      <c r="H12" s="219"/>
      <c r="I12" s="224" t="str">
        <f>I1</f>
        <v>Direct Care III</v>
      </c>
      <c r="J12" s="165" t="s">
        <v>169</v>
      </c>
      <c r="K12" s="151" t="s">
        <v>170</v>
      </c>
      <c r="L12" s="151" t="s">
        <v>171</v>
      </c>
      <c r="M12" s="151" t="s">
        <v>172</v>
      </c>
      <c r="N12" s="151" t="s">
        <v>173</v>
      </c>
      <c r="O12" s="151" t="s">
        <v>174</v>
      </c>
      <c r="P12" s="151" t="s">
        <v>175</v>
      </c>
      <c r="Q12" s="151" t="s">
        <v>176</v>
      </c>
      <c r="R12" s="151" t="s">
        <v>177</v>
      </c>
      <c r="S12" s="151" t="s">
        <v>178</v>
      </c>
      <c r="T12" s="151" t="s">
        <v>179</v>
      </c>
    </row>
    <row r="13" spans="1:20" x14ac:dyDescent="0.35">
      <c r="B13" s="157"/>
      <c r="C13" s="157"/>
      <c r="E13" s="163" t="str">
        <f>E2</f>
        <v>Salary</v>
      </c>
      <c r="F13" s="153"/>
      <c r="G13" s="153"/>
      <c r="H13" s="153"/>
      <c r="I13" s="166">
        <f>I2</f>
        <v>48705.279999999999</v>
      </c>
      <c r="J13" s="153">
        <f>J2</f>
        <v>38937.599999999999</v>
      </c>
      <c r="K13" s="153">
        <f>K2</f>
        <v>38230</v>
      </c>
      <c r="L13" s="153">
        <f>L2</f>
        <v>47990</v>
      </c>
      <c r="M13" s="153">
        <f>M2</f>
        <v>54015</v>
      </c>
      <c r="N13" s="153">
        <f>N2</f>
        <v>38937.599999999999</v>
      </c>
      <c r="O13" s="153">
        <f>O2</f>
        <v>43821.440000000002</v>
      </c>
      <c r="P13" s="153">
        <f>P2</f>
        <v>48705.279999999999</v>
      </c>
      <c r="Q13" s="153">
        <f>Q2</f>
        <v>38937.599999999999</v>
      </c>
      <c r="R13" s="153">
        <f>R2</f>
        <v>38937.599999999999</v>
      </c>
      <c r="S13" s="153">
        <f>S2</f>
        <v>48705.279999999999</v>
      </c>
      <c r="T13" s="153">
        <f>T2</f>
        <v>38937.599999999999</v>
      </c>
    </row>
    <row r="14" spans="1:20" x14ac:dyDescent="0.35">
      <c r="B14" s="157"/>
      <c r="C14" s="157"/>
      <c r="E14" s="163" t="s">
        <v>188</v>
      </c>
      <c r="F14" s="153"/>
      <c r="G14" s="153"/>
      <c r="H14" s="153"/>
      <c r="I14" s="153">
        <f>I4</f>
        <v>11796.418815999999</v>
      </c>
      <c r="J14" s="153">
        <f>J4</f>
        <v>9430.6867199999997</v>
      </c>
      <c r="K14" s="153">
        <f>K4</f>
        <v>9259.3060000000005</v>
      </c>
      <c r="L14" s="153">
        <f>L4</f>
        <v>11623.178</v>
      </c>
      <c r="M14" s="153">
        <f>M4</f>
        <v>13082.432999999999</v>
      </c>
      <c r="N14" s="153">
        <f>N4</f>
        <v>9430.6867199999997</v>
      </c>
      <c r="O14" s="153">
        <f>O4</f>
        <v>10613.552768000001</v>
      </c>
      <c r="P14" s="153">
        <f>P4</f>
        <v>11796.418815999999</v>
      </c>
      <c r="Q14" s="153">
        <f>Q4</f>
        <v>9430.6867199999997</v>
      </c>
      <c r="R14" s="153">
        <f>R4</f>
        <v>9430.6867199999997</v>
      </c>
      <c r="S14" s="153">
        <f>S4</f>
        <v>11796.418815999999</v>
      </c>
      <c r="T14" s="153">
        <f>T4</f>
        <v>9430.6867199999997</v>
      </c>
    </row>
    <row r="15" spans="1:20" x14ac:dyDescent="0.35">
      <c r="B15" s="157"/>
      <c r="C15" s="157"/>
      <c r="E15" s="167" t="str">
        <f>E5</f>
        <v>Admin Allocation</v>
      </c>
      <c r="F15" s="153"/>
      <c r="G15" s="153"/>
      <c r="H15" s="153"/>
      <c r="I15" s="153">
        <f>(I14+I13)*12%</f>
        <v>7260.2038579199989</v>
      </c>
      <c r="J15" s="153">
        <f t="shared" ref="J15:T15" si="4">(J14+J13)*12%</f>
        <v>5804.194406399999</v>
      </c>
      <c r="K15" s="153">
        <f t="shared" si="4"/>
        <v>5698.7167199999994</v>
      </c>
      <c r="L15" s="153">
        <f t="shared" si="4"/>
        <v>7153.5813600000001</v>
      </c>
      <c r="M15" s="153">
        <f t="shared" si="4"/>
        <v>8051.6919600000001</v>
      </c>
      <c r="N15" s="153">
        <f t="shared" si="4"/>
        <v>5804.194406399999</v>
      </c>
      <c r="O15" s="153">
        <f t="shared" si="4"/>
        <v>6532.1991321599999</v>
      </c>
      <c r="P15" s="153">
        <f t="shared" si="4"/>
        <v>7260.2038579199989</v>
      </c>
      <c r="Q15" s="153">
        <f t="shared" si="4"/>
        <v>5804.194406399999</v>
      </c>
      <c r="R15" s="153">
        <f t="shared" si="4"/>
        <v>5804.194406399999</v>
      </c>
      <c r="S15" s="153">
        <f t="shared" si="4"/>
        <v>7260.2038579199989</v>
      </c>
      <c r="T15" s="153">
        <f t="shared" si="4"/>
        <v>5804.194406399999</v>
      </c>
    </row>
    <row r="16" spans="1:20" x14ac:dyDescent="0.35">
      <c r="B16" s="157"/>
      <c r="C16" s="157"/>
      <c r="D16" s="168">
        <f>'Spring 2022 CAF'!CI23</f>
        <v>1.8809289158818659E-2</v>
      </c>
      <c r="E16" s="163" t="str">
        <f>E6</f>
        <v>CAF</v>
      </c>
      <c r="F16" s="153"/>
      <c r="G16" s="153"/>
      <c r="H16" s="153"/>
      <c r="I16" s="153">
        <f>(I14+I13)*$D$16</f>
        <v>1137.9939476299005</v>
      </c>
      <c r="J16" s="153">
        <f>(J13+J14)*$D$16</f>
        <v>909.77309103312848</v>
      </c>
      <c r="K16" s="153">
        <f t="shared" ref="K16:T16" si="5">(K13+K14)*$D$16</f>
        <v>893.24008850562188</v>
      </c>
      <c r="L16" s="153">
        <f t="shared" si="5"/>
        <v>1121.281502678127</v>
      </c>
      <c r="M16" s="153">
        <f t="shared" si="5"/>
        <v>1262.0550191114614</v>
      </c>
      <c r="N16" s="153">
        <f t="shared" si="5"/>
        <v>909.77309103312848</v>
      </c>
      <c r="O16" s="153">
        <f t="shared" si="5"/>
        <v>1023.8835193315145</v>
      </c>
      <c r="P16" s="153">
        <f t="shared" si="5"/>
        <v>1137.9939476299005</v>
      </c>
      <c r="Q16" s="153">
        <f t="shared" si="5"/>
        <v>909.77309103312848</v>
      </c>
      <c r="R16" s="153">
        <f t="shared" si="5"/>
        <v>909.77309103312848</v>
      </c>
      <c r="S16" s="153">
        <f t="shared" si="5"/>
        <v>1137.9939476299005</v>
      </c>
      <c r="T16" s="153">
        <f t="shared" si="5"/>
        <v>909.77309103312848</v>
      </c>
    </row>
    <row r="17" spans="2:20" x14ac:dyDescent="0.35">
      <c r="B17" s="157"/>
      <c r="C17" s="157"/>
      <c r="E17" s="159" t="s">
        <v>186</v>
      </c>
      <c r="F17" s="160"/>
      <c r="G17" s="160"/>
      <c r="H17" s="160"/>
      <c r="I17" s="160">
        <f>SUM(I13:I16)</f>
        <v>68899.896621549895</v>
      </c>
      <c r="J17" s="160">
        <f t="shared" ref="J17:T17" si="6">SUM(J13:J16)</f>
        <v>55082.254217433125</v>
      </c>
      <c r="K17" s="160">
        <f t="shared" si="6"/>
        <v>54081.262808505613</v>
      </c>
      <c r="L17" s="160">
        <f t="shared" si="6"/>
        <v>67888.040862678128</v>
      </c>
      <c r="M17" s="160">
        <f t="shared" si="6"/>
        <v>76411.179979111461</v>
      </c>
      <c r="N17" s="160">
        <f t="shared" si="6"/>
        <v>55082.254217433125</v>
      </c>
      <c r="O17" s="160">
        <f t="shared" si="6"/>
        <v>61991.075419491521</v>
      </c>
      <c r="P17" s="160">
        <f t="shared" si="6"/>
        <v>68899.896621549895</v>
      </c>
      <c r="Q17" s="160">
        <f t="shared" si="6"/>
        <v>55082.254217433125</v>
      </c>
      <c r="R17" s="160">
        <f t="shared" si="6"/>
        <v>55082.254217433125</v>
      </c>
      <c r="S17" s="160">
        <f t="shared" si="6"/>
        <v>68899.896621549895</v>
      </c>
      <c r="T17" s="160">
        <f t="shared" si="6"/>
        <v>55082.254217433125</v>
      </c>
    </row>
    <row r="18" spans="2:20" x14ac:dyDescent="0.35">
      <c r="B18" s="157"/>
      <c r="C18" s="157"/>
      <c r="E18" s="169" t="s">
        <v>189</v>
      </c>
      <c r="F18" s="170"/>
      <c r="G18" s="170"/>
      <c r="H18" s="170"/>
      <c r="I18" s="171">
        <f>I17/C2</f>
        <v>33.124950298822064</v>
      </c>
      <c r="J18" s="162">
        <f>J17/$C$2</f>
        <v>26.481852989150539</v>
      </c>
      <c r="K18" s="162">
        <f t="shared" ref="K18:T18" si="7">K17/$C$2</f>
        <v>26.000607119473852</v>
      </c>
      <c r="L18" s="162">
        <f t="shared" si="7"/>
        <v>32.63848118397987</v>
      </c>
      <c r="M18" s="162">
        <f t="shared" si="7"/>
        <v>36.736144220726665</v>
      </c>
      <c r="N18" s="162">
        <f t="shared" si="7"/>
        <v>26.481852989150539</v>
      </c>
      <c r="O18" s="162">
        <f t="shared" si="7"/>
        <v>29.803401643986309</v>
      </c>
      <c r="P18" s="162">
        <f t="shared" si="7"/>
        <v>33.124950298822064</v>
      </c>
      <c r="Q18" s="162">
        <f t="shared" si="7"/>
        <v>26.481852989150539</v>
      </c>
      <c r="R18" s="162">
        <f t="shared" si="7"/>
        <v>26.481852989150539</v>
      </c>
      <c r="S18" s="162">
        <f t="shared" si="7"/>
        <v>33.124950298822064</v>
      </c>
      <c r="T18" s="162">
        <f t="shared" si="7"/>
        <v>26.481852989150539</v>
      </c>
    </row>
    <row r="19" spans="2:20" x14ac:dyDescent="0.35">
      <c r="B19" s="157"/>
      <c r="C19" s="157"/>
      <c r="E19" s="161" t="s">
        <v>190</v>
      </c>
      <c r="F19" s="170"/>
      <c r="G19" s="170"/>
      <c r="H19" s="170"/>
      <c r="I19" s="171">
        <f>I18*0.5</f>
        <v>16.562475149411032</v>
      </c>
      <c r="J19" s="162">
        <f>J18*0.5</f>
        <v>13.24092649457527</v>
      </c>
      <c r="K19" s="162">
        <f t="shared" ref="K19:M19" si="8">K18*0.5</f>
        <v>13.000303559736926</v>
      </c>
      <c r="L19" s="162">
        <f t="shared" si="8"/>
        <v>16.319240591989935</v>
      </c>
      <c r="M19" s="162">
        <f t="shared" si="8"/>
        <v>18.368072110363332</v>
      </c>
      <c r="N19" s="162">
        <f>N18*0.5</f>
        <v>13.24092649457527</v>
      </c>
      <c r="O19" s="162">
        <f t="shared" ref="O19:S19" si="9">O18*0.5</f>
        <v>14.901700821993154</v>
      </c>
      <c r="P19" s="162">
        <f t="shared" si="9"/>
        <v>16.562475149411032</v>
      </c>
      <c r="Q19" s="162">
        <f t="shared" si="0"/>
        <v>13.24092649457527</v>
      </c>
      <c r="R19" s="162">
        <f t="shared" si="1"/>
        <v>13.24092649457527</v>
      </c>
      <c r="S19" s="162">
        <f t="shared" si="9"/>
        <v>16.562475149411032</v>
      </c>
      <c r="T19" s="162">
        <f t="shared" si="2"/>
        <v>13.24092649457527</v>
      </c>
    </row>
    <row r="20" spans="2:20" x14ac:dyDescent="0.35">
      <c r="B20" s="157"/>
      <c r="C20" s="157"/>
      <c r="E20" s="163"/>
      <c r="Q20" s="164"/>
    </row>
    <row r="21" spans="2:20" x14ac:dyDescent="0.35">
      <c r="B21" s="157"/>
      <c r="C21" s="157"/>
      <c r="E21" s="163"/>
      <c r="Q21" s="164"/>
    </row>
    <row r="22" spans="2:20" x14ac:dyDescent="0.35">
      <c r="B22" s="157"/>
      <c r="C22" s="157"/>
      <c r="Q22" s="164"/>
    </row>
    <row r="23" spans="2:20" x14ac:dyDescent="0.35">
      <c r="B23" s="172"/>
      <c r="C23" s="172"/>
    </row>
    <row r="24" spans="2:20" x14ac:dyDescent="0.35">
      <c r="B24" s="173"/>
      <c r="C24" s="173"/>
    </row>
    <row r="25" spans="2:20" x14ac:dyDescent="0.35">
      <c r="B25" s="141"/>
      <c r="C25" s="141"/>
      <c r="I25" s="174"/>
      <c r="J25" s="174"/>
    </row>
    <row r="26" spans="2:20" x14ac:dyDescent="0.35">
      <c r="B26" s="175"/>
      <c r="C26" s="175"/>
      <c r="D26"/>
    </row>
    <row r="27" spans="2:20" x14ac:dyDescent="0.35">
      <c r="B27" s="141"/>
      <c r="C27" s="176"/>
      <c r="D27"/>
    </row>
    <row r="28" spans="2:20" x14ac:dyDescent="0.35">
      <c r="B28" s="177"/>
      <c r="C28" s="177"/>
      <c r="D28"/>
    </row>
    <row r="29" spans="2:20" x14ac:dyDescent="0.35">
      <c r="B29" s="178"/>
      <c r="C29" s="178"/>
      <c r="D29"/>
    </row>
    <row r="30" spans="2:20" x14ac:dyDescent="0.35">
      <c r="D30"/>
    </row>
    <row r="31" spans="2:20" x14ac:dyDescent="0.35">
      <c r="B31" s="141"/>
      <c r="C31" s="141"/>
      <c r="D31"/>
    </row>
    <row r="32" spans="2:20" ht="18.5" x14ac:dyDescent="0.45">
      <c r="B32" s="179"/>
      <c r="C32" s="179"/>
      <c r="D32"/>
    </row>
    <row r="33" spans="2:4" x14ac:dyDescent="0.35">
      <c r="D33"/>
    </row>
    <row r="34" spans="2:4" x14ac:dyDescent="0.35">
      <c r="B34" s="96"/>
      <c r="C34" s="96"/>
      <c r="D34"/>
    </row>
    <row r="35" spans="2:4" x14ac:dyDescent="0.35">
      <c r="B35" s="93"/>
      <c r="C35" s="93"/>
      <c r="D35"/>
    </row>
    <row r="36" spans="2:4" x14ac:dyDescent="0.35">
      <c r="B36" s="180"/>
      <c r="C36" s="180"/>
      <c r="D36"/>
    </row>
    <row r="37" spans="2:4" x14ac:dyDescent="0.35">
      <c r="B37" s="180"/>
      <c r="C37" s="180"/>
      <c r="D37"/>
    </row>
    <row r="38" spans="2:4" x14ac:dyDescent="0.35">
      <c r="B38" s="180"/>
      <c r="C38" s="180"/>
      <c r="D38"/>
    </row>
    <row r="39" spans="2:4" x14ac:dyDescent="0.35">
      <c r="B39" s="180"/>
      <c r="C39" s="180"/>
      <c r="D39"/>
    </row>
    <row r="40" spans="2:4" ht="15" customHeight="1" x14ac:dyDescent="0.35">
      <c r="B40" s="180"/>
      <c r="C40" s="180"/>
      <c r="D40"/>
    </row>
    <row r="41" spans="2:4" ht="15.75" customHeight="1" x14ac:dyDescent="0.35">
      <c r="B41" s="180"/>
      <c r="C41" s="180"/>
      <c r="D41"/>
    </row>
    <row r="42" spans="2:4" x14ac:dyDescent="0.35">
      <c r="D42"/>
    </row>
    <row r="43" spans="2:4" x14ac:dyDescent="0.35">
      <c r="D43"/>
    </row>
    <row r="44" spans="2:4" x14ac:dyDescent="0.35">
      <c r="D44"/>
    </row>
    <row r="45" spans="2:4" x14ac:dyDescent="0.35">
      <c r="D45"/>
    </row>
    <row r="46" spans="2:4" x14ac:dyDescent="0.35">
      <c r="D46" s="181"/>
    </row>
    <row r="47" spans="2:4" x14ac:dyDescent="0.35">
      <c r="D47"/>
    </row>
    <row r="48" spans="2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ht="15.65" customHeight="1" x14ac:dyDescent="0.35">
      <c r="D57"/>
    </row>
    <row r="58" spans="4:4" ht="15.75" customHeight="1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ht="15.75" customHeight="1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ht="14" customHeight="1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</sheetData>
  <mergeCells count="5">
    <mergeCell ref="B4:C4"/>
    <mergeCell ref="B23:C23"/>
    <mergeCell ref="B28:C28"/>
    <mergeCell ref="B32:C32"/>
    <mergeCell ref="B34:C34"/>
  </mergeCells>
  <pageMargins left="0.25" right="0.25" top="0.75" bottom="0.75" header="0.3" footer="0.3"/>
  <pageSetup scale="67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EE8C0-1512-4ADB-AFF9-EFC09A74EEFE}">
  <sheetPr>
    <pageSetUpPr fitToPage="1"/>
  </sheetPr>
  <dimension ref="B1:F52"/>
  <sheetViews>
    <sheetView showGridLines="0" topLeftCell="B1" zoomScale="60" zoomScaleNormal="60" workbookViewId="0">
      <selection activeCell="L15" sqref="L15"/>
    </sheetView>
  </sheetViews>
  <sheetFormatPr defaultRowHeight="26" x14ac:dyDescent="0.6"/>
  <cols>
    <col min="1" max="1" width="5.54296875" style="182" customWidth="1"/>
    <col min="2" max="2" width="75.08984375" style="182" customWidth="1"/>
    <col min="3" max="3" width="49.1796875" style="182" customWidth="1"/>
    <col min="4" max="4" width="69.1796875" style="182" customWidth="1"/>
    <col min="5" max="5" width="69.1796875" style="184" customWidth="1"/>
    <col min="6" max="6" width="49.1796875" style="184" customWidth="1"/>
    <col min="7" max="248" width="8.7265625" style="182"/>
    <col min="249" max="249" width="5.54296875" style="182" customWidth="1"/>
    <col min="250" max="250" width="58" style="182" customWidth="1"/>
    <col min="251" max="251" width="24.1796875" style="182" customWidth="1"/>
    <col min="252" max="253" width="0" style="182" hidden="1" customWidth="1"/>
    <col min="254" max="254" width="61.453125" style="182" customWidth="1"/>
    <col min="255" max="255" width="62.08984375" style="182" customWidth="1"/>
    <col min="256" max="259" width="0" style="182" hidden="1" customWidth="1"/>
    <col min="260" max="504" width="8.7265625" style="182"/>
    <col min="505" max="505" width="5.54296875" style="182" customWidth="1"/>
    <col min="506" max="506" width="58" style="182" customWidth="1"/>
    <col min="507" max="507" width="24.1796875" style="182" customWidth="1"/>
    <col min="508" max="509" width="0" style="182" hidden="1" customWidth="1"/>
    <col min="510" max="510" width="61.453125" style="182" customWidth="1"/>
    <col min="511" max="511" width="62.08984375" style="182" customWidth="1"/>
    <col min="512" max="515" width="0" style="182" hidden="1" customWidth="1"/>
    <col min="516" max="760" width="8.7265625" style="182"/>
    <col min="761" max="761" width="5.54296875" style="182" customWidth="1"/>
    <col min="762" max="762" width="58" style="182" customWidth="1"/>
    <col min="763" max="763" width="24.1796875" style="182" customWidth="1"/>
    <col min="764" max="765" width="0" style="182" hidden="1" customWidth="1"/>
    <col min="766" max="766" width="61.453125" style="182" customWidth="1"/>
    <col min="767" max="767" width="62.08984375" style="182" customWidth="1"/>
    <col min="768" max="771" width="0" style="182" hidden="1" customWidth="1"/>
    <col min="772" max="1016" width="8.7265625" style="182"/>
    <col min="1017" max="1017" width="5.54296875" style="182" customWidth="1"/>
    <col min="1018" max="1018" width="58" style="182" customWidth="1"/>
    <col min="1019" max="1019" width="24.1796875" style="182" customWidth="1"/>
    <col min="1020" max="1021" width="0" style="182" hidden="1" customWidth="1"/>
    <col min="1022" max="1022" width="61.453125" style="182" customWidth="1"/>
    <col min="1023" max="1023" width="62.08984375" style="182" customWidth="1"/>
    <col min="1024" max="1027" width="0" style="182" hidden="1" customWidth="1"/>
    <col min="1028" max="1272" width="8.7265625" style="182"/>
    <col min="1273" max="1273" width="5.54296875" style="182" customWidth="1"/>
    <col min="1274" max="1274" width="58" style="182" customWidth="1"/>
    <col min="1275" max="1275" width="24.1796875" style="182" customWidth="1"/>
    <col min="1276" max="1277" width="0" style="182" hidden="1" customWidth="1"/>
    <col min="1278" max="1278" width="61.453125" style="182" customWidth="1"/>
    <col min="1279" max="1279" width="62.08984375" style="182" customWidth="1"/>
    <col min="1280" max="1283" width="0" style="182" hidden="1" customWidth="1"/>
    <col min="1284" max="1528" width="8.7265625" style="182"/>
    <col min="1529" max="1529" width="5.54296875" style="182" customWidth="1"/>
    <col min="1530" max="1530" width="58" style="182" customWidth="1"/>
    <col min="1531" max="1531" width="24.1796875" style="182" customWidth="1"/>
    <col min="1532" max="1533" width="0" style="182" hidden="1" customWidth="1"/>
    <col min="1534" max="1534" width="61.453125" style="182" customWidth="1"/>
    <col min="1535" max="1535" width="62.08984375" style="182" customWidth="1"/>
    <col min="1536" max="1539" width="0" style="182" hidden="1" customWidth="1"/>
    <col min="1540" max="1784" width="8.7265625" style="182"/>
    <col min="1785" max="1785" width="5.54296875" style="182" customWidth="1"/>
    <col min="1786" max="1786" width="58" style="182" customWidth="1"/>
    <col min="1787" max="1787" width="24.1796875" style="182" customWidth="1"/>
    <col min="1788" max="1789" width="0" style="182" hidden="1" customWidth="1"/>
    <col min="1790" max="1790" width="61.453125" style="182" customWidth="1"/>
    <col min="1791" max="1791" width="62.08984375" style="182" customWidth="1"/>
    <col min="1792" max="1795" width="0" style="182" hidden="1" customWidth="1"/>
    <col min="1796" max="2040" width="8.7265625" style="182"/>
    <col min="2041" max="2041" width="5.54296875" style="182" customWidth="1"/>
    <col min="2042" max="2042" width="58" style="182" customWidth="1"/>
    <col min="2043" max="2043" width="24.1796875" style="182" customWidth="1"/>
    <col min="2044" max="2045" width="0" style="182" hidden="1" customWidth="1"/>
    <col min="2046" max="2046" width="61.453125" style="182" customWidth="1"/>
    <col min="2047" max="2047" width="62.08984375" style="182" customWidth="1"/>
    <col min="2048" max="2051" width="0" style="182" hidden="1" customWidth="1"/>
    <col min="2052" max="2296" width="8.7265625" style="182"/>
    <col min="2297" max="2297" width="5.54296875" style="182" customWidth="1"/>
    <col min="2298" max="2298" width="58" style="182" customWidth="1"/>
    <col min="2299" max="2299" width="24.1796875" style="182" customWidth="1"/>
    <col min="2300" max="2301" width="0" style="182" hidden="1" customWidth="1"/>
    <col min="2302" max="2302" width="61.453125" style="182" customWidth="1"/>
    <col min="2303" max="2303" width="62.08984375" style="182" customWidth="1"/>
    <col min="2304" max="2307" width="0" style="182" hidden="1" customWidth="1"/>
    <col min="2308" max="2552" width="8.7265625" style="182"/>
    <col min="2553" max="2553" width="5.54296875" style="182" customWidth="1"/>
    <col min="2554" max="2554" width="58" style="182" customWidth="1"/>
    <col min="2555" max="2555" width="24.1796875" style="182" customWidth="1"/>
    <col min="2556" max="2557" width="0" style="182" hidden="1" customWidth="1"/>
    <col min="2558" max="2558" width="61.453125" style="182" customWidth="1"/>
    <col min="2559" max="2559" width="62.08984375" style="182" customWidth="1"/>
    <col min="2560" max="2563" width="0" style="182" hidden="1" customWidth="1"/>
    <col min="2564" max="2808" width="8.7265625" style="182"/>
    <col min="2809" max="2809" width="5.54296875" style="182" customWidth="1"/>
    <col min="2810" max="2810" width="58" style="182" customWidth="1"/>
    <col min="2811" max="2811" width="24.1796875" style="182" customWidth="1"/>
    <col min="2812" max="2813" width="0" style="182" hidden="1" customWidth="1"/>
    <col min="2814" max="2814" width="61.453125" style="182" customWidth="1"/>
    <col min="2815" max="2815" width="62.08984375" style="182" customWidth="1"/>
    <col min="2816" max="2819" width="0" style="182" hidden="1" customWidth="1"/>
    <col min="2820" max="3064" width="8.7265625" style="182"/>
    <col min="3065" max="3065" width="5.54296875" style="182" customWidth="1"/>
    <col min="3066" max="3066" width="58" style="182" customWidth="1"/>
    <col min="3067" max="3067" width="24.1796875" style="182" customWidth="1"/>
    <col min="3068" max="3069" width="0" style="182" hidden="1" customWidth="1"/>
    <col min="3070" max="3070" width="61.453125" style="182" customWidth="1"/>
    <col min="3071" max="3071" width="62.08984375" style="182" customWidth="1"/>
    <col min="3072" max="3075" width="0" style="182" hidden="1" customWidth="1"/>
    <col min="3076" max="3320" width="8.7265625" style="182"/>
    <col min="3321" max="3321" width="5.54296875" style="182" customWidth="1"/>
    <col min="3322" max="3322" width="58" style="182" customWidth="1"/>
    <col min="3323" max="3323" width="24.1796875" style="182" customWidth="1"/>
    <col min="3324" max="3325" width="0" style="182" hidden="1" customWidth="1"/>
    <col min="3326" max="3326" width="61.453125" style="182" customWidth="1"/>
    <col min="3327" max="3327" width="62.08984375" style="182" customWidth="1"/>
    <col min="3328" max="3331" width="0" style="182" hidden="1" customWidth="1"/>
    <col min="3332" max="3576" width="8.7265625" style="182"/>
    <col min="3577" max="3577" width="5.54296875" style="182" customWidth="1"/>
    <col min="3578" max="3578" width="58" style="182" customWidth="1"/>
    <col min="3579" max="3579" width="24.1796875" style="182" customWidth="1"/>
    <col min="3580" max="3581" width="0" style="182" hidden="1" customWidth="1"/>
    <col min="3582" max="3582" width="61.453125" style="182" customWidth="1"/>
    <col min="3583" max="3583" width="62.08984375" style="182" customWidth="1"/>
    <col min="3584" max="3587" width="0" style="182" hidden="1" customWidth="1"/>
    <col min="3588" max="3832" width="8.7265625" style="182"/>
    <col min="3833" max="3833" width="5.54296875" style="182" customWidth="1"/>
    <col min="3834" max="3834" width="58" style="182" customWidth="1"/>
    <col min="3835" max="3835" width="24.1796875" style="182" customWidth="1"/>
    <col min="3836" max="3837" width="0" style="182" hidden="1" customWidth="1"/>
    <col min="3838" max="3838" width="61.453125" style="182" customWidth="1"/>
    <col min="3839" max="3839" width="62.08984375" style="182" customWidth="1"/>
    <col min="3840" max="3843" width="0" style="182" hidden="1" customWidth="1"/>
    <col min="3844" max="4088" width="8.7265625" style="182"/>
    <col min="4089" max="4089" width="5.54296875" style="182" customWidth="1"/>
    <col min="4090" max="4090" width="58" style="182" customWidth="1"/>
    <col min="4091" max="4091" width="24.1796875" style="182" customWidth="1"/>
    <col min="4092" max="4093" width="0" style="182" hidden="1" customWidth="1"/>
    <col min="4094" max="4094" width="61.453125" style="182" customWidth="1"/>
    <col min="4095" max="4095" width="62.08984375" style="182" customWidth="1"/>
    <col min="4096" max="4099" width="0" style="182" hidden="1" customWidth="1"/>
    <col min="4100" max="4344" width="8.7265625" style="182"/>
    <col min="4345" max="4345" width="5.54296875" style="182" customWidth="1"/>
    <col min="4346" max="4346" width="58" style="182" customWidth="1"/>
    <col min="4347" max="4347" width="24.1796875" style="182" customWidth="1"/>
    <col min="4348" max="4349" width="0" style="182" hidden="1" customWidth="1"/>
    <col min="4350" max="4350" width="61.453125" style="182" customWidth="1"/>
    <col min="4351" max="4351" width="62.08984375" style="182" customWidth="1"/>
    <col min="4352" max="4355" width="0" style="182" hidden="1" customWidth="1"/>
    <col min="4356" max="4600" width="8.7265625" style="182"/>
    <col min="4601" max="4601" width="5.54296875" style="182" customWidth="1"/>
    <col min="4602" max="4602" width="58" style="182" customWidth="1"/>
    <col min="4603" max="4603" width="24.1796875" style="182" customWidth="1"/>
    <col min="4604" max="4605" width="0" style="182" hidden="1" customWidth="1"/>
    <col min="4606" max="4606" width="61.453125" style="182" customWidth="1"/>
    <col min="4607" max="4607" width="62.08984375" style="182" customWidth="1"/>
    <col min="4608" max="4611" width="0" style="182" hidden="1" customWidth="1"/>
    <col min="4612" max="4856" width="8.7265625" style="182"/>
    <col min="4857" max="4857" width="5.54296875" style="182" customWidth="1"/>
    <col min="4858" max="4858" width="58" style="182" customWidth="1"/>
    <col min="4859" max="4859" width="24.1796875" style="182" customWidth="1"/>
    <col min="4860" max="4861" width="0" style="182" hidden="1" customWidth="1"/>
    <col min="4862" max="4862" width="61.453125" style="182" customWidth="1"/>
    <col min="4863" max="4863" width="62.08984375" style="182" customWidth="1"/>
    <col min="4864" max="4867" width="0" style="182" hidden="1" customWidth="1"/>
    <col min="4868" max="5112" width="8.7265625" style="182"/>
    <col min="5113" max="5113" width="5.54296875" style="182" customWidth="1"/>
    <col min="5114" max="5114" width="58" style="182" customWidth="1"/>
    <col min="5115" max="5115" width="24.1796875" style="182" customWidth="1"/>
    <col min="5116" max="5117" width="0" style="182" hidden="1" customWidth="1"/>
    <col min="5118" max="5118" width="61.453125" style="182" customWidth="1"/>
    <col min="5119" max="5119" width="62.08984375" style="182" customWidth="1"/>
    <col min="5120" max="5123" width="0" style="182" hidden="1" customWidth="1"/>
    <col min="5124" max="5368" width="8.7265625" style="182"/>
    <col min="5369" max="5369" width="5.54296875" style="182" customWidth="1"/>
    <col min="5370" max="5370" width="58" style="182" customWidth="1"/>
    <col min="5371" max="5371" width="24.1796875" style="182" customWidth="1"/>
    <col min="5372" max="5373" width="0" style="182" hidden="1" customWidth="1"/>
    <col min="5374" max="5374" width="61.453125" style="182" customWidth="1"/>
    <col min="5375" max="5375" width="62.08984375" style="182" customWidth="1"/>
    <col min="5376" max="5379" width="0" style="182" hidden="1" customWidth="1"/>
    <col min="5380" max="5624" width="8.7265625" style="182"/>
    <col min="5625" max="5625" width="5.54296875" style="182" customWidth="1"/>
    <col min="5626" max="5626" width="58" style="182" customWidth="1"/>
    <col min="5627" max="5627" width="24.1796875" style="182" customWidth="1"/>
    <col min="5628" max="5629" width="0" style="182" hidden="1" customWidth="1"/>
    <col min="5630" max="5630" width="61.453125" style="182" customWidth="1"/>
    <col min="5631" max="5631" width="62.08984375" style="182" customWidth="1"/>
    <col min="5632" max="5635" width="0" style="182" hidden="1" customWidth="1"/>
    <col min="5636" max="5880" width="8.7265625" style="182"/>
    <col min="5881" max="5881" width="5.54296875" style="182" customWidth="1"/>
    <col min="5882" max="5882" width="58" style="182" customWidth="1"/>
    <col min="5883" max="5883" width="24.1796875" style="182" customWidth="1"/>
    <col min="5884" max="5885" width="0" style="182" hidden="1" customWidth="1"/>
    <col min="5886" max="5886" width="61.453125" style="182" customWidth="1"/>
    <col min="5887" max="5887" width="62.08984375" style="182" customWidth="1"/>
    <col min="5888" max="5891" width="0" style="182" hidden="1" customWidth="1"/>
    <col min="5892" max="6136" width="8.7265625" style="182"/>
    <col min="6137" max="6137" width="5.54296875" style="182" customWidth="1"/>
    <col min="6138" max="6138" width="58" style="182" customWidth="1"/>
    <col min="6139" max="6139" width="24.1796875" style="182" customWidth="1"/>
    <col min="6140" max="6141" width="0" style="182" hidden="1" customWidth="1"/>
    <col min="6142" max="6142" width="61.453125" style="182" customWidth="1"/>
    <col min="6143" max="6143" width="62.08984375" style="182" customWidth="1"/>
    <col min="6144" max="6147" width="0" style="182" hidden="1" customWidth="1"/>
    <col min="6148" max="6392" width="8.7265625" style="182"/>
    <col min="6393" max="6393" width="5.54296875" style="182" customWidth="1"/>
    <col min="6394" max="6394" width="58" style="182" customWidth="1"/>
    <col min="6395" max="6395" width="24.1796875" style="182" customWidth="1"/>
    <col min="6396" max="6397" width="0" style="182" hidden="1" customWidth="1"/>
    <col min="6398" max="6398" width="61.453125" style="182" customWidth="1"/>
    <col min="6399" max="6399" width="62.08984375" style="182" customWidth="1"/>
    <col min="6400" max="6403" width="0" style="182" hidden="1" customWidth="1"/>
    <col min="6404" max="6648" width="8.7265625" style="182"/>
    <col min="6649" max="6649" width="5.54296875" style="182" customWidth="1"/>
    <col min="6650" max="6650" width="58" style="182" customWidth="1"/>
    <col min="6651" max="6651" width="24.1796875" style="182" customWidth="1"/>
    <col min="6652" max="6653" width="0" style="182" hidden="1" customWidth="1"/>
    <col min="6654" max="6654" width="61.453125" style="182" customWidth="1"/>
    <col min="6655" max="6655" width="62.08984375" style="182" customWidth="1"/>
    <col min="6656" max="6659" width="0" style="182" hidden="1" customWidth="1"/>
    <col min="6660" max="6904" width="8.7265625" style="182"/>
    <col min="6905" max="6905" width="5.54296875" style="182" customWidth="1"/>
    <col min="6906" max="6906" width="58" style="182" customWidth="1"/>
    <col min="6907" max="6907" width="24.1796875" style="182" customWidth="1"/>
    <col min="6908" max="6909" width="0" style="182" hidden="1" customWidth="1"/>
    <col min="6910" max="6910" width="61.453125" style="182" customWidth="1"/>
    <col min="6911" max="6911" width="62.08984375" style="182" customWidth="1"/>
    <col min="6912" max="6915" width="0" style="182" hidden="1" customWidth="1"/>
    <col min="6916" max="7160" width="8.7265625" style="182"/>
    <col min="7161" max="7161" width="5.54296875" style="182" customWidth="1"/>
    <col min="7162" max="7162" width="58" style="182" customWidth="1"/>
    <col min="7163" max="7163" width="24.1796875" style="182" customWidth="1"/>
    <col min="7164" max="7165" width="0" style="182" hidden="1" customWidth="1"/>
    <col min="7166" max="7166" width="61.453125" style="182" customWidth="1"/>
    <col min="7167" max="7167" width="62.08984375" style="182" customWidth="1"/>
    <col min="7168" max="7171" width="0" style="182" hidden="1" customWidth="1"/>
    <col min="7172" max="7416" width="8.7265625" style="182"/>
    <col min="7417" max="7417" width="5.54296875" style="182" customWidth="1"/>
    <col min="7418" max="7418" width="58" style="182" customWidth="1"/>
    <col min="7419" max="7419" width="24.1796875" style="182" customWidth="1"/>
    <col min="7420" max="7421" width="0" style="182" hidden="1" customWidth="1"/>
    <col min="7422" max="7422" width="61.453125" style="182" customWidth="1"/>
    <col min="7423" max="7423" width="62.08984375" style="182" customWidth="1"/>
    <col min="7424" max="7427" width="0" style="182" hidden="1" customWidth="1"/>
    <col min="7428" max="7672" width="8.7265625" style="182"/>
    <col min="7673" max="7673" width="5.54296875" style="182" customWidth="1"/>
    <col min="7674" max="7674" width="58" style="182" customWidth="1"/>
    <col min="7675" max="7675" width="24.1796875" style="182" customWidth="1"/>
    <col min="7676" max="7677" width="0" style="182" hidden="1" customWidth="1"/>
    <col min="7678" max="7678" width="61.453125" style="182" customWidth="1"/>
    <col min="7679" max="7679" width="62.08984375" style="182" customWidth="1"/>
    <col min="7680" max="7683" width="0" style="182" hidden="1" customWidth="1"/>
    <col min="7684" max="7928" width="8.7265625" style="182"/>
    <col min="7929" max="7929" width="5.54296875" style="182" customWidth="1"/>
    <col min="7930" max="7930" width="58" style="182" customWidth="1"/>
    <col min="7931" max="7931" width="24.1796875" style="182" customWidth="1"/>
    <col min="7932" max="7933" width="0" style="182" hidden="1" customWidth="1"/>
    <col min="7934" max="7934" width="61.453125" style="182" customWidth="1"/>
    <col min="7935" max="7935" width="62.08984375" style="182" customWidth="1"/>
    <col min="7936" max="7939" width="0" style="182" hidden="1" customWidth="1"/>
    <col min="7940" max="8184" width="8.7265625" style="182"/>
    <col min="8185" max="8185" width="5.54296875" style="182" customWidth="1"/>
    <col min="8186" max="8186" width="58" style="182" customWidth="1"/>
    <col min="8187" max="8187" width="24.1796875" style="182" customWidth="1"/>
    <col min="8188" max="8189" width="0" style="182" hidden="1" customWidth="1"/>
    <col min="8190" max="8190" width="61.453125" style="182" customWidth="1"/>
    <col min="8191" max="8191" width="62.08984375" style="182" customWidth="1"/>
    <col min="8192" max="8195" width="0" style="182" hidden="1" customWidth="1"/>
    <col min="8196" max="8440" width="8.7265625" style="182"/>
    <col min="8441" max="8441" width="5.54296875" style="182" customWidth="1"/>
    <col min="8442" max="8442" width="58" style="182" customWidth="1"/>
    <col min="8443" max="8443" width="24.1796875" style="182" customWidth="1"/>
    <col min="8444" max="8445" width="0" style="182" hidden="1" customWidth="1"/>
    <col min="8446" max="8446" width="61.453125" style="182" customWidth="1"/>
    <col min="8447" max="8447" width="62.08984375" style="182" customWidth="1"/>
    <col min="8448" max="8451" width="0" style="182" hidden="1" customWidth="1"/>
    <col min="8452" max="8696" width="8.7265625" style="182"/>
    <col min="8697" max="8697" width="5.54296875" style="182" customWidth="1"/>
    <col min="8698" max="8698" width="58" style="182" customWidth="1"/>
    <col min="8699" max="8699" width="24.1796875" style="182" customWidth="1"/>
    <col min="8700" max="8701" width="0" style="182" hidden="1" customWidth="1"/>
    <col min="8702" max="8702" width="61.453125" style="182" customWidth="1"/>
    <col min="8703" max="8703" width="62.08984375" style="182" customWidth="1"/>
    <col min="8704" max="8707" width="0" style="182" hidden="1" customWidth="1"/>
    <col min="8708" max="8952" width="8.7265625" style="182"/>
    <col min="8953" max="8953" width="5.54296875" style="182" customWidth="1"/>
    <col min="8954" max="8954" width="58" style="182" customWidth="1"/>
    <col min="8955" max="8955" width="24.1796875" style="182" customWidth="1"/>
    <col min="8956" max="8957" width="0" style="182" hidden="1" customWidth="1"/>
    <col min="8958" max="8958" width="61.453125" style="182" customWidth="1"/>
    <col min="8959" max="8959" width="62.08984375" style="182" customWidth="1"/>
    <col min="8960" max="8963" width="0" style="182" hidden="1" customWidth="1"/>
    <col min="8964" max="9208" width="8.7265625" style="182"/>
    <col min="9209" max="9209" width="5.54296875" style="182" customWidth="1"/>
    <col min="9210" max="9210" width="58" style="182" customWidth="1"/>
    <col min="9211" max="9211" width="24.1796875" style="182" customWidth="1"/>
    <col min="9212" max="9213" width="0" style="182" hidden="1" customWidth="1"/>
    <col min="9214" max="9214" width="61.453125" style="182" customWidth="1"/>
    <col min="9215" max="9215" width="62.08984375" style="182" customWidth="1"/>
    <col min="9216" max="9219" width="0" style="182" hidden="1" customWidth="1"/>
    <col min="9220" max="9464" width="8.7265625" style="182"/>
    <col min="9465" max="9465" width="5.54296875" style="182" customWidth="1"/>
    <col min="9466" max="9466" width="58" style="182" customWidth="1"/>
    <col min="9467" max="9467" width="24.1796875" style="182" customWidth="1"/>
    <col min="9468" max="9469" width="0" style="182" hidden="1" customWidth="1"/>
    <col min="9470" max="9470" width="61.453125" style="182" customWidth="1"/>
    <col min="9471" max="9471" width="62.08984375" style="182" customWidth="1"/>
    <col min="9472" max="9475" width="0" style="182" hidden="1" customWidth="1"/>
    <col min="9476" max="9720" width="8.7265625" style="182"/>
    <col min="9721" max="9721" width="5.54296875" style="182" customWidth="1"/>
    <col min="9722" max="9722" width="58" style="182" customWidth="1"/>
    <col min="9723" max="9723" width="24.1796875" style="182" customWidth="1"/>
    <col min="9724" max="9725" width="0" style="182" hidden="1" customWidth="1"/>
    <col min="9726" max="9726" width="61.453125" style="182" customWidth="1"/>
    <col min="9727" max="9727" width="62.08984375" style="182" customWidth="1"/>
    <col min="9728" max="9731" width="0" style="182" hidden="1" customWidth="1"/>
    <col min="9732" max="9976" width="8.7265625" style="182"/>
    <col min="9977" max="9977" width="5.54296875" style="182" customWidth="1"/>
    <col min="9978" max="9978" width="58" style="182" customWidth="1"/>
    <col min="9979" max="9979" width="24.1796875" style="182" customWidth="1"/>
    <col min="9980" max="9981" width="0" style="182" hidden="1" customWidth="1"/>
    <col min="9982" max="9982" width="61.453125" style="182" customWidth="1"/>
    <col min="9983" max="9983" width="62.08984375" style="182" customWidth="1"/>
    <col min="9984" max="9987" width="0" style="182" hidden="1" customWidth="1"/>
    <col min="9988" max="10232" width="8.7265625" style="182"/>
    <col min="10233" max="10233" width="5.54296875" style="182" customWidth="1"/>
    <col min="10234" max="10234" width="58" style="182" customWidth="1"/>
    <col min="10235" max="10235" width="24.1796875" style="182" customWidth="1"/>
    <col min="10236" max="10237" width="0" style="182" hidden="1" customWidth="1"/>
    <col min="10238" max="10238" width="61.453125" style="182" customWidth="1"/>
    <col min="10239" max="10239" width="62.08984375" style="182" customWidth="1"/>
    <col min="10240" max="10243" width="0" style="182" hidden="1" customWidth="1"/>
    <col min="10244" max="10488" width="8.7265625" style="182"/>
    <col min="10489" max="10489" width="5.54296875" style="182" customWidth="1"/>
    <col min="10490" max="10490" width="58" style="182" customWidth="1"/>
    <col min="10491" max="10491" width="24.1796875" style="182" customWidth="1"/>
    <col min="10492" max="10493" width="0" style="182" hidden="1" customWidth="1"/>
    <col min="10494" max="10494" width="61.453125" style="182" customWidth="1"/>
    <col min="10495" max="10495" width="62.08984375" style="182" customWidth="1"/>
    <col min="10496" max="10499" width="0" style="182" hidden="1" customWidth="1"/>
    <col min="10500" max="10744" width="8.7265625" style="182"/>
    <col min="10745" max="10745" width="5.54296875" style="182" customWidth="1"/>
    <col min="10746" max="10746" width="58" style="182" customWidth="1"/>
    <col min="10747" max="10747" width="24.1796875" style="182" customWidth="1"/>
    <col min="10748" max="10749" width="0" style="182" hidden="1" customWidth="1"/>
    <col min="10750" max="10750" width="61.453125" style="182" customWidth="1"/>
    <col min="10751" max="10751" width="62.08984375" style="182" customWidth="1"/>
    <col min="10752" max="10755" width="0" style="182" hidden="1" customWidth="1"/>
    <col min="10756" max="11000" width="8.7265625" style="182"/>
    <col min="11001" max="11001" width="5.54296875" style="182" customWidth="1"/>
    <col min="11002" max="11002" width="58" style="182" customWidth="1"/>
    <col min="11003" max="11003" width="24.1796875" style="182" customWidth="1"/>
    <col min="11004" max="11005" width="0" style="182" hidden="1" customWidth="1"/>
    <col min="11006" max="11006" width="61.453125" style="182" customWidth="1"/>
    <col min="11007" max="11007" width="62.08984375" style="182" customWidth="1"/>
    <col min="11008" max="11011" width="0" style="182" hidden="1" customWidth="1"/>
    <col min="11012" max="11256" width="8.7265625" style="182"/>
    <col min="11257" max="11257" width="5.54296875" style="182" customWidth="1"/>
    <col min="11258" max="11258" width="58" style="182" customWidth="1"/>
    <col min="11259" max="11259" width="24.1796875" style="182" customWidth="1"/>
    <col min="11260" max="11261" width="0" style="182" hidden="1" customWidth="1"/>
    <col min="11262" max="11262" width="61.453125" style="182" customWidth="1"/>
    <col min="11263" max="11263" width="62.08984375" style="182" customWidth="1"/>
    <col min="11264" max="11267" width="0" style="182" hidden="1" customWidth="1"/>
    <col min="11268" max="11512" width="8.7265625" style="182"/>
    <col min="11513" max="11513" width="5.54296875" style="182" customWidth="1"/>
    <col min="11514" max="11514" width="58" style="182" customWidth="1"/>
    <col min="11515" max="11515" width="24.1796875" style="182" customWidth="1"/>
    <col min="11516" max="11517" width="0" style="182" hidden="1" customWidth="1"/>
    <col min="11518" max="11518" width="61.453125" style="182" customWidth="1"/>
    <col min="11519" max="11519" width="62.08984375" style="182" customWidth="1"/>
    <col min="11520" max="11523" width="0" style="182" hidden="1" customWidth="1"/>
    <col min="11524" max="11768" width="8.7265625" style="182"/>
    <col min="11769" max="11769" width="5.54296875" style="182" customWidth="1"/>
    <col min="11770" max="11770" width="58" style="182" customWidth="1"/>
    <col min="11771" max="11771" width="24.1796875" style="182" customWidth="1"/>
    <col min="11772" max="11773" width="0" style="182" hidden="1" customWidth="1"/>
    <col min="11774" max="11774" width="61.453125" style="182" customWidth="1"/>
    <col min="11775" max="11775" width="62.08984375" style="182" customWidth="1"/>
    <col min="11776" max="11779" width="0" style="182" hidden="1" customWidth="1"/>
    <col min="11780" max="12024" width="8.7265625" style="182"/>
    <col min="12025" max="12025" width="5.54296875" style="182" customWidth="1"/>
    <col min="12026" max="12026" width="58" style="182" customWidth="1"/>
    <col min="12027" max="12027" width="24.1796875" style="182" customWidth="1"/>
    <col min="12028" max="12029" width="0" style="182" hidden="1" customWidth="1"/>
    <col min="12030" max="12030" width="61.453125" style="182" customWidth="1"/>
    <col min="12031" max="12031" width="62.08984375" style="182" customWidth="1"/>
    <col min="12032" max="12035" width="0" style="182" hidden="1" customWidth="1"/>
    <col min="12036" max="12280" width="8.7265625" style="182"/>
    <col min="12281" max="12281" width="5.54296875" style="182" customWidth="1"/>
    <col min="12282" max="12282" width="58" style="182" customWidth="1"/>
    <col min="12283" max="12283" width="24.1796875" style="182" customWidth="1"/>
    <col min="12284" max="12285" width="0" style="182" hidden="1" customWidth="1"/>
    <col min="12286" max="12286" width="61.453125" style="182" customWidth="1"/>
    <col min="12287" max="12287" width="62.08984375" style="182" customWidth="1"/>
    <col min="12288" max="12291" width="0" style="182" hidden="1" customWidth="1"/>
    <col min="12292" max="12536" width="8.7265625" style="182"/>
    <col min="12537" max="12537" width="5.54296875" style="182" customWidth="1"/>
    <col min="12538" max="12538" width="58" style="182" customWidth="1"/>
    <col min="12539" max="12539" width="24.1796875" style="182" customWidth="1"/>
    <col min="12540" max="12541" width="0" style="182" hidden="1" customWidth="1"/>
    <col min="12542" max="12542" width="61.453125" style="182" customWidth="1"/>
    <col min="12543" max="12543" width="62.08984375" style="182" customWidth="1"/>
    <col min="12544" max="12547" width="0" style="182" hidden="1" customWidth="1"/>
    <col min="12548" max="12792" width="8.7265625" style="182"/>
    <col min="12793" max="12793" width="5.54296875" style="182" customWidth="1"/>
    <col min="12794" max="12794" width="58" style="182" customWidth="1"/>
    <col min="12795" max="12795" width="24.1796875" style="182" customWidth="1"/>
    <col min="12796" max="12797" width="0" style="182" hidden="1" customWidth="1"/>
    <col min="12798" max="12798" width="61.453125" style="182" customWidth="1"/>
    <col min="12799" max="12799" width="62.08984375" style="182" customWidth="1"/>
    <col min="12800" max="12803" width="0" style="182" hidden="1" customWidth="1"/>
    <col min="12804" max="13048" width="8.7265625" style="182"/>
    <col min="13049" max="13049" width="5.54296875" style="182" customWidth="1"/>
    <col min="13050" max="13050" width="58" style="182" customWidth="1"/>
    <col min="13051" max="13051" width="24.1796875" style="182" customWidth="1"/>
    <col min="13052" max="13053" width="0" style="182" hidden="1" customWidth="1"/>
    <col min="13054" max="13054" width="61.453125" style="182" customWidth="1"/>
    <col min="13055" max="13055" width="62.08984375" style="182" customWidth="1"/>
    <col min="13056" max="13059" width="0" style="182" hidden="1" customWidth="1"/>
    <col min="13060" max="13304" width="8.7265625" style="182"/>
    <col min="13305" max="13305" width="5.54296875" style="182" customWidth="1"/>
    <col min="13306" max="13306" width="58" style="182" customWidth="1"/>
    <col min="13307" max="13307" width="24.1796875" style="182" customWidth="1"/>
    <col min="13308" max="13309" width="0" style="182" hidden="1" customWidth="1"/>
    <col min="13310" max="13310" width="61.453125" style="182" customWidth="1"/>
    <col min="13311" max="13311" width="62.08984375" style="182" customWidth="1"/>
    <col min="13312" max="13315" width="0" style="182" hidden="1" customWidth="1"/>
    <col min="13316" max="13560" width="8.7265625" style="182"/>
    <col min="13561" max="13561" width="5.54296875" style="182" customWidth="1"/>
    <col min="13562" max="13562" width="58" style="182" customWidth="1"/>
    <col min="13563" max="13563" width="24.1796875" style="182" customWidth="1"/>
    <col min="13564" max="13565" width="0" style="182" hidden="1" customWidth="1"/>
    <col min="13566" max="13566" width="61.453125" style="182" customWidth="1"/>
    <col min="13567" max="13567" width="62.08984375" style="182" customWidth="1"/>
    <col min="13568" max="13571" width="0" style="182" hidden="1" customWidth="1"/>
    <col min="13572" max="13816" width="8.7265625" style="182"/>
    <col min="13817" max="13817" width="5.54296875" style="182" customWidth="1"/>
    <col min="13818" max="13818" width="58" style="182" customWidth="1"/>
    <col min="13819" max="13819" width="24.1796875" style="182" customWidth="1"/>
    <col min="13820" max="13821" width="0" style="182" hidden="1" customWidth="1"/>
    <col min="13822" max="13822" width="61.453125" style="182" customWidth="1"/>
    <col min="13823" max="13823" width="62.08984375" style="182" customWidth="1"/>
    <col min="13824" max="13827" width="0" style="182" hidden="1" customWidth="1"/>
    <col min="13828" max="14072" width="8.7265625" style="182"/>
    <col min="14073" max="14073" width="5.54296875" style="182" customWidth="1"/>
    <col min="14074" max="14074" width="58" style="182" customWidth="1"/>
    <col min="14075" max="14075" width="24.1796875" style="182" customWidth="1"/>
    <col min="14076" max="14077" width="0" style="182" hidden="1" customWidth="1"/>
    <col min="14078" max="14078" width="61.453125" style="182" customWidth="1"/>
    <col min="14079" max="14079" width="62.08984375" style="182" customWidth="1"/>
    <col min="14080" max="14083" width="0" style="182" hidden="1" customWidth="1"/>
    <col min="14084" max="14328" width="8.7265625" style="182"/>
    <col min="14329" max="14329" width="5.54296875" style="182" customWidth="1"/>
    <col min="14330" max="14330" width="58" style="182" customWidth="1"/>
    <col min="14331" max="14331" width="24.1796875" style="182" customWidth="1"/>
    <col min="14332" max="14333" width="0" style="182" hidden="1" customWidth="1"/>
    <col min="14334" max="14334" width="61.453125" style="182" customWidth="1"/>
    <col min="14335" max="14335" width="62.08984375" style="182" customWidth="1"/>
    <col min="14336" max="14339" width="0" style="182" hidden="1" customWidth="1"/>
    <col min="14340" max="14584" width="8.7265625" style="182"/>
    <col min="14585" max="14585" width="5.54296875" style="182" customWidth="1"/>
    <col min="14586" max="14586" width="58" style="182" customWidth="1"/>
    <col min="14587" max="14587" width="24.1796875" style="182" customWidth="1"/>
    <col min="14588" max="14589" width="0" style="182" hidden="1" customWidth="1"/>
    <col min="14590" max="14590" width="61.453125" style="182" customWidth="1"/>
    <col min="14591" max="14591" width="62.08984375" style="182" customWidth="1"/>
    <col min="14592" max="14595" width="0" style="182" hidden="1" customWidth="1"/>
    <col min="14596" max="14840" width="8.7265625" style="182"/>
    <col min="14841" max="14841" width="5.54296875" style="182" customWidth="1"/>
    <col min="14842" max="14842" width="58" style="182" customWidth="1"/>
    <col min="14843" max="14843" width="24.1796875" style="182" customWidth="1"/>
    <col min="14844" max="14845" width="0" style="182" hidden="1" customWidth="1"/>
    <col min="14846" max="14846" width="61.453125" style="182" customWidth="1"/>
    <col min="14847" max="14847" width="62.08984375" style="182" customWidth="1"/>
    <col min="14848" max="14851" width="0" style="182" hidden="1" customWidth="1"/>
    <col min="14852" max="15096" width="8.7265625" style="182"/>
    <col min="15097" max="15097" width="5.54296875" style="182" customWidth="1"/>
    <col min="15098" max="15098" width="58" style="182" customWidth="1"/>
    <col min="15099" max="15099" width="24.1796875" style="182" customWidth="1"/>
    <col min="15100" max="15101" width="0" style="182" hidden="1" customWidth="1"/>
    <col min="15102" max="15102" width="61.453125" style="182" customWidth="1"/>
    <col min="15103" max="15103" width="62.08984375" style="182" customWidth="1"/>
    <col min="15104" max="15107" width="0" style="182" hidden="1" customWidth="1"/>
    <col min="15108" max="15352" width="8.7265625" style="182"/>
    <col min="15353" max="15353" width="5.54296875" style="182" customWidth="1"/>
    <col min="15354" max="15354" width="58" style="182" customWidth="1"/>
    <col min="15355" max="15355" width="24.1796875" style="182" customWidth="1"/>
    <col min="15356" max="15357" width="0" style="182" hidden="1" customWidth="1"/>
    <col min="15358" max="15358" width="61.453125" style="182" customWidth="1"/>
    <col min="15359" max="15359" width="62.08984375" style="182" customWidth="1"/>
    <col min="15360" max="15363" width="0" style="182" hidden="1" customWidth="1"/>
    <col min="15364" max="15608" width="8.7265625" style="182"/>
    <col min="15609" max="15609" width="5.54296875" style="182" customWidth="1"/>
    <col min="15610" max="15610" width="58" style="182" customWidth="1"/>
    <col min="15611" max="15611" width="24.1796875" style="182" customWidth="1"/>
    <col min="15612" max="15613" width="0" style="182" hidden="1" customWidth="1"/>
    <col min="15614" max="15614" width="61.453125" style="182" customWidth="1"/>
    <col min="15615" max="15615" width="62.08984375" style="182" customWidth="1"/>
    <col min="15616" max="15619" width="0" style="182" hidden="1" customWidth="1"/>
    <col min="15620" max="15864" width="8.7265625" style="182"/>
    <col min="15865" max="15865" width="5.54296875" style="182" customWidth="1"/>
    <col min="15866" max="15866" width="58" style="182" customWidth="1"/>
    <col min="15867" max="15867" width="24.1796875" style="182" customWidth="1"/>
    <col min="15868" max="15869" width="0" style="182" hidden="1" customWidth="1"/>
    <col min="15870" max="15870" width="61.453125" style="182" customWidth="1"/>
    <col min="15871" max="15871" width="62.08984375" style="182" customWidth="1"/>
    <col min="15872" max="15875" width="0" style="182" hidden="1" customWidth="1"/>
    <col min="15876" max="16120" width="8.7265625" style="182"/>
    <col min="16121" max="16121" width="5.54296875" style="182" customWidth="1"/>
    <col min="16122" max="16122" width="58" style="182" customWidth="1"/>
    <col min="16123" max="16123" width="24.1796875" style="182" customWidth="1"/>
    <col min="16124" max="16125" width="0" style="182" hidden="1" customWidth="1"/>
    <col min="16126" max="16126" width="61.453125" style="182" customWidth="1"/>
    <col min="16127" max="16127" width="62.08984375" style="182" customWidth="1"/>
    <col min="16128" max="16131" width="0" style="182" hidden="1" customWidth="1"/>
    <col min="16132" max="16384" width="8.7265625" style="182"/>
  </cols>
  <sheetData>
    <row r="1" spans="2:6" x14ac:dyDescent="0.6">
      <c r="C1" s="183" t="s">
        <v>191</v>
      </c>
    </row>
    <row r="2" spans="2:6" x14ac:dyDescent="0.6">
      <c r="C2" s="218">
        <v>44317</v>
      </c>
    </row>
    <row r="3" spans="2:6" x14ac:dyDescent="0.6">
      <c r="B3" s="185"/>
      <c r="C3" s="186" t="s">
        <v>192</v>
      </c>
    </row>
    <row r="4" spans="2:6" ht="19.25" customHeight="1" thickBot="1" x14ac:dyDescent="0.65">
      <c r="B4" s="187" t="s">
        <v>193</v>
      </c>
      <c r="C4" s="188" t="s">
        <v>194</v>
      </c>
      <c r="D4" s="187" t="s">
        <v>195</v>
      </c>
      <c r="E4" s="189" t="s">
        <v>196</v>
      </c>
      <c r="F4" s="189" t="s">
        <v>197</v>
      </c>
    </row>
    <row r="5" spans="2:6" ht="40" customHeight="1" x14ac:dyDescent="0.6">
      <c r="B5" s="190" t="s">
        <v>198</v>
      </c>
      <c r="C5" s="191">
        <f>'[2]DC  CNA  DC III'!G6</f>
        <v>18.72</v>
      </c>
      <c r="D5" s="192" t="s">
        <v>199</v>
      </c>
      <c r="E5" s="193" t="s">
        <v>200</v>
      </c>
      <c r="F5" s="193" t="s">
        <v>201</v>
      </c>
    </row>
    <row r="6" spans="2:6" ht="42.5" customHeight="1" thickBot="1" x14ac:dyDescent="0.65">
      <c r="B6" s="194" t="s">
        <v>202</v>
      </c>
      <c r="C6" s="195">
        <f>C5*2080</f>
        <v>38937.599999999999</v>
      </c>
      <c r="D6" s="196"/>
      <c r="E6" s="197"/>
      <c r="F6" s="197"/>
    </row>
    <row r="7" spans="2:6" x14ac:dyDescent="0.6">
      <c r="B7" s="190" t="s">
        <v>203</v>
      </c>
      <c r="C7" s="191">
        <f>'[2]DC  CNA  DC III'!G19</f>
        <v>23.416</v>
      </c>
      <c r="D7" s="198" t="s">
        <v>204</v>
      </c>
      <c r="E7" s="193" t="s">
        <v>205</v>
      </c>
      <c r="F7" s="193" t="s">
        <v>206</v>
      </c>
    </row>
    <row r="8" spans="2:6" ht="26.5" thickBot="1" x14ac:dyDescent="0.65">
      <c r="B8" s="199" t="s">
        <v>207</v>
      </c>
      <c r="C8" s="200">
        <f>C7*2080</f>
        <v>48705.279999999999</v>
      </c>
      <c r="D8" s="182" t="s">
        <v>208</v>
      </c>
      <c r="E8" s="201"/>
      <c r="F8" s="201"/>
    </row>
    <row r="9" spans="2:6" x14ac:dyDescent="0.6">
      <c r="B9" s="190" t="s">
        <v>209</v>
      </c>
      <c r="C9" s="191">
        <f>'[2]DC  CNA  DC III'!G10</f>
        <v>17.97</v>
      </c>
      <c r="D9" s="198"/>
      <c r="E9" s="193" t="s">
        <v>210</v>
      </c>
      <c r="F9" s="193" t="s">
        <v>211</v>
      </c>
    </row>
    <row r="10" spans="2:6" ht="26.5" thickBot="1" x14ac:dyDescent="0.65">
      <c r="B10" s="194" t="s">
        <v>212</v>
      </c>
      <c r="C10" s="195">
        <f>C9*2080</f>
        <v>37377.599999999999</v>
      </c>
      <c r="D10" s="202"/>
      <c r="E10" s="197"/>
      <c r="F10" s="197"/>
    </row>
    <row r="11" spans="2:6" x14ac:dyDescent="0.6">
      <c r="B11" s="190" t="s">
        <v>213</v>
      </c>
      <c r="C11" s="191">
        <f>'[2]Case Social Worker.Manager'!G4</f>
        <v>23.67</v>
      </c>
      <c r="D11" s="198" t="s">
        <v>214</v>
      </c>
      <c r="E11" s="193" t="s">
        <v>215</v>
      </c>
      <c r="F11" s="193" t="s">
        <v>216</v>
      </c>
    </row>
    <row r="12" spans="2:6" ht="26.5" thickBot="1" x14ac:dyDescent="0.65">
      <c r="B12" s="199" t="s">
        <v>217</v>
      </c>
      <c r="C12" s="200">
        <f>C11*2080</f>
        <v>49233.600000000006</v>
      </c>
      <c r="D12" s="182" t="s">
        <v>218</v>
      </c>
      <c r="E12" s="201"/>
      <c r="F12" s="201"/>
    </row>
    <row r="13" spans="2:6" ht="52" x14ac:dyDescent="0.6">
      <c r="B13" s="203" t="s">
        <v>219</v>
      </c>
      <c r="C13" s="191">
        <f>'[2]Case Social Worker.Manager'!G11</f>
        <v>28.444999999999997</v>
      </c>
      <c r="D13" s="198" t="s">
        <v>220</v>
      </c>
      <c r="E13" s="193" t="s">
        <v>221</v>
      </c>
      <c r="F13" s="193" t="s">
        <v>222</v>
      </c>
    </row>
    <row r="14" spans="2:6" ht="52.5" thickBot="1" x14ac:dyDescent="0.65">
      <c r="B14" s="204" t="s">
        <v>223</v>
      </c>
      <c r="C14" s="195">
        <f>C13*2080</f>
        <v>59165.599999999991</v>
      </c>
      <c r="D14" s="202" t="s">
        <v>224</v>
      </c>
      <c r="E14" s="197"/>
      <c r="F14" s="197"/>
    </row>
    <row r="15" spans="2:6" x14ac:dyDescent="0.6">
      <c r="B15" s="190" t="s">
        <v>225</v>
      </c>
      <c r="C15" s="191">
        <f>[2]Nursing!G2</f>
        <v>28.94</v>
      </c>
      <c r="D15" s="198"/>
      <c r="E15" s="193" t="s">
        <v>226</v>
      </c>
      <c r="F15" s="193" t="s">
        <v>227</v>
      </c>
    </row>
    <row r="16" spans="2:6" ht="26.5" thickBot="1" x14ac:dyDescent="0.65">
      <c r="B16" s="194" t="s">
        <v>228</v>
      </c>
      <c r="C16" s="195">
        <f>C15*2080</f>
        <v>60195.200000000004</v>
      </c>
      <c r="D16" s="202"/>
      <c r="E16" s="197"/>
      <c r="F16" s="197"/>
    </row>
    <row r="17" spans="2:6" x14ac:dyDescent="0.6">
      <c r="B17" s="190" t="s">
        <v>229</v>
      </c>
      <c r="C17" s="191">
        <f>[2]Clinical!G6</f>
        <v>34.2425</v>
      </c>
      <c r="D17" s="198" t="s">
        <v>230</v>
      </c>
      <c r="E17" s="193" t="s">
        <v>231</v>
      </c>
      <c r="F17" s="193" t="s">
        <v>232</v>
      </c>
    </row>
    <row r="18" spans="2:6" ht="26.5" thickBot="1" x14ac:dyDescent="0.65">
      <c r="B18" s="194" t="s">
        <v>233</v>
      </c>
      <c r="C18" s="195">
        <f>C17*2080</f>
        <v>71224.399999999994</v>
      </c>
      <c r="D18" s="202"/>
      <c r="E18" s="197"/>
      <c r="F18" s="197"/>
    </row>
    <row r="19" spans="2:6" x14ac:dyDescent="0.6">
      <c r="B19" s="190" t="s">
        <v>234</v>
      </c>
      <c r="C19" s="205">
        <f>[2]Therapies!E2</f>
        <v>30</v>
      </c>
      <c r="D19" s="198"/>
      <c r="E19" s="193" t="s">
        <v>235</v>
      </c>
      <c r="F19" s="193" t="s">
        <v>236</v>
      </c>
    </row>
    <row r="20" spans="2:6" ht="26.5" thickBot="1" x14ac:dyDescent="0.65">
      <c r="B20" s="194" t="s">
        <v>237</v>
      </c>
      <c r="C20" s="195">
        <f>C19*2080</f>
        <v>62400</v>
      </c>
      <c r="D20" s="202"/>
      <c r="E20" s="197"/>
      <c r="F20" s="197"/>
    </row>
    <row r="21" spans="2:6" x14ac:dyDescent="0.6">
      <c r="B21" s="199" t="s">
        <v>238</v>
      </c>
      <c r="C21" s="206">
        <f>[2]Management!G2</f>
        <v>34.61</v>
      </c>
      <c r="D21" s="182" t="s">
        <v>239</v>
      </c>
      <c r="E21" s="193" t="s">
        <v>240</v>
      </c>
      <c r="F21" s="207" t="s">
        <v>241</v>
      </c>
    </row>
    <row r="22" spans="2:6" ht="26.5" thickBot="1" x14ac:dyDescent="0.65">
      <c r="B22" s="194" t="s">
        <v>242</v>
      </c>
      <c r="C22" s="195">
        <f>[2]Management!H2</f>
        <v>72000</v>
      </c>
      <c r="D22" s="202" t="s">
        <v>243</v>
      </c>
      <c r="E22" s="197"/>
      <c r="F22" s="208"/>
    </row>
    <row r="23" spans="2:6" x14ac:dyDescent="0.6">
      <c r="B23" s="199" t="s">
        <v>244</v>
      </c>
      <c r="C23" s="206">
        <f>[2]Therapies!E8</f>
        <v>37.730000000000004</v>
      </c>
      <c r="D23" s="182" t="s">
        <v>245</v>
      </c>
      <c r="E23" s="193" t="s">
        <v>221</v>
      </c>
      <c r="F23" s="193" t="s">
        <v>246</v>
      </c>
    </row>
    <row r="24" spans="2:6" ht="26.5" thickBot="1" x14ac:dyDescent="0.65">
      <c r="B24" s="194" t="s">
        <v>247</v>
      </c>
      <c r="C24" s="195">
        <f>C23*2080</f>
        <v>78478.400000000009</v>
      </c>
      <c r="D24" s="202"/>
      <c r="E24" s="197"/>
      <c r="F24" s="197"/>
    </row>
    <row r="25" spans="2:6" x14ac:dyDescent="0.6">
      <c r="B25" s="199" t="s">
        <v>248</v>
      </c>
      <c r="C25" s="206">
        <f>[2]Therapies!E14</f>
        <v>39.756</v>
      </c>
      <c r="D25" s="182" t="s">
        <v>249</v>
      </c>
      <c r="E25" s="193" t="s">
        <v>221</v>
      </c>
      <c r="F25" s="193" t="s">
        <v>250</v>
      </c>
    </row>
    <row r="26" spans="2:6" ht="26.5" thickBot="1" x14ac:dyDescent="0.65">
      <c r="B26" s="194" t="s">
        <v>251</v>
      </c>
      <c r="C26" s="200">
        <f>C25*2080</f>
        <v>82692.479999999996</v>
      </c>
      <c r="E26" s="197"/>
      <c r="F26" s="197"/>
    </row>
    <row r="27" spans="2:6" x14ac:dyDescent="0.6">
      <c r="B27" s="190" t="s">
        <v>252</v>
      </c>
      <c r="C27" s="191">
        <f>[2]Clinical!G12</f>
        <v>42.14</v>
      </c>
      <c r="D27" s="209" t="s">
        <v>253</v>
      </c>
      <c r="E27" s="193" t="s">
        <v>254</v>
      </c>
      <c r="F27" s="193" t="s">
        <v>255</v>
      </c>
    </row>
    <row r="28" spans="2:6" ht="34.5" customHeight="1" thickBot="1" x14ac:dyDescent="0.65">
      <c r="B28" s="194" t="s">
        <v>256</v>
      </c>
      <c r="C28" s="195">
        <f>C27*2080</f>
        <v>87651.199999999997</v>
      </c>
      <c r="D28" s="210"/>
      <c r="E28" s="197"/>
      <c r="F28" s="197"/>
    </row>
    <row r="29" spans="2:6" x14ac:dyDescent="0.6">
      <c r="B29" s="190" t="s">
        <v>257</v>
      </c>
      <c r="C29" s="191">
        <f>[2]Therapies!E18</f>
        <v>42.274000000000001</v>
      </c>
      <c r="D29" s="198"/>
      <c r="E29" s="193" t="s">
        <v>221</v>
      </c>
      <c r="F29" s="193" t="s">
        <v>258</v>
      </c>
    </row>
    <row r="30" spans="2:6" ht="26.5" thickBot="1" x14ac:dyDescent="0.65">
      <c r="B30" s="194" t="s">
        <v>259</v>
      </c>
      <c r="C30" s="195">
        <f>C29*2080</f>
        <v>87929.919999999998</v>
      </c>
      <c r="D30" s="202"/>
      <c r="E30" s="197"/>
      <c r="F30" s="197"/>
    </row>
    <row r="31" spans="2:6" x14ac:dyDescent="0.6">
      <c r="B31" s="190" t="s">
        <v>260</v>
      </c>
      <c r="C31" s="191">
        <f>[2]Nursing!G6</f>
        <v>45.65</v>
      </c>
      <c r="D31" s="198"/>
      <c r="E31" s="193" t="s">
        <v>261</v>
      </c>
      <c r="F31" s="193" t="s">
        <v>262</v>
      </c>
    </row>
    <row r="32" spans="2:6" ht="38.5" customHeight="1" thickBot="1" x14ac:dyDescent="0.65">
      <c r="B32" s="194" t="s">
        <v>263</v>
      </c>
      <c r="C32" s="195">
        <f>C31*2080</f>
        <v>94952</v>
      </c>
      <c r="D32" s="202"/>
      <c r="E32" s="197"/>
      <c r="F32" s="197"/>
    </row>
    <row r="33" spans="2:6" x14ac:dyDescent="0.6">
      <c r="B33" s="190" t="s">
        <v>264</v>
      </c>
      <c r="C33" s="191">
        <f>[2]Nursing!G11</f>
        <v>61.62</v>
      </c>
      <c r="D33" s="198"/>
      <c r="E33" s="193" t="s">
        <v>265</v>
      </c>
      <c r="F33" s="193" t="s">
        <v>266</v>
      </c>
    </row>
    <row r="34" spans="2:6" ht="26.5" thickBot="1" x14ac:dyDescent="0.65">
      <c r="B34" s="194" t="s">
        <v>267</v>
      </c>
      <c r="C34" s="195">
        <f>C33*2080</f>
        <v>128169.59999999999</v>
      </c>
      <c r="D34" s="202"/>
      <c r="E34" s="197"/>
      <c r="F34" s="197"/>
    </row>
    <row r="36" spans="2:6" ht="52" x14ac:dyDescent="0.6">
      <c r="B36" s="211" t="s">
        <v>268</v>
      </c>
      <c r="C36" s="200">
        <f>C6</f>
        <v>38937.599999999999</v>
      </c>
    </row>
    <row r="37" spans="2:6" x14ac:dyDescent="0.6">
      <c r="C37" s="212"/>
    </row>
    <row r="38" spans="2:6" x14ac:dyDescent="0.6">
      <c r="B38" s="213" t="s">
        <v>269</v>
      </c>
      <c r="C38" s="214">
        <v>0.2422</v>
      </c>
      <c r="D38" s="182" t="s">
        <v>270</v>
      </c>
    </row>
    <row r="39" spans="2:6" ht="85.5" customHeight="1" x14ac:dyDescent="0.6">
      <c r="B39" s="213"/>
      <c r="C39" s="212"/>
      <c r="D39" s="215" t="s">
        <v>271</v>
      </c>
      <c r="E39" s="215"/>
      <c r="F39" s="182"/>
    </row>
    <row r="40" spans="2:6" x14ac:dyDescent="0.6">
      <c r="C40" s="212"/>
    </row>
    <row r="41" spans="2:6" x14ac:dyDescent="0.6">
      <c r="B41" s="213" t="s">
        <v>185</v>
      </c>
      <c r="C41" s="216">
        <v>0.12</v>
      </c>
      <c r="D41" s="182" t="s">
        <v>162</v>
      </c>
    </row>
    <row r="42" spans="2:6" x14ac:dyDescent="0.6">
      <c r="B42" s="213" t="s">
        <v>272</v>
      </c>
      <c r="C42" s="214">
        <v>0.1462</v>
      </c>
    </row>
    <row r="43" spans="2:6" x14ac:dyDescent="0.6">
      <c r="B43" s="217" t="s">
        <v>273</v>
      </c>
      <c r="C43" s="217"/>
      <c r="D43" s="217"/>
    </row>
    <row r="44" spans="2:6" x14ac:dyDescent="0.6">
      <c r="B44" s="213" t="s">
        <v>274</v>
      </c>
      <c r="C44" s="200">
        <v>247150</v>
      </c>
      <c r="D44" s="182" t="s">
        <v>275</v>
      </c>
    </row>
    <row r="45" spans="2:6" x14ac:dyDescent="0.6">
      <c r="B45" s="213" t="s">
        <v>276</v>
      </c>
      <c r="C45" s="200">
        <v>206010</v>
      </c>
      <c r="D45" s="182" t="s">
        <v>277</v>
      </c>
    </row>
    <row r="46" spans="2:6" x14ac:dyDescent="0.6">
      <c r="B46" s="213" t="s">
        <v>278</v>
      </c>
      <c r="C46" s="200">
        <f>[2]Sheet1!G303</f>
        <v>129960</v>
      </c>
      <c r="D46" s="182" t="s">
        <v>279</v>
      </c>
    </row>
    <row r="47" spans="2:6" x14ac:dyDescent="0.6">
      <c r="B47" s="213" t="s">
        <v>173</v>
      </c>
      <c r="C47" s="200">
        <f>C6</f>
        <v>38937.599999999999</v>
      </c>
      <c r="D47" s="182" t="s">
        <v>280</v>
      </c>
    </row>
    <row r="48" spans="2:6" x14ac:dyDescent="0.6">
      <c r="B48" s="213" t="s">
        <v>174</v>
      </c>
      <c r="C48" s="200">
        <f>AVERAGE(C6,C8)</f>
        <v>43821.440000000002</v>
      </c>
      <c r="D48" s="182" t="s">
        <v>281</v>
      </c>
    </row>
    <row r="49" spans="2:4" x14ac:dyDescent="0.6">
      <c r="B49" s="213" t="s">
        <v>175</v>
      </c>
      <c r="C49" s="200">
        <f>C8</f>
        <v>48705.279999999999</v>
      </c>
      <c r="D49" s="182" t="s">
        <v>282</v>
      </c>
    </row>
    <row r="50" spans="2:4" x14ac:dyDescent="0.6">
      <c r="B50" s="213" t="s">
        <v>283</v>
      </c>
      <c r="C50" s="200">
        <v>38230</v>
      </c>
      <c r="D50" s="182" t="s">
        <v>284</v>
      </c>
    </row>
    <row r="51" spans="2:4" x14ac:dyDescent="0.6">
      <c r="B51" s="213" t="s">
        <v>285</v>
      </c>
      <c r="C51" s="200">
        <v>47990</v>
      </c>
      <c r="D51" s="182" t="s">
        <v>286</v>
      </c>
    </row>
    <row r="52" spans="2:4" x14ac:dyDescent="0.6">
      <c r="B52" s="213" t="s">
        <v>287</v>
      </c>
      <c r="C52" s="200">
        <v>54015</v>
      </c>
      <c r="D52" s="182" t="s">
        <v>288</v>
      </c>
    </row>
  </sheetData>
  <mergeCells count="34">
    <mergeCell ref="D39:E39"/>
    <mergeCell ref="B43:D43"/>
    <mergeCell ref="E29:E30"/>
    <mergeCell ref="F29:F30"/>
    <mergeCell ref="E31:E32"/>
    <mergeCell ref="F31:F32"/>
    <mergeCell ref="E33:E34"/>
    <mergeCell ref="F33:F34"/>
    <mergeCell ref="E23:E24"/>
    <mergeCell ref="F23:F24"/>
    <mergeCell ref="E25:E26"/>
    <mergeCell ref="F25:F26"/>
    <mergeCell ref="D27:D28"/>
    <mergeCell ref="E27:E28"/>
    <mergeCell ref="F27:F28"/>
    <mergeCell ref="E17:E18"/>
    <mergeCell ref="F17:F18"/>
    <mergeCell ref="E19:E20"/>
    <mergeCell ref="F19:F20"/>
    <mergeCell ref="E21:E22"/>
    <mergeCell ref="F21:F22"/>
    <mergeCell ref="E11:E12"/>
    <mergeCell ref="F11:F12"/>
    <mergeCell ref="E13:E14"/>
    <mergeCell ref="F13:F14"/>
    <mergeCell ref="E15:E16"/>
    <mergeCell ref="F15:F16"/>
    <mergeCell ref="D5:D6"/>
    <mergeCell ref="E5:E6"/>
    <mergeCell ref="F5:F6"/>
    <mergeCell ref="E7:E8"/>
    <mergeCell ref="F7:F8"/>
    <mergeCell ref="E9:E10"/>
    <mergeCell ref="F9:F10"/>
  </mergeCells>
  <pageMargins left="0.7" right="0.7" top="0.75" bottom="0.75" header="0.3" footer="0.3"/>
  <pageSetup scale="59" fitToHeight="0" orientation="landscape" r:id="rId1"/>
  <ignoredErrors>
    <ignoredError sqref="C48 C7:C31 C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FC67-19C6-4D29-86A6-9C28353547F7}">
  <dimension ref="A1:CL24"/>
  <sheetViews>
    <sheetView zoomScale="80" zoomScaleNormal="80" workbookViewId="0">
      <selection activeCell="CA31" sqref="CA31"/>
    </sheetView>
  </sheetViews>
  <sheetFormatPr defaultRowHeight="13" x14ac:dyDescent="0.3"/>
  <cols>
    <col min="1" max="1" width="38.453125" style="3" customWidth="1"/>
    <col min="2" max="2" width="12.81640625" style="8" customWidth="1"/>
    <col min="3" max="62" width="7.7265625" style="3" hidden="1" customWidth="1"/>
    <col min="63" max="82" width="7.7265625" style="3" customWidth="1"/>
    <col min="83" max="86" width="8.7265625" style="3"/>
    <col min="87" max="87" width="17.08984375" style="3" bestFit="1" customWidth="1"/>
    <col min="88" max="256" width="8.7265625" style="3"/>
    <col min="257" max="257" width="38.453125" style="3" customWidth="1"/>
    <col min="258" max="258" width="12.81640625" style="3" customWidth="1"/>
    <col min="259" max="318" width="0" style="3" hidden="1" customWidth="1"/>
    <col min="319" max="338" width="7.7265625" style="3" customWidth="1"/>
    <col min="339" max="512" width="8.7265625" style="3"/>
    <col min="513" max="513" width="38.453125" style="3" customWidth="1"/>
    <col min="514" max="514" width="12.81640625" style="3" customWidth="1"/>
    <col min="515" max="574" width="0" style="3" hidden="1" customWidth="1"/>
    <col min="575" max="594" width="7.7265625" style="3" customWidth="1"/>
    <col min="595" max="768" width="8.7265625" style="3"/>
    <col min="769" max="769" width="38.453125" style="3" customWidth="1"/>
    <col min="770" max="770" width="12.81640625" style="3" customWidth="1"/>
    <col min="771" max="830" width="0" style="3" hidden="1" customWidth="1"/>
    <col min="831" max="850" width="7.7265625" style="3" customWidth="1"/>
    <col min="851" max="1024" width="8.7265625" style="3"/>
    <col min="1025" max="1025" width="38.453125" style="3" customWidth="1"/>
    <col min="1026" max="1026" width="12.81640625" style="3" customWidth="1"/>
    <col min="1027" max="1086" width="0" style="3" hidden="1" customWidth="1"/>
    <col min="1087" max="1106" width="7.7265625" style="3" customWidth="1"/>
    <col min="1107" max="1280" width="8.7265625" style="3"/>
    <col min="1281" max="1281" width="38.453125" style="3" customWidth="1"/>
    <col min="1282" max="1282" width="12.81640625" style="3" customWidth="1"/>
    <col min="1283" max="1342" width="0" style="3" hidden="1" customWidth="1"/>
    <col min="1343" max="1362" width="7.7265625" style="3" customWidth="1"/>
    <col min="1363" max="1536" width="8.7265625" style="3"/>
    <col min="1537" max="1537" width="38.453125" style="3" customWidth="1"/>
    <col min="1538" max="1538" width="12.81640625" style="3" customWidth="1"/>
    <col min="1539" max="1598" width="0" style="3" hidden="1" customWidth="1"/>
    <col min="1599" max="1618" width="7.7265625" style="3" customWidth="1"/>
    <col min="1619" max="1792" width="8.7265625" style="3"/>
    <col min="1793" max="1793" width="38.453125" style="3" customWidth="1"/>
    <col min="1794" max="1794" width="12.81640625" style="3" customWidth="1"/>
    <col min="1795" max="1854" width="0" style="3" hidden="1" customWidth="1"/>
    <col min="1855" max="1874" width="7.7265625" style="3" customWidth="1"/>
    <col min="1875" max="2048" width="8.7265625" style="3"/>
    <col min="2049" max="2049" width="38.453125" style="3" customWidth="1"/>
    <col min="2050" max="2050" width="12.81640625" style="3" customWidth="1"/>
    <col min="2051" max="2110" width="0" style="3" hidden="1" customWidth="1"/>
    <col min="2111" max="2130" width="7.7265625" style="3" customWidth="1"/>
    <col min="2131" max="2304" width="8.7265625" style="3"/>
    <col min="2305" max="2305" width="38.453125" style="3" customWidth="1"/>
    <col min="2306" max="2306" width="12.81640625" style="3" customWidth="1"/>
    <col min="2307" max="2366" width="0" style="3" hidden="1" customWidth="1"/>
    <col min="2367" max="2386" width="7.7265625" style="3" customWidth="1"/>
    <col min="2387" max="2560" width="8.7265625" style="3"/>
    <col min="2561" max="2561" width="38.453125" style="3" customWidth="1"/>
    <col min="2562" max="2562" width="12.81640625" style="3" customWidth="1"/>
    <col min="2563" max="2622" width="0" style="3" hidden="1" customWidth="1"/>
    <col min="2623" max="2642" width="7.7265625" style="3" customWidth="1"/>
    <col min="2643" max="2816" width="8.7265625" style="3"/>
    <col min="2817" max="2817" width="38.453125" style="3" customWidth="1"/>
    <col min="2818" max="2818" width="12.81640625" style="3" customWidth="1"/>
    <col min="2819" max="2878" width="0" style="3" hidden="1" customWidth="1"/>
    <col min="2879" max="2898" width="7.7265625" style="3" customWidth="1"/>
    <col min="2899" max="3072" width="8.7265625" style="3"/>
    <col min="3073" max="3073" width="38.453125" style="3" customWidth="1"/>
    <col min="3074" max="3074" width="12.81640625" style="3" customWidth="1"/>
    <col min="3075" max="3134" width="0" style="3" hidden="1" customWidth="1"/>
    <col min="3135" max="3154" width="7.7265625" style="3" customWidth="1"/>
    <col min="3155" max="3328" width="8.7265625" style="3"/>
    <col min="3329" max="3329" width="38.453125" style="3" customWidth="1"/>
    <col min="3330" max="3330" width="12.81640625" style="3" customWidth="1"/>
    <col min="3331" max="3390" width="0" style="3" hidden="1" customWidth="1"/>
    <col min="3391" max="3410" width="7.7265625" style="3" customWidth="1"/>
    <col min="3411" max="3584" width="8.7265625" style="3"/>
    <col min="3585" max="3585" width="38.453125" style="3" customWidth="1"/>
    <col min="3586" max="3586" width="12.81640625" style="3" customWidth="1"/>
    <col min="3587" max="3646" width="0" style="3" hidden="1" customWidth="1"/>
    <col min="3647" max="3666" width="7.7265625" style="3" customWidth="1"/>
    <col min="3667" max="3840" width="8.7265625" style="3"/>
    <col min="3841" max="3841" width="38.453125" style="3" customWidth="1"/>
    <col min="3842" max="3842" width="12.81640625" style="3" customWidth="1"/>
    <col min="3843" max="3902" width="0" style="3" hidden="1" customWidth="1"/>
    <col min="3903" max="3922" width="7.7265625" style="3" customWidth="1"/>
    <col min="3923" max="4096" width="8.7265625" style="3"/>
    <col min="4097" max="4097" width="38.453125" style="3" customWidth="1"/>
    <col min="4098" max="4098" width="12.81640625" style="3" customWidth="1"/>
    <col min="4099" max="4158" width="0" style="3" hidden="1" customWidth="1"/>
    <col min="4159" max="4178" width="7.7265625" style="3" customWidth="1"/>
    <col min="4179" max="4352" width="8.7265625" style="3"/>
    <col min="4353" max="4353" width="38.453125" style="3" customWidth="1"/>
    <col min="4354" max="4354" width="12.81640625" style="3" customWidth="1"/>
    <col min="4355" max="4414" width="0" style="3" hidden="1" customWidth="1"/>
    <col min="4415" max="4434" width="7.7265625" style="3" customWidth="1"/>
    <col min="4435" max="4608" width="8.7265625" style="3"/>
    <col min="4609" max="4609" width="38.453125" style="3" customWidth="1"/>
    <col min="4610" max="4610" width="12.81640625" style="3" customWidth="1"/>
    <col min="4611" max="4670" width="0" style="3" hidden="1" customWidth="1"/>
    <col min="4671" max="4690" width="7.7265625" style="3" customWidth="1"/>
    <col min="4691" max="4864" width="8.7265625" style="3"/>
    <col min="4865" max="4865" width="38.453125" style="3" customWidth="1"/>
    <col min="4866" max="4866" width="12.81640625" style="3" customWidth="1"/>
    <col min="4867" max="4926" width="0" style="3" hidden="1" customWidth="1"/>
    <col min="4927" max="4946" width="7.7265625" style="3" customWidth="1"/>
    <col min="4947" max="5120" width="8.7265625" style="3"/>
    <col min="5121" max="5121" width="38.453125" style="3" customWidth="1"/>
    <col min="5122" max="5122" width="12.81640625" style="3" customWidth="1"/>
    <col min="5123" max="5182" width="0" style="3" hidden="1" customWidth="1"/>
    <col min="5183" max="5202" width="7.7265625" style="3" customWidth="1"/>
    <col min="5203" max="5376" width="8.7265625" style="3"/>
    <col min="5377" max="5377" width="38.453125" style="3" customWidth="1"/>
    <col min="5378" max="5378" width="12.81640625" style="3" customWidth="1"/>
    <col min="5379" max="5438" width="0" style="3" hidden="1" customWidth="1"/>
    <col min="5439" max="5458" width="7.7265625" style="3" customWidth="1"/>
    <col min="5459" max="5632" width="8.7265625" style="3"/>
    <col min="5633" max="5633" width="38.453125" style="3" customWidth="1"/>
    <col min="5634" max="5634" width="12.81640625" style="3" customWidth="1"/>
    <col min="5635" max="5694" width="0" style="3" hidden="1" customWidth="1"/>
    <col min="5695" max="5714" width="7.7265625" style="3" customWidth="1"/>
    <col min="5715" max="5888" width="8.7265625" style="3"/>
    <col min="5889" max="5889" width="38.453125" style="3" customWidth="1"/>
    <col min="5890" max="5890" width="12.81640625" style="3" customWidth="1"/>
    <col min="5891" max="5950" width="0" style="3" hidden="1" customWidth="1"/>
    <col min="5951" max="5970" width="7.7265625" style="3" customWidth="1"/>
    <col min="5971" max="6144" width="8.7265625" style="3"/>
    <col min="6145" max="6145" width="38.453125" style="3" customWidth="1"/>
    <col min="6146" max="6146" width="12.81640625" style="3" customWidth="1"/>
    <col min="6147" max="6206" width="0" style="3" hidden="1" customWidth="1"/>
    <col min="6207" max="6226" width="7.7265625" style="3" customWidth="1"/>
    <col min="6227" max="6400" width="8.7265625" style="3"/>
    <col min="6401" max="6401" width="38.453125" style="3" customWidth="1"/>
    <col min="6402" max="6402" width="12.81640625" style="3" customWidth="1"/>
    <col min="6403" max="6462" width="0" style="3" hidden="1" customWidth="1"/>
    <col min="6463" max="6482" width="7.7265625" style="3" customWidth="1"/>
    <col min="6483" max="6656" width="8.7265625" style="3"/>
    <col min="6657" max="6657" width="38.453125" style="3" customWidth="1"/>
    <col min="6658" max="6658" width="12.81640625" style="3" customWidth="1"/>
    <col min="6659" max="6718" width="0" style="3" hidden="1" customWidth="1"/>
    <col min="6719" max="6738" width="7.7265625" style="3" customWidth="1"/>
    <col min="6739" max="6912" width="8.7265625" style="3"/>
    <col min="6913" max="6913" width="38.453125" style="3" customWidth="1"/>
    <col min="6914" max="6914" width="12.81640625" style="3" customWidth="1"/>
    <col min="6915" max="6974" width="0" style="3" hidden="1" customWidth="1"/>
    <col min="6975" max="6994" width="7.7265625" style="3" customWidth="1"/>
    <col min="6995" max="7168" width="8.7265625" style="3"/>
    <col min="7169" max="7169" width="38.453125" style="3" customWidth="1"/>
    <col min="7170" max="7170" width="12.81640625" style="3" customWidth="1"/>
    <col min="7171" max="7230" width="0" style="3" hidden="1" customWidth="1"/>
    <col min="7231" max="7250" width="7.7265625" style="3" customWidth="1"/>
    <col min="7251" max="7424" width="8.7265625" style="3"/>
    <col min="7425" max="7425" width="38.453125" style="3" customWidth="1"/>
    <col min="7426" max="7426" width="12.81640625" style="3" customWidth="1"/>
    <col min="7427" max="7486" width="0" style="3" hidden="1" customWidth="1"/>
    <col min="7487" max="7506" width="7.7265625" style="3" customWidth="1"/>
    <col min="7507" max="7680" width="8.7265625" style="3"/>
    <col min="7681" max="7681" width="38.453125" style="3" customWidth="1"/>
    <col min="7682" max="7682" width="12.81640625" style="3" customWidth="1"/>
    <col min="7683" max="7742" width="0" style="3" hidden="1" customWidth="1"/>
    <col min="7743" max="7762" width="7.7265625" style="3" customWidth="1"/>
    <col min="7763" max="7936" width="8.7265625" style="3"/>
    <col min="7937" max="7937" width="38.453125" style="3" customWidth="1"/>
    <col min="7938" max="7938" width="12.81640625" style="3" customWidth="1"/>
    <col min="7939" max="7998" width="0" style="3" hidden="1" customWidth="1"/>
    <col min="7999" max="8018" width="7.7265625" style="3" customWidth="1"/>
    <col min="8019" max="8192" width="8.7265625" style="3"/>
    <col min="8193" max="8193" width="38.453125" style="3" customWidth="1"/>
    <col min="8194" max="8194" width="12.81640625" style="3" customWidth="1"/>
    <col min="8195" max="8254" width="0" style="3" hidden="1" customWidth="1"/>
    <col min="8255" max="8274" width="7.7265625" style="3" customWidth="1"/>
    <col min="8275" max="8448" width="8.7265625" style="3"/>
    <col min="8449" max="8449" width="38.453125" style="3" customWidth="1"/>
    <col min="8450" max="8450" width="12.81640625" style="3" customWidth="1"/>
    <col min="8451" max="8510" width="0" style="3" hidden="1" customWidth="1"/>
    <col min="8511" max="8530" width="7.7265625" style="3" customWidth="1"/>
    <col min="8531" max="8704" width="8.7265625" style="3"/>
    <col min="8705" max="8705" width="38.453125" style="3" customWidth="1"/>
    <col min="8706" max="8706" width="12.81640625" style="3" customWidth="1"/>
    <col min="8707" max="8766" width="0" style="3" hidden="1" customWidth="1"/>
    <col min="8767" max="8786" width="7.7265625" style="3" customWidth="1"/>
    <col min="8787" max="8960" width="8.7265625" style="3"/>
    <col min="8961" max="8961" width="38.453125" style="3" customWidth="1"/>
    <col min="8962" max="8962" width="12.81640625" style="3" customWidth="1"/>
    <col min="8963" max="9022" width="0" style="3" hidden="1" customWidth="1"/>
    <col min="9023" max="9042" width="7.7265625" style="3" customWidth="1"/>
    <col min="9043" max="9216" width="8.7265625" style="3"/>
    <col min="9217" max="9217" width="38.453125" style="3" customWidth="1"/>
    <col min="9218" max="9218" width="12.81640625" style="3" customWidth="1"/>
    <col min="9219" max="9278" width="0" style="3" hidden="1" customWidth="1"/>
    <col min="9279" max="9298" width="7.7265625" style="3" customWidth="1"/>
    <col min="9299" max="9472" width="8.7265625" style="3"/>
    <col min="9473" max="9473" width="38.453125" style="3" customWidth="1"/>
    <col min="9474" max="9474" width="12.81640625" style="3" customWidth="1"/>
    <col min="9475" max="9534" width="0" style="3" hidden="1" customWidth="1"/>
    <col min="9535" max="9554" width="7.7265625" style="3" customWidth="1"/>
    <col min="9555" max="9728" width="8.7265625" style="3"/>
    <col min="9729" max="9729" width="38.453125" style="3" customWidth="1"/>
    <col min="9730" max="9730" width="12.81640625" style="3" customWidth="1"/>
    <col min="9731" max="9790" width="0" style="3" hidden="1" customWidth="1"/>
    <col min="9791" max="9810" width="7.7265625" style="3" customWidth="1"/>
    <col min="9811" max="9984" width="8.7265625" style="3"/>
    <col min="9985" max="9985" width="38.453125" style="3" customWidth="1"/>
    <col min="9986" max="9986" width="12.81640625" style="3" customWidth="1"/>
    <col min="9987" max="10046" width="0" style="3" hidden="1" customWidth="1"/>
    <col min="10047" max="10066" width="7.7265625" style="3" customWidth="1"/>
    <col min="10067" max="10240" width="8.7265625" style="3"/>
    <col min="10241" max="10241" width="38.453125" style="3" customWidth="1"/>
    <col min="10242" max="10242" width="12.81640625" style="3" customWidth="1"/>
    <col min="10243" max="10302" width="0" style="3" hidden="1" customWidth="1"/>
    <col min="10303" max="10322" width="7.7265625" style="3" customWidth="1"/>
    <col min="10323" max="10496" width="8.7265625" style="3"/>
    <col min="10497" max="10497" width="38.453125" style="3" customWidth="1"/>
    <col min="10498" max="10498" width="12.81640625" style="3" customWidth="1"/>
    <col min="10499" max="10558" width="0" style="3" hidden="1" customWidth="1"/>
    <col min="10559" max="10578" width="7.7265625" style="3" customWidth="1"/>
    <col min="10579" max="10752" width="8.7265625" style="3"/>
    <col min="10753" max="10753" width="38.453125" style="3" customWidth="1"/>
    <col min="10754" max="10754" width="12.81640625" style="3" customWidth="1"/>
    <col min="10755" max="10814" width="0" style="3" hidden="1" customWidth="1"/>
    <col min="10815" max="10834" width="7.7265625" style="3" customWidth="1"/>
    <col min="10835" max="11008" width="8.7265625" style="3"/>
    <col min="11009" max="11009" width="38.453125" style="3" customWidth="1"/>
    <col min="11010" max="11010" width="12.81640625" style="3" customWidth="1"/>
    <col min="11011" max="11070" width="0" style="3" hidden="1" customWidth="1"/>
    <col min="11071" max="11090" width="7.7265625" style="3" customWidth="1"/>
    <col min="11091" max="11264" width="8.7265625" style="3"/>
    <col min="11265" max="11265" width="38.453125" style="3" customWidth="1"/>
    <col min="11266" max="11266" width="12.81640625" style="3" customWidth="1"/>
    <col min="11267" max="11326" width="0" style="3" hidden="1" customWidth="1"/>
    <col min="11327" max="11346" width="7.7265625" style="3" customWidth="1"/>
    <col min="11347" max="11520" width="8.7265625" style="3"/>
    <col min="11521" max="11521" width="38.453125" style="3" customWidth="1"/>
    <col min="11522" max="11522" width="12.81640625" style="3" customWidth="1"/>
    <col min="11523" max="11582" width="0" style="3" hidden="1" customWidth="1"/>
    <col min="11583" max="11602" width="7.7265625" style="3" customWidth="1"/>
    <col min="11603" max="11776" width="8.7265625" style="3"/>
    <col min="11777" max="11777" width="38.453125" style="3" customWidth="1"/>
    <col min="11778" max="11778" width="12.81640625" style="3" customWidth="1"/>
    <col min="11779" max="11838" width="0" style="3" hidden="1" customWidth="1"/>
    <col min="11839" max="11858" width="7.7265625" style="3" customWidth="1"/>
    <col min="11859" max="12032" width="8.7265625" style="3"/>
    <col min="12033" max="12033" width="38.453125" style="3" customWidth="1"/>
    <col min="12034" max="12034" width="12.81640625" style="3" customWidth="1"/>
    <col min="12035" max="12094" width="0" style="3" hidden="1" customWidth="1"/>
    <col min="12095" max="12114" width="7.7265625" style="3" customWidth="1"/>
    <col min="12115" max="12288" width="8.7265625" style="3"/>
    <col min="12289" max="12289" width="38.453125" style="3" customWidth="1"/>
    <col min="12290" max="12290" width="12.81640625" style="3" customWidth="1"/>
    <col min="12291" max="12350" width="0" style="3" hidden="1" customWidth="1"/>
    <col min="12351" max="12370" width="7.7265625" style="3" customWidth="1"/>
    <col min="12371" max="12544" width="8.7265625" style="3"/>
    <col min="12545" max="12545" width="38.453125" style="3" customWidth="1"/>
    <col min="12546" max="12546" width="12.81640625" style="3" customWidth="1"/>
    <col min="12547" max="12606" width="0" style="3" hidden="1" customWidth="1"/>
    <col min="12607" max="12626" width="7.7265625" style="3" customWidth="1"/>
    <col min="12627" max="12800" width="8.7265625" style="3"/>
    <col min="12801" max="12801" width="38.453125" style="3" customWidth="1"/>
    <col min="12802" max="12802" width="12.81640625" style="3" customWidth="1"/>
    <col min="12803" max="12862" width="0" style="3" hidden="1" customWidth="1"/>
    <col min="12863" max="12882" width="7.7265625" style="3" customWidth="1"/>
    <col min="12883" max="13056" width="8.7265625" style="3"/>
    <col min="13057" max="13057" width="38.453125" style="3" customWidth="1"/>
    <col min="13058" max="13058" width="12.81640625" style="3" customWidth="1"/>
    <col min="13059" max="13118" width="0" style="3" hidden="1" customWidth="1"/>
    <col min="13119" max="13138" width="7.7265625" style="3" customWidth="1"/>
    <col min="13139" max="13312" width="8.7265625" style="3"/>
    <col min="13313" max="13313" width="38.453125" style="3" customWidth="1"/>
    <col min="13314" max="13314" width="12.81640625" style="3" customWidth="1"/>
    <col min="13315" max="13374" width="0" style="3" hidden="1" customWidth="1"/>
    <col min="13375" max="13394" width="7.7265625" style="3" customWidth="1"/>
    <col min="13395" max="13568" width="8.7265625" style="3"/>
    <col min="13569" max="13569" width="38.453125" style="3" customWidth="1"/>
    <col min="13570" max="13570" width="12.81640625" style="3" customWidth="1"/>
    <col min="13571" max="13630" width="0" style="3" hidden="1" customWidth="1"/>
    <col min="13631" max="13650" width="7.7265625" style="3" customWidth="1"/>
    <col min="13651" max="13824" width="8.7265625" style="3"/>
    <col min="13825" max="13825" width="38.453125" style="3" customWidth="1"/>
    <col min="13826" max="13826" width="12.81640625" style="3" customWidth="1"/>
    <col min="13827" max="13886" width="0" style="3" hidden="1" customWidth="1"/>
    <col min="13887" max="13906" width="7.7265625" style="3" customWidth="1"/>
    <col min="13907" max="14080" width="8.7265625" style="3"/>
    <col min="14081" max="14081" width="38.453125" style="3" customWidth="1"/>
    <col min="14082" max="14082" width="12.81640625" style="3" customWidth="1"/>
    <col min="14083" max="14142" width="0" style="3" hidden="1" customWidth="1"/>
    <col min="14143" max="14162" width="7.7265625" style="3" customWidth="1"/>
    <col min="14163" max="14336" width="8.7265625" style="3"/>
    <col min="14337" max="14337" width="38.453125" style="3" customWidth="1"/>
    <col min="14338" max="14338" width="12.81640625" style="3" customWidth="1"/>
    <col min="14339" max="14398" width="0" style="3" hidden="1" customWidth="1"/>
    <col min="14399" max="14418" width="7.7265625" style="3" customWidth="1"/>
    <col min="14419" max="14592" width="8.7265625" style="3"/>
    <col min="14593" max="14593" width="38.453125" style="3" customWidth="1"/>
    <col min="14594" max="14594" width="12.81640625" style="3" customWidth="1"/>
    <col min="14595" max="14654" width="0" style="3" hidden="1" customWidth="1"/>
    <col min="14655" max="14674" width="7.7265625" style="3" customWidth="1"/>
    <col min="14675" max="14848" width="8.7265625" style="3"/>
    <col min="14849" max="14849" width="38.453125" style="3" customWidth="1"/>
    <col min="14850" max="14850" width="12.81640625" style="3" customWidth="1"/>
    <col min="14851" max="14910" width="0" style="3" hidden="1" customWidth="1"/>
    <col min="14911" max="14930" width="7.7265625" style="3" customWidth="1"/>
    <col min="14931" max="15104" width="8.7265625" style="3"/>
    <col min="15105" max="15105" width="38.453125" style="3" customWidth="1"/>
    <col min="15106" max="15106" width="12.81640625" style="3" customWidth="1"/>
    <col min="15107" max="15166" width="0" style="3" hidden="1" customWidth="1"/>
    <col min="15167" max="15186" width="7.7265625" style="3" customWidth="1"/>
    <col min="15187" max="15360" width="8.7265625" style="3"/>
    <col min="15361" max="15361" width="38.453125" style="3" customWidth="1"/>
    <col min="15362" max="15362" width="12.81640625" style="3" customWidth="1"/>
    <col min="15363" max="15422" width="0" style="3" hidden="1" customWidth="1"/>
    <col min="15423" max="15442" width="7.7265625" style="3" customWidth="1"/>
    <col min="15443" max="15616" width="8.7265625" style="3"/>
    <col min="15617" max="15617" width="38.453125" style="3" customWidth="1"/>
    <col min="15618" max="15618" width="12.81640625" style="3" customWidth="1"/>
    <col min="15619" max="15678" width="0" style="3" hidden="1" customWidth="1"/>
    <col min="15679" max="15698" width="7.7265625" style="3" customWidth="1"/>
    <col min="15699" max="15872" width="8.7265625" style="3"/>
    <col min="15873" max="15873" width="38.453125" style="3" customWidth="1"/>
    <col min="15874" max="15874" width="12.81640625" style="3" customWidth="1"/>
    <col min="15875" max="15934" width="0" style="3" hidden="1" customWidth="1"/>
    <col min="15935" max="15954" width="7.7265625" style="3" customWidth="1"/>
    <col min="15955" max="16128" width="8.7265625" style="3"/>
    <col min="16129" max="16129" width="38.453125" style="3" customWidth="1"/>
    <col min="16130" max="16130" width="12.81640625" style="3" customWidth="1"/>
    <col min="16131" max="16190" width="0" style="3" hidden="1" customWidth="1"/>
    <col min="16191" max="16210" width="7.7265625" style="3" customWidth="1"/>
    <col min="16211" max="16384" width="8.7265625" style="3"/>
  </cols>
  <sheetData>
    <row r="1" spans="1:90" ht="18" x14ac:dyDescent="0.4">
      <c r="A1" s="1" t="s">
        <v>0</v>
      </c>
      <c r="B1" s="2"/>
    </row>
    <row r="2" spans="1:90" ht="15.5" x14ac:dyDescent="0.35">
      <c r="A2" s="4" t="s">
        <v>1</v>
      </c>
      <c r="B2" s="5"/>
    </row>
    <row r="3" spans="1:90" ht="14.5" thickBot="1" x14ac:dyDescent="0.35">
      <c r="A3" s="6" t="s">
        <v>2</v>
      </c>
      <c r="B3" s="7"/>
    </row>
    <row r="6" spans="1:90" x14ac:dyDescent="0.3">
      <c r="BQ6" s="9" t="s">
        <v>3</v>
      </c>
      <c r="BR6" s="9" t="s">
        <v>3</v>
      </c>
      <c r="BS6" s="9" t="s">
        <v>3</v>
      </c>
      <c r="BT6" s="9" t="s">
        <v>3</v>
      </c>
      <c r="BU6" s="10" t="s">
        <v>4</v>
      </c>
      <c r="BV6" s="10" t="s">
        <v>4</v>
      </c>
      <c r="BW6" s="10" t="s">
        <v>4</v>
      </c>
      <c r="BX6" s="10" t="s">
        <v>4</v>
      </c>
      <c r="BY6" s="11" t="s">
        <v>5</v>
      </c>
      <c r="BZ6" s="11" t="s">
        <v>5</v>
      </c>
      <c r="CA6" s="11" t="s">
        <v>5</v>
      </c>
      <c r="CB6" s="11" t="s">
        <v>5</v>
      </c>
      <c r="CC6" s="12" t="s">
        <v>6</v>
      </c>
      <c r="CD6" s="12" t="s">
        <v>6</v>
      </c>
      <c r="CE6" s="12" t="s">
        <v>6</v>
      </c>
      <c r="CF6" s="12" t="s">
        <v>6</v>
      </c>
      <c r="CG6" s="13" t="s">
        <v>7</v>
      </c>
      <c r="CH6" s="13" t="s">
        <v>7</v>
      </c>
      <c r="CI6" s="13" t="s">
        <v>7</v>
      </c>
      <c r="CJ6" s="13" t="s">
        <v>7</v>
      </c>
    </row>
    <row r="7" spans="1:90" s="8" customFormat="1" x14ac:dyDescent="0.3">
      <c r="B7" s="8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  <c r="J7" s="14" t="s">
        <v>16</v>
      </c>
      <c r="K7" s="14" t="s">
        <v>17</v>
      </c>
      <c r="L7" s="14" t="s">
        <v>18</v>
      </c>
      <c r="M7" s="14" t="s">
        <v>19</v>
      </c>
      <c r="N7" s="14" t="s">
        <v>20</v>
      </c>
      <c r="O7" s="14" t="s">
        <v>21</v>
      </c>
      <c r="P7" s="14" t="s">
        <v>22</v>
      </c>
      <c r="Q7" s="14" t="s">
        <v>23</v>
      </c>
      <c r="R7" s="14" t="s">
        <v>24</v>
      </c>
      <c r="S7" s="14" t="s">
        <v>25</v>
      </c>
      <c r="T7" s="14" t="s">
        <v>26</v>
      </c>
      <c r="U7" s="14" t="s">
        <v>27</v>
      </c>
      <c r="V7" s="14" t="s">
        <v>28</v>
      </c>
      <c r="W7" s="14" t="s">
        <v>29</v>
      </c>
      <c r="X7" s="14" t="s">
        <v>30</v>
      </c>
      <c r="Y7" s="14" t="s">
        <v>31</v>
      </c>
      <c r="Z7" s="14" t="s">
        <v>32</v>
      </c>
      <c r="AA7" s="14" t="s">
        <v>33</v>
      </c>
      <c r="AB7" s="14" t="s">
        <v>34</v>
      </c>
      <c r="AC7" s="14" t="s">
        <v>35</v>
      </c>
      <c r="AD7" s="14" t="s">
        <v>36</v>
      </c>
      <c r="AE7" s="14" t="s">
        <v>37</v>
      </c>
      <c r="AF7" s="14" t="s">
        <v>38</v>
      </c>
      <c r="AG7" s="14" t="s">
        <v>39</v>
      </c>
      <c r="AH7" s="14" t="s">
        <v>40</v>
      </c>
      <c r="AI7" s="14" t="s">
        <v>41</v>
      </c>
      <c r="AJ7" s="14" t="s">
        <v>42</v>
      </c>
      <c r="AK7" s="14" t="s">
        <v>43</v>
      </c>
      <c r="AL7" s="14" t="s">
        <v>44</v>
      </c>
      <c r="AM7" s="14" t="s">
        <v>45</v>
      </c>
      <c r="AN7" s="14" t="s">
        <v>46</v>
      </c>
      <c r="AO7" s="14" t="s">
        <v>47</v>
      </c>
      <c r="AP7" s="14" t="s">
        <v>48</v>
      </c>
      <c r="AQ7" s="14" t="s">
        <v>49</v>
      </c>
      <c r="AR7" s="14" t="s">
        <v>50</v>
      </c>
      <c r="AS7" s="14" t="s">
        <v>51</v>
      </c>
      <c r="AT7" s="14" t="s">
        <v>52</v>
      </c>
      <c r="AU7" s="8" t="s">
        <v>53</v>
      </c>
      <c r="AV7" s="8" t="s">
        <v>54</v>
      </c>
      <c r="AW7" s="8" t="s">
        <v>55</v>
      </c>
      <c r="AX7" s="8" t="s">
        <v>56</v>
      </c>
      <c r="AY7" s="8" t="s">
        <v>57</v>
      </c>
      <c r="AZ7" s="8" t="s">
        <v>58</v>
      </c>
      <c r="BA7" s="8" t="s">
        <v>59</v>
      </c>
      <c r="BB7" s="8" t="s">
        <v>60</v>
      </c>
      <c r="BC7" s="8" t="s">
        <v>61</v>
      </c>
      <c r="BD7" s="8" t="s">
        <v>62</v>
      </c>
      <c r="BE7" s="8" t="s">
        <v>63</v>
      </c>
      <c r="BF7" s="8" t="s">
        <v>64</v>
      </c>
      <c r="BG7" s="8" t="s">
        <v>65</v>
      </c>
      <c r="BH7" s="8" t="s">
        <v>66</v>
      </c>
      <c r="BI7" s="8" t="s">
        <v>67</v>
      </c>
      <c r="BJ7" s="8" t="s">
        <v>68</v>
      </c>
      <c r="BK7" s="8" t="s">
        <v>69</v>
      </c>
      <c r="BL7" s="8" t="s">
        <v>70</v>
      </c>
      <c r="BM7" s="8" t="s">
        <v>71</v>
      </c>
      <c r="BN7" s="8" t="s">
        <v>72</v>
      </c>
      <c r="BO7" s="8" t="s">
        <v>73</v>
      </c>
      <c r="BP7" s="8" t="s">
        <v>74</v>
      </c>
      <c r="BQ7" s="8" t="s">
        <v>75</v>
      </c>
      <c r="BR7" s="8" t="s">
        <v>76</v>
      </c>
      <c r="BS7" s="8" t="s">
        <v>77</v>
      </c>
      <c r="BT7" s="8" t="s">
        <v>78</v>
      </c>
      <c r="BU7" s="8" t="s">
        <v>79</v>
      </c>
      <c r="BV7" s="8" t="s">
        <v>80</v>
      </c>
      <c r="BW7" s="8" t="s">
        <v>81</v>
      </c>
      <c r="BX7" s="8" t="s">
        <v>82</v>
      </c>
      <c r="BY7" s="8" t="s">
        <v>83</v>
      </c>
      <c r="BZ7" s="8" t="s">
        <v>84</v>
      </c>
      <c r="CA7" s="8" t="s">
        <v>85</v>
      </c>
      <c r="CB7" s="8" t="s">
        <v>86</v>
      </c>
      <c r="CC7" s="8" t="s">
        <v>87</v>
      </c>
      <c r="CD7" s="8" t="s">
        <v>88</v>
      </c>
      <c r="CE7" s="8" t="s">
        <v>89</v>
      </c>
      <c r="CF7" s="8" t="s">
        <v>90</v>
      </c>
      <c r="CG7" s="8" t="s">
        <v>91</v>
      </c>
      <c r="CH7" s="8" t="s">
        <v>92</v>
      </c>
      <c r="CI7" s="8" t="s">
        <v>93</v>
      </c>
      <c r="CJ7" s="8" t="s">
        <v>94</v>
      </c>
      <c r="CK7" s="8" t="s">
        <v>95</v>
      </c>
      <c r="CL7" s="8" t="s">
        <v>96</v>
      </c>
    </row>
    <row r="8" spans="1:90" x14ac:dyDescent="0.3">
      <c r="A8" s="8" t="s">
        <v>97</v>
      </c>
      <c r="B8" s="8" t="s">
        <v>98</v>
      </c>
      <c r="C8" s="15">
        <v>2.034611398</v>
      </c>
      <c r="D8" s="15">
        <v>2.0596500770000001</v>
      </c>
      <c r="E8" s="15">
        <v>2.0647060370000001</v>
      </c>
      <c r="F8" s="15">
        <v>2.0867602860000001</v>
      </c>
      <c r="G8" s="15">
        <v>2.104414818</v>
      </c>
      <c r="H8" s="15">
        <v>2.1147152070000002</v>
      </c>
      <c r="I8" s="15">
        <v>2.1510993429999998</v>
      </c>
      <c r="J8" s="15">
        <v>2.1700303559999998</v>
      </c>
      <c r="K8" s="15">
        <v>2.187209223</v>
      </c>
      <c r="L8" s="15">
        <v>2.212539628</v>
      </c>
      <c r="M8" s="15">
        <v>2.2351374509999999</v>
      </c>
      <c r="N8" s="15">
        <v>2.2204817979999998</v>
      </c>
      <c r="O8" s="15">
        <v>2.232011623</v>
      </c>
      <c r="P8" s="15">
        <v>2.2583096839999999</v>
      </c>
      <c r="Q8" s="15">
        <v>2.275645409</v>
      </c>
      <c r="R8" s="15">
        <v>2.3021267459999999</v>
      </c>
      <c r="S8" s="15">
        <v>2.3193677080000001</v>
      </c>
      <c r="T8" s="15">
        <v>2.3630887079999998</v>
      </c>
      <c r="U8" s="15">
        <v>2.4040177520000001</v>
      </c>
      <c r="V8" s="15">
        <v>2.350887207</v>
      </c>
      <c r="W8" s="15">
        <v>2.3397884210000002</v>
      </c>
      <c r="X8" s="15">
        <v>2.3463315589999998</v>
      </c>
      <c r="Y8" s="15">
        <v>2.3660251529999998</v>
      </c>
      <c r="Z8" s="15">
        <v>2.3807257489999998</v>
      </c>
      <c r="AA8" s="15">
        <v>2.3786733940000002</v>
      </c>
      <c r="AB8" s="15">
        <v>2.383361378</v>
      </c>
      <c r="AC8" s="15">
        <v>2.3978430589999999</v>
      </c>
      <c r="AD8" s="15">
        <v>2.4216897089999998</v>
      </c>
      <c r="AE8" s="15">
        <v>2.4317072319999999</v>
      </c>
      <c r="AF8" s="15">
        <v>2.4769564499999999</v>
      </c>
      <c r="AG8" s="15">
        <v>2.4885116549999999</v>
      </c>
      <c r="AH8" s="15">
        <v>2.4969754819999999</v>
      </c>
      <c r="AI8" s="15">
        <v>2.5130795410000002</v>
      </c>
      <c r="AJ8" s="15">
        <v>2.519446614</v>
      </c>
      <c r="AK8" s="15">
        <v>2.5296385770000001</v>
      </c>
      <c r="AL8" s="15">
        <v>2.5501989460000001</v>
      </c>
      <c r="AM8" s="15">
        <v>2.5571200369999998</v>
      </c>
      <c r="AN8" s="15">
        <v>2.5546952040000002</v>
      </c>
      <c r="AO8" s="15">
        <v>2.5737560859999999</v>
      </c>
      <c r="AP8" s="15">
        <v>2.5883411609999998</v>
      </c>
      <c r="AQ8" s="15">
        <v>2.5966793579999998</v>
      </c>
      <c r="AR8" s="15">
        <v>2.6079522449999999</v>
      </c>
      <c r="AS8" s="15">
        <v>2.6142540099999998</v>
      </c>
      <c r="AT8" s="15">
        <v>2.6167589769999999</v>
      </c>
      <c r="AU8" s="15">
        <v>2.6115923570000001</v>
      </c>
      <c r="AV8" s="15">
        <v>2.6227548399999998</v>
      </c>
      <c r="AW8" s="15">
        <v>2.6191293010000001</v>
      </c>
      <c r="AX8" s="15">
        <v>2.6262771489999999</v>
      </c>
      <c r="AY8" s="15">
        <v>2.6194265309999998</v>
      </c>
      <c r="AZ8" s="15">
        <v>2.6415043140000001</v>
      </c>
      <c r="BA8" s="15">
        <v>2.6620623010000002</v>
      </c>
      <c r="BB8" s="15">
        <v>2.6772902090000001</v>
      </c>
      <c r="BC8" s="15">
        <v>2.6914853962941399</v>
      </c>
      <c r="BD8" s="15">
        <v>2.69654133318158</v>
      </c>
      <c r="BE8" s="15">
        <v>2.7084120237752298</v>
      </c>
      <c r="BF8" s="15">
        <v>2.7223361050183401</v>
      </c>
      <c r="BG8" s="15">
        <v>2.7579466825213701</v>
      </c>
      <c r="BH8" s="15">
        <v>2.7731673220855502</v>
      </c>
      <c r="BI8" s="15">
        <v>2.77954066277427</v>
      </c>
      <c r="BJ8" s="15">
        <v>2.7919156034757302</v>
      </c>
      <c r="BK8" s="15">
        <v>2.8014520174072501</v>
      </c>
      <c r="BL8" s="15">
        <v>2.8132248702518301</v>
      </c>
      <c r="BM8" s="15">
        <v>2.8296046782151598</v>
      </c>
      <c r="BN8" s="15">
        <v>2.8414135675033099</v>
      </c>
      <c r="BO8" s="15">
        <v>2.8561996883876799</v>
      </c>
      <c r="BP8" s="15">
        <v>2.85550017170655</v>
      </c>
      <c r="BQ8" s="15">
        <v>2.88999160387382</v>
      </c>
      <c r="BR8" s="15">
        <v>2.9067999885575801</v>
      </c>
      <c r="BS8" s="15">
        <v>2.92580381836104</v>
      </c>
      <c r="BT8" s="15">
        <v>2.9766118630188299</v>
      </c>
      <c r="BU8" s="15">
        <v>3.0267534887955501</v>
      </c>
      <c r="BV8" s="15">
        <v>3.0869388405814999</v>
      </c>
      <c r="BW8" s="15">
        <v>3.1562914112317602</v>
      </c>
      <c r="BX8" s="15">
        <v>3.20389935377507</v>
      </c>
      <c r="BY8" s="15">
        <v>3.2323994161973499</v>
      </c>
      <c r="BZ8" s="15">
        <v>3.2530028438127299</v>
      </c>
      <c r="CA8" s="15">
        <v>3.2709847547789499</v>
      </c>
      <c r="CB8" s="15">
        <v>3.2879150656466001</v>
      </c>
      <c r="CC8" s="15">
        <v>3.3053421241160401</v>
      </c>
      <c r="CD8" s="15">
        <v>3.3218178958700499</v>
      </c>
      <c r="CE8" s="15">
        <v>3.3429244230335899</v>
      </c>
      <c r="CF8" s="15">
        <v>3.3627309115831601</v>
      </c>
      <c r="CG8" s="15">
        <v>3.37712932230647</v>
      </c>
      <c r="CH8" s="15">
        <v>3.3927846607812699</v>
      </c>
      <c r="CI8" s="15">
        <v>3.4102905262835899</v>
      </c>
      <c r="CJ8" s="15">
        <v>3.4277155435108102</v>
      </c>
      <c r="CK8" s="15">
        <v>3.4436252077793998</v>
      </c>
      <c r="CL8" s="15">
        <v>3.4610762706984799</v>
      </c>
    </row>
    <row r="9" spans="1:90" x14ac:dyDescent="0.3">
      <c r="A9" s="8" t="s">
        <v>99</v>
      </c>
      <c r="B9" s="8" t="s">
        <v>100</v>
      </c>
      <c r="C9" s="15">
        <v>2.034611398</v>
      </c>
      <c r="D9" s="15">
        <v>2.0596500770000001</v>
      </c>
      <c r="E9" s="15">
        <v>2.0647060370000001</v>
      </c>
      <c r="F9" s="15">
        <v>2.0867602860000001</v>
      </c>
      <c r="G9" s="15">
        <v>2.104414818</v>
      </c>
      <c r="H9" s="15">
        <v>2.1147152070000002</v>
      </c>
      <c r="I9" s="15">
        <v>2.1510993429999998</v>
      </c>
      <c r="J9" s="15">
        <v>2.1700303559999998</v>
      </c>
      <c r="K9" s="15">
        <v>2.187209223</v>
      </c>
      <c r="L9" s="15">
        <v>2.212539628</v>
      </c>
      <c r="M9" s="15">
        <v>2.2351374509999999</v>
      </c>
      <c r="N9" s="15">
        <v>2.2204817979999998</v>
      </c>
      <c r="O9" s="15">
        <v>2.232011623</v>
      </c>
      <c r="P9" s="15">
        <v>2.2583096839999999</v>
      </c>
      <c r="Q9" s="15">
        <v>2.275645409</v>
      </c>
      <c r="R9" s="15">
        <v>2.3021267459999999</v>
      </c>
      <c r="S9" s="15">
        <v>2.3193677080000001</v>
      </c>
      <c r="T9" s="15">
        <v>2.3630887079999998</v>
      </c>
      <c r="U9" s="15">
        <v>2.4040177520000001</v>
      </c>
      <c r="V9" s="15">
        <v>2.350887207</v>
      </c>
      <c r="W9" s="15">
        <v>2.3397884210000002</v>
      </c>
      <c r="X9" s="15">
        <v>2.3463315589999998</v>
      </c>
      <c r="Y9" s="15">
        <v>2.3660251529999998</v>
      </c>
      <c r="Z9" s="15">
        <v>2.3807257489999998</v>
      </c>
      <c r="AA9" s="15">
        <v>2.3786733940000002</v>
      </c>
      <c r="AB9" s="15">
        <v>2.383361378</v>
      </c>
      <c r="AC9" s="15">
        <v>2.3978430589999999</v>
      </c>
      <c r="AD9" s="15">
        <v>2.4216897089999998</v>
      </c>
      <c r="AE9" s="15">
        <v>2.4317072319999999</v>
      </c>
      <c r="AF9" s="15">
        <v>2.4769564499999999</v>
      </c>
      <c r="AG9" s="15">
        <v>2.4885116549999999</v>
      </c>
      <c r="AH9" s="15">
        <v>2.4969754819999999</v>
      </c>
      <c r="AI9" s="15">
        <v>2.5130795410000002</v>
      </c>
      <c r="AJ9" s="15">
        <v>2.519446614</v>
      </c>
      <c r="AK9" s="15">
        <v>2.5296385770000001</v>
      </c>
      <c r="AL9" s="15">
        <v>2.5501989460000001</v>
      </c>
      <c r="AM9" s="15">
        <v>2.5571200369999998</v>
      </c>
      <c r="AN9" s="15">
        <v>2.5546952040000002</v>
      </c>
      <c r="AO9" s="15">
        <v>2.5737560859999999</v>
      </c>
      <c r="AP9" s="15">
        <v>2.5883411609999998</v>
      </c>
      <c r="AQ9" s="15">
        <v>2.5966793579999998</v>
      </c>
      <c r="AR9" s="15">
        <v>2.6079522449999999</v>
      </c>
      <c r="AS9" s="15">
        <v>2.6142540099999998</v>
      </c>
      <c r="AT9" s="15">
        <v>2.6167589769999999</v>
      </c>
      <c r="AU9" s="15">
        <v>2.6115923570000001</v>
      </c>
      <c r="AV9" s="15">
        <v>2.6227548399999998</v>
      </c>
      <c r="AW9" s="15">
        <v>2.6191293010000001</v>
      </c>
      <c r="AX9" s="15">
        <v>2.6262771489999999</v>
      </c>
      <c r="AY9" s="15">
        <v>2.6194265309999998</v>
      </c>
      <c r="AZ9" s="15">
        <v>2.6415043140000001</v>
      </c>
      <c r="BA9" s="15">
        <v>2.6620623010000002</v>
      </c>
      <c r="BB9" s="15">
        <v>2.6772902090000001</v>
      </c>
      <c r="BC9" s="15">
        <v>2.6914853962941399</v>
      </c>
      <c r="BD9" s="15">
        <v>2.69654133318158</v>
      </c>
      <c r="BE9" s="15">
        <v>2.7084120237752298</v>
      </c>
      <c r="BF9" s="15">
        <v>2.7223361050183401</v>
      </c>
      <c r="BG9" s="15">
        <v>2.7579466825213701</v>
      </c>
      <c r="BH9" s="15">
        <v>2.7731673220855502</v>
      </c>
      <c r="BI9" s="15">
        <v>2.77954066277427</v>
      </c>
      <c r="BJ9" s="15">
        <v>2.7919156034757302</v>
      </c>
      <c r="BK9" s="15">
        <v>2.8014520174072501</v>
      </c>
      <c r="BL9" s="15">
        <v>2.8132248702518301</v>
      </c>
      <c r="BM9" s="15">
        <v>2.8296046782151598</v>
      </c>
      <c r="BN9" s="15">
        <v>2.8414135675033099</v>
      </c>
      <c r="BO9" s="15">
        <v>2.8561996883876799</v>
      </c>
      <c r="BP9" s="15">
        <v>2.85550017170655</v>
      </c>
      <c r="BQ9" s="15">
        <v>2.88999160387382</v>
      </c>
      <c r="BR9" s="15">
        <v>2.9067999885575801</v>
      </c>
      <c r="BS9" s="15">
        <v>2.92580381836104</v>
      </c>
      <c r="BT9" s="15">
        <v>2.9766118630188299</v>
      </c>
      <c r="BU9" s="15">
        <v>3.0267534887955501</v>
      </c>
      <c r="BV9" s="15">
        <v>3.0869388405814999</v>
      </c>
      <c r="BW9" s="15">
        <v>3.1562914112317602</v>
      </c>
      <c r="BX9" s="15">
        <v>3.1968677920894399</v>
      </c>
      <c r="BY9" s="15">
        <v>3.2184546488518402</v>
      </c>
      <c r="BZ9" s="15">
        <v>3.2323635909089199</v>
      </c>
      <c r="CA9" s="15">
        <v>3.2448000854182699</v>
      </c>
      <c r="CB9" s="15">
        <v>3.2572396560179899</v>
      </c>
      <c r="CC9" s="15">
        <v>3.2703584032144799</v>
      </c>
      <c r="CD9" s="15">
        <v>3.2835105063532399</v>
      </c>
      <c r="CE9" s="15">
        <v>3.3005249030113699</v>
      </c>
      <c r="CF9" s="15">
        <v>3.3163270143953998</v>
      </c>
      <c r="CG9" s="15">
        <v>3.3268077845734401</v>
      </c>
      <c r="CH9" s="15">
        <v>3.3382951908102698</v>
      </c>
      <c r="CI9" s="15">
        <v>3.3519760754206902</v>
      </c>
      <c r="CJ9" s="15">
        <v>3.3660588664270001</v>
      </c>
      <c r="CK9" s="15">
        <v>3.3787148425748801</v>
      </c>
      <c r="CL9" s="15">
        <v>3.3929911961069799</v>
      </c>
    </row>
    <row r="10" spans="1:90" x14ac:dyDescent="0.3">
      <c r="A10" s="8" t="s">
        <v>101</v>
      </c>
      <c r="B10" s="8" t="s">
        <v>102</v>
      </c>
      <c r="C10" s="15">
        <v>2.034611398</v>
      </c>
      <c r="D10" s="15">
        <v>2.0596500770000001</v>
      </c>
      <c r="E10" s="15">
        <v>2.0647060370000001</v>
      </c>
      <c r="F10" s="15">
        <v>2.0867602860000001</v>
      </c>
      <c r="G10" s="15">
        <v>2.104414818</v>
      </c>
      <c r="H10" s="15">
        <v>2.1147152070000002</v>
      </c>
      <c r="I10" s="15">
        <v>2.1510993429999998</v>
      </c>
      <c r="J10" s="15">
        <v>2.1700303559999998</v>
      </c>
      <c r="K10" s="15">
        <v>2.187209223</v>
      </c>
      <c r="L10" s="15">
        <v>2.212539628</v>
      </c>
      <c r="M10" s="15">
        <v>2.2351374509999999</v>
      </c>
      <c r="N10" s="15">
        <v>2.2204817979999998</v>
      </c>
      <c r="O10" s="15">
        <v>2.232011623</v>
      </c>
      <c r="P10" s="15">
        <v>2.2583096839999999</v>
      </c>
      <c r="Q10" s="15">
        <v>2.275645409</v>
      </c>
      <c r="R10" s="15">
        <v>2.3021267459999999</v>
      </c>
      <c r="S10" s="15">
        <v>2.3193677080000001</v>
      </c>
      <c r="T10" s="15">
        <v>2.3630887079999998</v>
      </c>
      <c r="U10" s="15">
        <v>2.4040177520000001</v>
      </c>
      <c r="V10" s="15">
        <v>2.350887207</v>
      </c>
      <c r="W10" s="15">
        <v>2.3397884210000002</v>
      </c>
      <c r="X10" s="15">
        <v>2.3463315589999998</v>
      </c>
      <c r="Y10" s="15">
        <v>2.3660251529999998</v>
      </c>
      <c r="Z10" s="15">
        <v>2.3807257489999998</v>
      </c>
      <c r="AA10" s="15">
        <v>2.3786733940000002</v>
      </c>
      <c r="AB10" s="15">
        <v>2.383361378</v>
      </c>
      <c r="AC10" s="15">
        <v>2.3978430589999999</v>
      </c>
      <c r="AD10" s="15">
        <v>2.4216897089999998</v>
      </c>
      <c r="AE10" s="15">
        <v>2.4317072319999999</v>
      </c>
      <c r="AF10" s="15">
        <v>2.4769564499999999</v>
      </c>
      <c r="AG10" s="15">
        <v>2.4885116549999999</v>
      </c>
      <c r="AH10" s="15">
        <v>2.4969754819999999</v>
      </c>
      <c r="AI10" s="15">
        <v>2.5130795410000002</v>
      </c>
      <c r="AJ10" s="15">
        <v>2.519446614</v>
      </c>
      <c r="AK10" s="15">
        <v>2.5296385770000001</v>
      </c>
      <c r="AL10" s="15">
        <v>2.5501989460000001</v>
      </c>
      <c r="AM10" s="15">
        <v>2.5571200369999998</v>
      </c>
      <c r="AN10" s="15">
        <v>2.5546952040000002</v>
      </c>
      <c r="AO10" s="15">
        <v>2.5737560859999999</v>
      </c>
      <c r="AP10" s="15">
        <v>2.5883411609999998</v>
      </c>
      <c r="AQ10" s="15">
        <v>2.5966793579999998</v>
      </c>
      <c r="AR10" s="15">
        <v>2.6079522449999999</v>
      </c>
      <c r="AS10" s="15">
        <v>2.6142540099999998</v>
      </c>
      <c r="AT10" s="15">
        <v>2.6167589769999999</v>
      </c>
      <c r="AU10" s="15">
        <v>2.6115923570000001</v>
      </c>
      <c r="AV10" s="15">
        <v>2.6227548399999998</v>
      </c>
      <c r="AW10" s="15">
        <v>2.6191293010000001</v>
      </c>
      <c r="AX10" s="15">
        <v>2.6262771489999999</v>
      </c>
      <c r="AY10" s="15">
        <v>2.6194265309999998</v>
      </c>
      <c r="AZ10" s="15">
        <v>2.6415043140000001</v>
      </c>
      <c r="BA10" s="15">
        <v>2.6620623010000002</v>
      </c>
      <c r="BB10" s="15">
        <v>2.6772902090000001</v>
      </c>
      <c r="BC10" s="15">
        <v>2.6914853962941399</v>
      </c>
      <c r="BD10" s="15">
        <v>2.69654133318158</v>
      </c>
      <c r="BE10" s="15">
        <v>2.7084120237752298</v>
      </c>
      <c r="BF10" s="15">
        <v>2.7223361050183401</v>
      </c>
      <c r="BG10" s="15">
        <v>2.7579466825213701</v>
      </c>
      <c r="BH10" s="15">
        <v>2.7731673220855502</v>
      </c>
      <c r="BI10" s="15">
        <v>2.77954066277427</v>
      </c>
      <c r="BJ10" s="15">
        <v>2.7919156034757302</v>
      </c>
      <c r="BK10" s="15">
        <v>2.8014520174072501</v>
      </c>
      <c r="BL10" s="15">
        <v>2.8132248702518301</v>
      </c>
      <c r="BM10" s="15">
        <v>2.8296046782151598</v>
      </c>
      <c r="BN10" s="15">
        <v>2.8414135675033099</v>
      </c>
      <c r="BO10" s="15">
        <v>2.8561996883876799</v>
      </c>
      <c r="BP10" s="15">
        <v>2.85550017170655</v>
      </c>
      <c r="BQ10" s="15">
        <v>2.88999160387382</v>
      </c>
      <c r="BR10" s="15">
        <v>2.9067999885575801</v>
      </c>
      <c r="BS10" s="15">
        <v>2.92580381836104</v>
      </c>
      <c r="BT10" s="15">
        <v>2.9766118630188299</v>
      </c>
      <c r="BU10" s="15">
        <v>3.0267534887955501</v>
      </c>
      <c r="BV10" s="15">
        <v>3.0869388405814999</v>
      </c>
      <c r="BW10" s="15">
        <v>3.1562914112317602</v>
      </c>
      <c r="BX10" s="15">
        <v>3.2127397437715</v>
      </c>
      <c r="BY10" s="15">
        <v>3.2510156303512701</v>
      </c>
      <c r="BZ10" s="15">
        <v>3.2806537450530802</v>
      </c>
      <c r="CA10" s="15">
        <v>3.3069485707297099</v>
      </c>
      <c r="CB10" s="15">
        <v>3.3322107382074</v>
      </c>
      <c r="CC10" s="15">
        <v>3.3573893619030701</v>
      </c>
      <c r="CD10" s="15">
        <v>3.3812836854989001</v>
      </c>
      <c r="CE10" s="15">
        <v>3.4103061938772101</v>
      </c>
      <c r="CF10" s="15">
        <v>3.4382950646695201</v>
      </c>
      <c r="CG10" s="15">
        <v>3.46124259495403</v>
      </c>
      <c r="CH10" s="15">
        <v>3.4858055567096802</v>
      </c>
      <c r="CI10" s="15">
        <v>3.5123481287907801</v>
      </c>
      <c r="CJ10" s="15">
        <v>3.5390701334807502</v>
      </c>
      <c r="CK10" s="15">
        <v>3.5647747183835898</v>
      </c>
      <c r="CL10" s="15">
        <v>3.5926052979961902</v>
      </c>
    </row>
    <row r="12" spans="1:90" x14ac:dyDescent="0.3"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</row>
    <row r="13" spans="1:90" x14ac:dyDescent="0.3"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BX13" s="17" t="s">
        <v>103</v>
      </c>
      <c r="BY13" s="18"/>
      <c r="BZ13" s="18"/>
      <c r="CA13" s="19" t="s">
        <v>104</v>
      </c>
      <c r="CB13" s="20"/>
      <c r="CC13" s="20"/>
      <c r="CD13" s="20"/>
      <c r="CE13" s="20"/>
      <c r="CF13" s="20"/>
      <c r="CG13" s="18"/>
      <c r="CH13" s="18"/>
      <c r="CI13" s="18"/>
    </row>
    <row r="14" spans="1:90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BX14" s="21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3"/>
    </row>
    <row r="15" spans="1:90" x14ac:dyDescent="0.3"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BX15" s="24"/>
      <c r="BY15" s="25" t="s">
        <v>105</v>
      </c>
      <c r="BZ15" s="26" t="s">
        <v>106</v>
      </c>
      <c r="CA15" s="18"/>
      <c r="CB15" s="18"/>
      <c r="CC15" s="18"/>
      <c r="CD15" s="18"/>
      <c r="CE15" s="18"/>
      <c r="CF15" s="18"/>
      <c r="CG15" s="18"/>
      <c r="CH15" s="18"/>
      <c r="CI15" s="27"/>
    </row>
    <row r="16" spans="1:90" x14ac:dyDescent="0.3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BX16" s="24"/>
      <c r="BY16" s="18"/>
      <c r="BZ16" s="28" t="str">
        <f>BY7</f>
        <v>2022Q3</v>
      </c>
      <c r="CA16" s="18"/>
      <c r="CB16" s="18"/>
      <c r="CC16" s="18"/>
      <c r="CD16" s="18"/>
      <c r="CE16" s="18"/>
      <c r="CF16" s="18"/>
      <c r="CG16" s="18"/>
      <c r="CH16" s="18"/>
      <c r="CI16" s="29" t="s">
        <v>107</v>
      </c>
    </row>
    <row r="17" spans="3:87" x14ac:dyDescent="0.3"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BX17" s="24"/>
      <c r="BY17" s="18"/>
      <c r="BZ17" s="31">
        <f>BY9</f>
        <v>3.2184546488518402</v>
      </c>
      <c r="CA17" s="18"/>
      <c r="CB17" s="18"/>
      <c r="CC17" s="18"/>
      <c r="CD17" s="18"/>
      <c r="CE17" s="18"/>
      <c r="CF17" s="18"/>
      <c r="CG17" s="18"/>
      <c r="CH17" s="18"/>
      <c r="CI17" s="32">
        <f>BZ17</f>
        <v>3.2184546488518402</v>
      </c>
    </row>
    <row r="18" spans="3:87" x14ac:dyDescent="0.3">
      <c r="BX18" s="24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33"/>
    </row>
    <row r="19" spans="3:87" x14ac:dyDescent="0.3">
      <c r="BX19" s="34" t="s">
        <v>108</v>
      </c>
      <c r="BY19" s="35"/>
      <c r="BZ19" s="35"/>
      <c r="CA19" s="18" t="s">
        <v>109</v>
      </c>
      <c r="CB19" s="18"/>
      <c r="CC19" s="18"/>
      <c r="CD19" s="18"/>
      <c r="CE19" s="18"/>
      <c r="CF19" s="18"/>
      <c r="CG19" s="18"/>
      <c r="CH19" s="18"/>
      <c r="CI19" s="33"/>
    </row>
    <row r="20" spans="3:87" x14ac:dyDescent="0.3">
      <c r="BX20" s="36"/>
      <c r="BY20" s="25"/>
      <c r="BZ20" s="37" t="str">
        <f>BZ7</f>
        <v>2022Q4</v>
      </c>
      <c r="CA20" s="37" t="str">
        <f t="shared" ref="CA20:CG20" si="0">CA7</f>
        <v>2023Q1</v>
      </c>
      <c r="CB20" s="37" t="str">
        <f t="shared" si="0"/>
        <v>2023Q2</v>
      </c>
      <c r="CC20" s="37" t="str">
        <f t="shared" si="0"/>
        <v>2023Q3</v>
      </c>
      <c r="CD20" s="37" t="str">
        <f t="shared" si="0"/>
        <v>2023Q4</v>
      </c>
      <c r="CE20" s="37" t="str">
        <f t="shared" si="0"/>
        <v>2024Q1</v>
      </c>
      <c r="CF20" s="37" t="str">
        <f t="shared" si="0"/>
        <v>2024Q2</v>
      </c>
      <c r="CG20" s="37" t="str">
        <f t="shared" si="0"/>
        <v>2024Q3</v>
      </c>
      <c r="CH20" s="18"/>
      <c r="CI20" s="33"/>
    </row>
    <row r="21" spans="3:87" x14ac:dyDescent="0.3">
      <c r="BX21" s="24"/>
      <c r="BY21" s="18"/>
      <c r="BZ21" s="31">
        <f>BZ9</f>
        <v>3.2323635909089199</v>
      </c>
      <c r="CA21" s="31">
        <f t="shared" ref="CA21:CG21" si="1">CA9</f>
        <v>3.2448000854182699</v>
      </c>
      <c r="CB21" s="31">
        <f t="shared" si="1"/>
        <v>3.2572396560179899</v>
      </c>
      <c r="CC21" s="31">
        <f t="shared" si="1"/>
        <v>3.2703584032144799</v>
      </c>
      <c r="CD21" s="31">
        <f t="shared" si="1"/>
        <v>3.2835105063532399</v>
      </c>
      <c r="CE21" s="31">
        <f t="shared" si="1"/>
        <v>3.3005249030113699</v>
      </c>
      <c r="CF21" s="31">
        <f t="shared" si="1"/>
        <v>3.3163270143953998</v>
      </c>
      <c r="CG21" s="31">
        <f t="shared" si="1"/>
        <v>3.3268077845734401</v>
      </c>
      <c r="CH21" s="18"/>
      <c r="CI21" s="32">
        <f>AVERAGE(BZ21:CG21)</f>
        <v>3.2789914929866386</v>
      </c>
    </row>
    <row r="22" spans="3:87" x14ac:dyDescent="0.3">
      <c r="BX22" s="24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33"/>
    </row>
    <row r="23" spans="3:87" x14ac:dyDescent="0.3">
      <c r="BX23" s="24"/>
      <c r="BY23" s="18"/>
      <c r="BZ23" s="18"/>
      <c r="CA23" s="18"/>
      <c r="CB23" s="18"/>
      <c r="CC23" s="18"/>
      <c r="CD23" s="18"/>
      <c r="CE23" s="18"/>
      <c r="CF23" s="18"/>
      <c r="CG23" s="18"/>
      <c r="CH23" s="38" t="s">
        <v>110</v>
      </c>
      <c r="CI23" s="39">
        <f>(CI21-CI17)/CI17</f>
        <v>1.8809289158818659E-2</v>
      </c>
    </row>
    <row r="24" spans="3:87" x14ac:dyDescent="0.3">
      <c r="BX24" s="40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2"/>
    </row>
  </sheetData>
  <mergeCells count="2">
    <mergeCell ref="A1:B1"/>
    <mergeCell ref="BX19:BZ19"/>
  </mergeCells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1. Youth Stabilization FY23</vt:lpstr>
      <vt:lpstr>2.  Staffing Supports FY23</vt:lpstr>
      <vt:lpstr>BLS  SALARY CHART</vt:lpstr>
      <vt:lpstr>Spring 2022 CAF</vt:lpstr>
      <vt:lpstr>'1. Youth Stabilization FY23'!Print_Area</vt:lpstr>
      <vt:lpstr>'2.  Staffing Supports FY23'!Print_Area</vt:lpstr>
      <vt:lpstr>'BLS  SALARY CHART'!Print_Area</vt:lpstr>
      <vt:lpstr>'Spring 2022 CAF'!Print_Titles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Solimini, Kara (EHS)</dc:creator>
  <cp:lastModifiedBy>Solimini, Kara (EHS)</cp:lastModifiedBy>
  <dcterms:created xsi:type="dcterms:W3CDTF">2022-08-29T15:28:13Z</dcterms:created>
  <dcterms:modified xsi:type="dcterms:W3CDTF">2022-08-29T15:32:27Z</dcterms:modified>
</cp:coreProperties>
</file>